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8" documentId="8_{A5826DD0-4C72-4092-B7B0-BF2EC3095353}" xr6:coauthVersionLast="47" xr6:coauthVersionMax="47" xr10:uidLastSave="{8A0EECE5-0EBC-4035-A077-EDA7FE85BFF7}"/>
  <bookViews>
    <workbookView xWindow="-120" yWindow="-120" windowWidth="29040" windowHeight="15720" activeTab="2" xr2:uid="{A7C9A095-D1C1-47D1-B967-5FEC751D8AB0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3" l="1"/>
  <c r="Q48" i="3"/>
  <c r="P48" i="3"/>
  <c r="G48" i="3"/>
  <c r="L47" i="3"/>
  <c r="T40" i="3"/>
  <c r="R40" i="3"/>
  <c r="Q40" i="3"/>
  <c r="H40" i="3"/>
  <c r="F40" i="3"/>
  <c r="L39" i="3"/>
  <c r="Q29" i="3"/>
  <c r="P29" i="3"/>
  <c r="J29" i="3"/>
  <c r="G29" i="3"/>
  <c r="F29" i="3"/>
  <c r="L28" i="3"/>
  <c r="L20" i="3"/>
  <c r="T6" i="3"/>
  <c r="R6" i="3"/>
  <c r="P6" i="3"/>
  <c r="J6" i="3"/>
  <c r="I6" i="3"/>
  <c r="H6" i="3"/>
  <c r="G6" i="3"/>
  <c r="F6" i="3"/>
  <c r="L5" i="3"/>
  <c r="L99" i="2"/>
  <c r="L61" i="2"/>
  <c r="L55" i="2"/>
  <c r="L49" i="2"/>
  <c r="L12" i="2"/>
  <c r="C12" i="2"/>
  <c r="L11" i="2"/>
  <c r="T6" i="2"/>
  <c r="S6" i="2"/>
  <c r="D12" i="2"/>
  <c r="C50" i="2"/>
  <c r="L5" i="2"/>
  <c r="L324" i="1"/>
  <c r="L71" i="1"/>
  <c r="C71" i="1"/>
  <c r="O22" i="1"/>
  <c r="S6" i="1"/>
  <c r="R6" i="1"/>
  <c r="Q6" i="1"/>
  <c r="P6" i="1"/>
  <c r="T6" i="1"/>
  <c r="J6" i="1"/>
  <c r="H6" i="1"/>
  <c r="G6" i="1"/>
  <c r="L5" i="1"/>
  <c r="T12" i="1" l="1"/>
  <c r="S12" i="1"/>
  <c r="Q12" i="1"/>
  <c r="J16" i="1"/>
  <c r="T13" i="1"/>
  <c r="T8" i="1"/>
  <c r="S8" i="1"/>
  <c r="R8" i="1"/>
  <c r="Q8" i="1"/>
  <c r="P8" i="1"/>
  <c r="T9" i="1"/>
  <c r="Q9" i="1"/>
  <c r="S9" i="1"/>
  <c r="J11" i="1"/>
  <c r="J18" i="1"/>
  <c r="J7" i="1"/>
  <c r="T16" i="1"/>
  <c r="P7" i="1"/>
  <c r="S7" i="1"/>
  <c r="Q7" i="1"/>
  <c r="T7" i="1"/>
  <c r="R7" i="1"/>
  <c r="P11" i="1"/>
  <c r="T11" i="1"/>
  <c r="R11" i="1"/>
  <c r="J8" i="1"/>
  <c r="H8" i="1"/>
  <c r="F8" i="1"/>
  <c r="J25" i="2"/>
  <c r="J32" i="2"/>
  <c r="J24" i="2"/>
  <c r="J15" i="2"/>
  <c r="J44" i="2"/>
  <c r="J19" i="2"/>
  <c r="J7" i="2"/>
  <c r="J8" i="2"/>
  <c r="J13" i="2"/>
  <c r="S30" i="3"/>
  <c r="T30" i="3"/>
  <c r="Q30" i="3"/>
  <c r="J9" i="2"/>
  <c r="J14" i="2"/>
  <c r="J18" i="2"/>
  <c r="J22" i="3"/>
  <c r="F18" i="3"/>
  <c r="H18" i="3"/>
  <c r="J18" i="3"/>
  <c r="P9" i="3"/>
  <c r="T9" i="3"/>
  <c r="R9" i="3"/>
  <c r="P35" i="3"/>
  <c r="T35" i="3"/>
  <c r="S35" i="3"/>
  <c r="R35" i="3"/>
  <c r="Q35" i="3"/>
  <c r="T7" i="3"/>
  <c r="R7" i="3"/>
  <c r="P7" i="3"/>
  <c r="J11" i="3"/>
  <c r="R12" i="3"/>
  <c r="T12" i="3"/>
  <c r="P12" i="3"/>
  <c r="H30" i="3"/>
  <c r="J30" i="3"/>
  <c r="F30" i="3"/>
  <c r="I43" i="3"/>
  <c r="G43" i="3"/>
  <c r="I51" i="3"/>
  <c r="H51" i="3"/>
  <c r="G51" i="3"/>
  <c r="F51" i="3"/>
  <c r="T11" i="3"/>
  <c r="R11" i="3"/>
  <c r="P11" i="3"/>
  <c r="J13" i="3"/>
  <c r="J12" i="3"/>
  <c r="T42" i="3"/>
  <c r="S42" i="3"/>
  <c r="Q42" i="3"/>
  <c r="P44" i="3"/>
  <c r="T44" i="3"/>
  <c r="S44" i="3"/>
  <c r="R44" i="3"/>
  <c r="Q44" i="3"/>
  <c r="J8" i="3"/>
  <c r="H8" i="3"/>
  <c r="F8" i="3"/>
  <c r="P13" i="3"/>
  <c r="T13" i="3"/>
  <c r="R13" i="3"/>
  <c r="F33" i="3"/>
  <c r="J33" i="3"/>
  <c r="H33" i="3"/>
  <c r="J35" i="3"/>
  <c r="H35" i="3"/>
  <c r="F35" i="3"/>
  <c r="T45" i="3"/>
  <c r="Q45" i="3"/>
  <c r="S45" i="3"/>
  <c r="F31" i="3"/>
  <c r="J31" i="3"/>
  <c r="H31" i="3"/>
  <c r="T36" i="3"/>
  <c r="S36" i="3"/>
  <c r="Q36" i="3"/>
  <c r="T41" i="3"/>
  <c r="T43" i="3"/>
  <c r="S43" i="3"/>
  <c r="Q43" i="3"/>
  <c r="P49" i="3"/>
  <c r="T49" i="3"/>
  <c r="R49" i="3"/>
  <c r="J7" i="3"/>
  <c r="H7" i="3"/>
  <c r="F7" i="3"/>
  <c r="J9" i="3"/>
  <c r="H9" i="3"/>
  <c r="F9" i="3"/>
  <c r="J15" i="3"/>
  <c r="H15" i="3"/>
  <c r="F15" i="3"/>
  <c r="H16" i="3"/>
  <c r="F16" i="3"/>
  <c r="J16" i="3"/>
  <c r="H17" i="3"/>
  <c r="J17" i="3"/>
  <c r="F17" i="3"/>
  <c r="L277" i="1"/>
  <c r="L261" i="1"/>
  <c r="L308" i="1"/>
  <c r="L231" i="1"/>
  <c r="L216" i="1"/>
  <c r="L200" i="1"/>
  <c r="L292" i="1"/>
  <c r="L186" i="1"/>
  <c r="L151" i="1"/>
  <c r="L121" i="1"/>
  <c r="L247" i="1"/>
  <c r="L135" i="1"/>
  <c r="L86" i="1"/>
  <c r="L70" i="1"/>
  <c r="L56" i="1"/>
  <c r="L21" i="1"/>
  <c r="B369" i="1"/>
  <c r="B354" i="1"/>
  <c r="B340" i="1"/>
  <c r="B325" i="1"/>
  <c r="B262" i="1"/>
  <c r="B309" i="1"/>
  <c r="B293" i="1"/>
  <c r="B232" i="1"/>
  <c r="B217" i="1"/>
  <c r="B201" i="1"/>
  <c r="B187" i="1"/>
  <c r="B248" i="1"/>
  <c r="B136" i="1"/>
  <c r="B278" i="1"/>
  <c r="B71" i="1"/>
  <c r="B152" i="1"/>
  <c r="B122" i="1"/>
  <c r="B57" i="1"/>
  <c r="B22" i="1"/>
  <c r="C369" i="1"/>
  <c r="C340" i="1"/>
  <c r="C325" i="1"/>
  <c r="C262" i="1"/>
  <c r="C309" i="1"/>
  <c r="C232" i="1"/>
  <c r="C354" i="1"/>
  <c r="C217" i="1"/>
  <c r="C201" i="1"/>
  <c r="C187" i="1"/>
  <c r="C293" i="1"/>
  <c r="C248" i="1"/>
  <c r="C278" i="1"/>
  <c r="C87" i="1"/>
  <c r="C136" i="1"/>
  <c r="C152" i="1"/>
  <c r="C122" i="1"/>
  <c r="C57" i="1"/>
  <c r="C22" i="1"/>
  <c r="L369" i="1"/>
  <c r="L340" i="1"/>
  <c r="L325" i="1"/>
  <c r="L262" i="1"/>
  <c r="L354" i="1"/>
  <c r="L309" i="1"/>
  <c r="L293" i="1"/>
  <c r="L232" i="1"/>
  <c r="L217" i="1"/>
  <c r="L278" i="1"/>
  <c r="L201" i="1"/>
  <c r="L248" i="1"/>
  <c r="L152" i="1"/>
  <c r="L87" i="1"/>
  <c r="L122" i="1"/>
  <c r="L57" i="1"/>
  <c r="L136" i="1"/>
  <c r="L22" i="1"/>
  <c r="L187" i="1"/>
  <c r="E57" i="1"/>
  <c r="M354" i="1"/>
  <c r="M340" i="1"/>
  <c r="M325" i="1"/>
  <c r="M262" i="1"/>
  <c r="M248" i="1"/>
  <c r="M309" i="1"/>
  <c r="M369" i="1"/>
  <c r="M293" i="1"/>
  <c r="M217" i="1"/>
  <c r="M278" i="1"/>
  <c r="M201" i="1"/>
  <c r="M187" i="1"/>
  <c r="M152" i="1"/>
  <c r="M122" i="1"/>
  <c r="M136" i="1"/>
  <c r="M87" i="1"/>
  <c r="M57" i="1"/>
  <c r="M232" i="1"/>
  <c r="M22" i="1"/>
  <c r="M71" i="1"/>
  <c r="N57" i="1"/>
  <c r="D369" i="1"/>
  <c r="D354" i="1"/>
  <c r="D340" i="1"/>
  <c r="D325" i="1"/>
  <c r="D309" i="1"/>
  <c r="D248" i="1"/>
  <c r="D293" i="1"/>
  <c r="D278" i="1"/>
  <c r="D217" i="1"/>
  <c r="D201" i="1"/>
  <c r="D187" i="1"/>
  <c r="D262" i="1"/>
  <c r="D232" i="1"/>
  <c r="D136" i="1"/>
  <c r="D152" i="1"/>
  <c r="D122" i="1"/>
  <c r="D57" i="1"/>
  <c r="D22" i="1"/>
  <c r="D87" i="1"/>
  <c r="D71" i="1"/>
  <c r="E369" i="1"/>
  <c r="E354" i="1"/>
  <c r="E340" i="1"/>
  <c r="E309" i="1"/>
  <c r="E248" i="1"/>
  <c r="E293" i="1"/>
  <c r="E201" i="1"/>
  <c r="F187" i="1"/>
  <c r="E278" i="1"/>
  <c r="E262" i="1"/>
  <c r="E232" i="1"/>
  <c r="E217" i="1"/>
  <c r="E325" i="1"/>
  <c r="F136" i="1"/>
  <c r="F152" i="1"/>
  <c r="E122" i="1"/>
  <c r="E22" i="1"/>
  <c r="E87" i="1"/>
  <c r="E71" i="1"/>
  <c r="B87" i="1"/>
  <c r="N354" i="1"/>
  <c r="N369" i="1"/>
  <c r="N248" i="1"/>
  <c r="N309" i="1"/>
  <c r="N293" i="1"/>
  <c r="N340" i="1"/>
  <c r="N278" i="1"/>
  <c r="N217" i="1"/>
  <c r="N201" i="1"/>
  <c r="N262" i="1"/>
  <c r="N187" i="1"/>
  <c r="N325" i="1"/>
  <c r="N232" i="1"/>
  <c r="N122" i="1"/>
  <c r="N136" i="1"/>
  <c r="N152" i="1"/>
  <c r="N22" i="1"/>
  <c r="N71" i="1"/>
  <c r="F6" i="1"/>
  <c r="O369" i="1"/>
  <c r="O354" i="1"/>
  <c r="O340" i="1"/>
  <c r="O309" i="1"/>
  <c r="O293" i="1"/>
  <c r="O325" i="1"/>
  <c r="O217" i="1"/>
  <c r="O201" i="1"/>
  <c r="O278" i="1"/>
  <c r="O262" i="1"/>
  <c r="P187" i="1"/>
  <c r="O232" i="1"/>
  <c r="O248" i="1"/>
  <c r="O122" i="1"/>
  <c r="P136" i="1"/>
  <c r="P152" i="1"/>
  <c r="O71" i="1"/>
  <c r="O87" i="1"/>
  <c r="O57" i="1"/>
  <c r="N87" i="1"/>
  <c r="Q22" i="1"/>
  <c r="T22" i="1"/>
  <c r="S22" i="1"/>
  <c r="I6" i="1"/>
  <c r="L368" i="1"/>
  <c r="L353" i="1"/>
  <c r="L339" i="1"/>
  <c r="E100" i="2"/>
  <c r="E56" i="2"/>
  <c r="E50" i="2"/>
  <c r="E62" i="2"/>
  <c r="J6" i="2"/>
  <c r="I6" i="2"/>
  <c r="H6" i="2"/>
  <c r="G6" i="2"/>
  <c r="F6" i="2"/>
  <c r="N100" i="2"/>
  <c r="N62" i="2"/>
  <c r="N56" i="2"/>
  <c r="N50" i="2"/>
  <c r="R6" i="2"/>
  <c r="N12" i="2"/>
  <c r="P6" i="2"/>
  <c r="H12" i="2"/>
  <c r="O100" i="2"/>
  <c r="O56" i="2"/>
  <c r="O50" i="2"/>
  <c r="M12" i="2"/>
  <c r="Q6" i="2"/>
  <c r="F12" i="2"/>
  <c r="O12" i="2"/>
  <c r="B50" i="2"/>
  <c r="B62" i="2"/>
  <c r="B100" i="2"/>
  <c r="B56" i="2"/>
  <c r="C100" i="2"/>
  <c r="C62" i="2"/>
  <c r="C56" i="2"/>
  <c r="L62" i="2"/>
  <c r="L100" i="2"/>
  <c r="L56" i="2"/>
  <c r="D100" i="2"/>
  <c r="D62" i="2"/>
  <c r="D56" i="2"/>
  <c r="D50" i="2"/>
  <c r="M100" i="2"/>
  <c r="M62" i="2"/>
  <c r="M56" i="2"/>
  <c r="M50" i="2"/>
  <c r="B12" i="2"/>
  <c r="J12" i="2"/>
  <c r="L50" i="2"/>
  <c r="O62" i="2"/>
  <c r="R21" i="3"/>
  <c r="T21" i="3"/>
  <c r="S21" i="3"/>
  <c r="Q21" i="3"/>
  <c r="P21" i="3"/>
  <c r="I21" i="3"/>
  <c r="J21" i="3"/>
  <c r="H21" i="3"/>
  <c r="G21" i="3"/>
  <c r="F21" i="3"/>
  <c r="S6" i="3"/>
  <c r="Q6" i="3"/>
  <c r="P40" i="3"/>
  <c r="S40" i="3"/>
  <c r="I29" i="3"/>
  <c r="T29" i="3"/>
  <c r="R29" i="3"/>
  <c r="G40" i="3"/>
  <c r="I40" i="3"/>
  <c r="R48" i="3"/>
  <c r="S48" i="3"/>
  <c r="T48" i="3"/>
  <c r="I48" i="3"/>
  <c r="H48" i="3"/>
  <c r="J48" i="3"/>
  <c r="H29" i="3"/>
  <c r="S29" i="3"/>
  <c r="J40" i="3"/>
  <c r="F48" i="3"/>
  <c r="J37" i="3" l="1"/>
  <c r="H37" i="3"/>
  <c r="G37" i="3"/>
  <c r="F37" i="3"/>
  <c r="I37" i="3"/>
  <c r="P259" i="1"/>
  <c r="S259" i="1"/>
  <c r="T259" i="1"/>
  <c r="R259" i="1"/>
  <c r="Q259" i="1"/>
  <c r="D178" i="1"/>
  <c r="H30" i="1"/>
  <c r="G30" i="1"/>
  <c r="F30" i="1"/>
  <c r="J30" i="1"/>
  <c r="I30" i="1"/>
  <c r="C191" i="1"/>
  <c r="R89" i="1"/>
  <c r="Q89" i="1"/>
  <c r="P89" i="1"/>
  <c r="P154" i="1"/>
  <c r="T89" i="1"/>
  <c r="S89" i="1"/>
  <c r="P316" i="1"/>
  <c r="S316" i="1"/>
  <c r="R316" i="1"/>
  <c r="Q316" i="1"/>
  <c r="N163" i="1"/>
  <c r="H67" i="1"/>
  <c r="G67" i="1"/>
  <c r="F67" i="1"/>
  <c r="J67" i="1"/>
  <c r="I67" i="1"/>
  <c r="J239" i="1"/>
  <c r="I239" i="1"/>
  <c r="H239" i="1"/>
  <c r="G239" i="1"/>
  <c r="F239" i="1"/>
  <c r="D137" i="1"/>
  <c r="M140" i="1"/>
  <c r="M168" i="1"/>
  <c r="L197" i="1"/>
  <c r="M195" i="1"/>
  <c r="D23" i="2"/>
  <c r="H24" i="2"/>
  <c r="F24" i="2"/>
  <c r="T43" i="1"/>
  <c r="S43" i="1"/>
  <c r="R43" i="1"/>
  <c r="Q43" i="1"/>
  <c r="P43" i="1"/>
  <c r="M175" i="1"/>
  <c r="B181" i="1"/>
  <c r="T23" i="3"/>
  <c r="S23" i="3"/>
  <c r="R23" i="3"/>
  <c r="Q23" i="3"/>
  <c r="P23" i="3"/>
  <c r="P83" i="1"/>
  <c r="P148" i="1"/>
  <c r="T83" i="1"/>
  <c r="S83" i="1"/>
  <c r="R83" i="1"/>
  <c r="Q83" i="1"/>
  <c r="S265" i="1"/>
  <c r="R265" i="1"/>
  <c r="P265" i="1"/>
  <c r="Q265" i="1"/>
  <c r="N196" i="1"/>
  <c r="F47" i="1"/>
  <c r="J47" i="1"/>
  <c r="I47" i="1"/>
  <c r="H47" i="1"/>
  <c r="G47" i="1"/>
  <c r="I271" i="1"/>
  <c r="H271" i="1"/>
  <c r="F271" i="1"/>
  <c r="G271" i="1"/>
  <c r="I282" i="1"/>
  <c r="H282" i="1"/>
  <c r="G282" i="1"/>
  <c r="F282" i="1"/>
  <c r="D163" i="1"/>
  <c r="C175" i="1"/>
  <c r="B162" i="1"/>
  <c r="B140" i="1"/>
  <c r="T95" i="1"/>
  <c r="S95" i="1"/>
  <c r="R95" i="1"/>
  <c r="P160" i="1"/>
  <c r="P95" i="1"/>
  <c r="Q95" i="1"/>
  <c r="C177" i="1"/>
  <c r="D165" i="1"/>
  <c r="G106" i="1"/>
  <c r="F106" i="1"/>
  <c r="J106" i="1"/>
  <c r="F171" i="1"/>
  <c r="I106" i="1"/>
  <c r="H106" i="1"/>
  <c r="I34" i="3"/>
  <c r="J34" i="3"/>
  <c r="H34" i="3"/>
  <c r="G34" i="3"/>
  <c r="F34" i="3"/>
  <c r="S45" i="1"/>
  <c r="R45" i="1"/>
  <c r="Q45" i="1"/>
  <c r="P45" i="1"/>
  <c r="T45" i="1"/>
  <c r="P177" i="1"/>
  <c r="T112" i="1"/>
  <c r="S112" i="1"/>
  <c r="R112" i="1"/>
  <c r="Q112" i="1"/>
  <c r="P112" i="1"/>
  <c r="N146" i="1"/>
  <c r="N189" i="1"/>
  <c r="J33" i="1"/>
  <c r="I33" i="1"/>
  <c r="H33" i="1"/>
  <c r="G33" i="1"/>
  <c r="F33" i="1"/>
  <c r="F153" i="1"/>
  <c r="J88" i="1"/>
  <c r="I88" i="1"/>
  <c r="H88" i="1"/>
  <c r="G88" i="1"/>
  <c r="F88" i="1"/>
  <c r="I254" i="1"/>
  <c r="H254" i="1"/>
  <c r="J254" i="1"/>
  <c r="G254" i="1"/>
  <c r="F254" i="1"/>
  <c r="H297" i="1"/>
  <c r="G297" i="1"/>
  <c r="F297" i="1"/>
  <c r="I297" i="1"/>
  <c r="D146" i="1"/>
  <c r="D196" i="1"/>
  <c r="Q16" i="1"/>
  <c r="S16" i="1"/>
  <c r="L147" i="1"/>
  <c r="C138" i="1"/>
  <c r="R16" i="3"/>
  <c r="T16" i="3"/>
  <c r="S16" i="3"/>
  <c r="Q16" i="3"/>
  <c r="P16" i="3"/>
  <c r="R34" i="3"/>
  <c r="T34" i="3"/>
  <c r="S34" i="3"/>
  <c r="Q34" i="3"/>
  <c r="P34" i="3"/>
  <c r="G9" i="3"/>
  <c r="I9" i="3"/>
  <c r="H17" i="2"/>
  <c r="E47" i="2"/>
  <c r="F17" i="2"/>
  <c r="J17" i="2"/>
  <c r="C23" i="2"/>
  <c r="S271" i="1"/>
  <c r="R271" i="1"/>
  <c r="P271" i="1"/>
  <c r="Q271" i="1"/>
  <c r="R258" i="1"/>
  <c r="Q258" i="1"/>
  <c r="P258" i="1"/>
  <c r="S258" i="1"/>
  <c r="T258" i="1"/>
  <c r="J66" i="1"/>
  <c r="I66" i="1"/>
  <c r="H66" i="1"/>
  <c r="G66" i="1"/>
  <c r="F66" i="1"/>
  <c r="F194" i="1"/>
  <c r="J129" i="1"/>
  <c r="I129" i="1"/>
  <c r="H129" i="1"/>
  <c r="G129" i="1"/>
  <c r="F129" i="1"/>
  <c r="H305" i="1"/>
  <c r="G305" i="1"/>
  <c r="F305" i="1"/>
  <c r="I305" i="1"/>
  <c r="F40" i="1"/>
  <c r="H40" i="1"/>
  <c r="M137" i="1"/>
  <c r="L182" i="1"/>
  <c r="L181" i="1"/>
  <c r="B175" i="1"/>
  <c r="P102" i="1"/>
  <c r="P167" i="1"/>
  <c r="T102" i="1"/>
  <c r="S102" i="1"/>
  <c r="R102" i="1"/>
  <c r="Q102" i="1"/>
  <c r="N174" i="1"/>
  <c r="F313" i="1"/>
  <c r="I313" i="1"/>
  <c r="H313" i="1"/>
  <c r="G313" i="1"/>
  <c r="L160" i="1"/>
  <c r="B141" i="1"/>
  <c r="J44" i="1"/>
  <c r="I44" i="1"/>
  <c r="H44" i="1"/>
  <c r="G44" i="1"/>
  <c r="F44" i="1"/>
  <c r="P144" i="1"/>
  <c r="S79" i="1"/>
  <c r="R79" i="1"/>
  <c r="Q79" i="1"/>
  <c r="P79" i="1"/>
  <c r="T79" i="1"/>
  <c r="P174" i="1"/>
  <c r="R109" i="1"/>
  <c r="Q109" i="1"/>
  <c r="P109" i="1"/>
  <c r="T109" i="1"/>
  <c r="S109" i="1"/>
  <c r="T253" i="1"/>
  <c r="S253" i="1"/>
  <c r="Q253" i="1"/>
  <c r="P253" i="1"/>
  <c r="R253" i="1"/>
  <c r="N177" i="1"/>
  <c r="F182" i="1"/>
  <c r="I117" i="1"/>
  <c r="H117" i="1"/>
  <c r="G117" i="1"/>
  <c r="F117" i="1"/>
  <c r="J117" i="1"/>
  <c r="F176" i="1"/>
  <c r="J111" i="1"/>
  <c r="I111" i="1"/>
  <c r="H111" i="1"/>
  <c r="G111" i="1"/>
  <c r="F111" i="1"/>
  <c r="G234" i="1"/>
  <c r="F234" i="1"/>
  <c r="J234" i="1"/>
  <c r="I234" i="1"/>
  <c r="H234" i="1"/>
  <c r="D148" i="1"/>
  <c r="D189" i="1"/>
  <c r="B178" i="1"/>
  <c r="R18" i="1"/>
  <c r="Q18" i="1"/>
  <c r="P18" i="1"/>
  <c r="T18" i="1"/>
  <c r="S18" i="1"/>
  <c r="J236" i="1"/>
  <c r="I236" i="1"/>
  <c r="H236" i="1"/>
  <c r="G236" i="1"/>
  <c r="F236" i="1"/>
  <c r="B193" i="1"/>
  <c r="H30" i="2"/>
  <c r="J30" i="2"/>
  <c r="F30" i="2"/>
  <c r="T235" i="1"/>
  <c r="S235" i="1"/>
  <c r="R235" i="1"/>
  <c r="Q235" i="1"/>
  <c r="P235" i="1"/>
  <c r="I222" i="1"/>
  <c r="H222" i="1"/>
  <c r="G222" i="1"/>
  <c r="F222" i="1"/>
  <c r="I15" i="3"/>
  <c r="G15" i="3"/>
  <c r="L68" i="1"/>
  <c r="H14" i="3"/>
  <c r="G14" i="3"/>
  <c r="F14" i="3"/>
  <c r="J14" i="3"/>
  <c r="I14" i="3"/>
  <c r="P14" i="1"/>
  <c r="S14" i="1"/>
  <c r="R14" i="1"/>
  <c r="Q14" i="1"/>
  <c r="T14" i="1"/>
  <c r="Q50" i="1"/>
  <c r="P50" i="1"/>
  <c r="T50" i="1"/>
  <c r="S50" i="1"/>
  <c r="R50" i="1"/>
  <c r="R300" i="1"/>
  <c r="Q300" i="1"/>
  <c r="P300" i="1"/>
  <c r="S300" i="1"/>
  <c r="I280" i="1"/>
  <c r="H280" i="1"/>
  <c r="G280" i="1"/>
  <c r="F280" i="1"/>
  <c r="D143" i="1"/>
  <c r="M146" i="1"/>
  <c r="L175" i="1"/>
  <c r="C154" i="1"/>
  <c r="C189" i="1"/>
  <c r="H23" i="3"/>
  <c r="G23" i="3"/>
  <c r="F23" i="3"/>
  <c r="J23" i="3"/>
  <c r="I23" i="3"/>
  <c r="Q10" i="3"/>
  <c r="S10" i="3"/>
  <c r="T24" i="3"/>
  <c r="S24" i="3"/>
  <c r="P24" i="3"/>
  <c r="R24" i="3"/>
  <c r="Q24" i="3"/>
  <c r="I8" i="3"/>
  <c r="G8" i="3"/>
  <c r="Q9" i="2"/>
  <c r="S9" i="2"/>
  <c r="F43" i="2"/>
  <c r="J43" i="2"/>
  <c r="H43" i="2"/>
  <c r="H34" i="2"/>
  <c r="J34" i="2"/>
  <c r="F34" i="2"/>
  <c r="G8" i="2"/>
  <c r="I8" i="2"/>
  <c r="H25" i="2"/>
  <c r="F25" i="2"/>
  <c r="H8" i="2"/>
  <c r="F8" i="2"/>
  <c r="L23" i="2"/>
  <c r="P12" i="1"/>
  <c r="R12" i="1"/>
  <c r="F143" i="1"/>
  <c r="J78" i="1"/>
  <c r="I78" i="1"/>
  <c r="H78" i="1"/>
  <c r="G78" i="1"/>
  <c r="F78" i="1"/>
  <c r="P158" i="1"/>
  <c r="T93" i="1"/>
  <c r="R24" i="1"/>
  <c r="Q24" i="1"/>
  <c r="P24" i="1"/>
  <c r="T24" i="1"/>
  <c r="S24" i="1"/>
  <c r="T61" i="1"/>
  <c r="S61" i="1"/>
  <c r="R61" i="1"/>
  <c r="Q61" i="1"/>
  <c r="P61" i="1"/>
  <c r="T96" i="1"/>
  <c r="S96" i="1"/>
  <c r="P161" i="1"/>
  <c r="R96" i="1"/>
  <c r="Q96" i="1"/>
  <c r="P96" i="1"/>
  <c r="S49" i="1"/>
  <c r="R49" i="1"/>
  <c r="Q49" i="1"/>
  <c r="P49" i="1"/>
  <c r="T49" i="1"/>
  <c r="P180" i="1"/>
  <c r="T115" i="1"/>
  <c r="S115" i="1"/>
  <c r="R115" i="1"/>
  <c r="Q115" i="1"/>
  <c r="P115" i="1"/>
  <c r="Q59" i="1"/>
  <c r="P59" i="1"/>
  <c r="T59" i="1"/>
  <c r="S59" i="1"/>
  <c r="R59" i="1"/>
  <c r="P193" i="1"/>
  <c r="T128" i="1"/>
  <c r="S128" i="1"/>
  <c r="R128" i="1"/>
  <c r="Q128" i="1"/>
  <c r="P128" i="1"/>
  <c r="T47" i="1"/>
  <c r="S47" i="1"/>
  <c r="R47" i="1"/>
  <c r="Q47" i="1"/>
  <c r="P47" i="1"/>
  <c r="T99" i="1"/>
  <c r="S99" i="1"/>
  <c r="R99" i="1"/>
  <c r="Q99" i="1"/>
  <c r="P164" i="1"/>
  <c r="P99" i="1"/>
  <c r="P181" i="1"/>
  <c r="T116" i="1"/>
  <c r="S116" i="1"/>
  <c r="R116" i="1"/>
  <c r="Q116" i="1"/>
  <c r="P116" i="1"/>
  <c r="P178" i="1"/>
  <c r="R113" i="1"/>
  <c r="Q113" i="1"/>
  <c r="P113" i="1"/>
  <c r="T113" i="1"/>
  <c r="S113" i="1"/>
  <c r="P171" i="1"/>
  <c r="P106" i="1"/>
  <c r="T106" i="1"/>
  <c r="S106" i="1"/>
  <c r="R106" i="1"/>
  <c r="Q106" i="1"/>
  <c r="T236" i="1"/>
  <c r="S236" i="1"/>
  <c r="R236" i="1"/>
  <c r="Q236" i="1"/>
  <c r="P236" i="1"/>
  <c r="S279" i="1"/>
  <c r="R279" i="1"/>
  <c r="Q279" i="1"/>
  <c r="P279" i="1"/>
  <c r="P234" i="1"/>
  <c r="T234" i="1"/>
  <c r="S234" i="1"/>
  <c r="R234" i="1"/>
  <c r="Q234" i="1"/>
  <c r="S269" i="1"/>
  <c r="R269" i="1"/>
  <c r="P269" i="1"/>
  <c r="Q269" i="1"/>
  <c r="R301" i="1"/>
  <c r="Q301" i="1"/>
  <c r="P301" i="1"/>
  <c r="S301" i="1"/>
  <c r="P317" i="1"/>
  <c r="S317" i="1"/>
  <c r="R317" i="1"/>
  <c r="Q317" i="1"/>
  <c r="N148" i="1"/>
  <c r="N154" i="1"/>
  <c r="N181" i="1"/>
  <c r="N178" i="1"/>
  <c r="N167" i="1"/>
  <c r="N193" i="1"/>
  <c r="J65" i="1"/>
  <c r="I65" i="1"/>
  <c r="H65" i="1"/>
  <c r="G65" i="1"/>
  <c r="F65" i="1"/>
  <c r="I14" i="1"/>
  <c r="H14" i="1"/>
  <c r="G14" i="1"/>
  <c r="F14" i="1"/>
  <c r="J14" i="1"/>
  <c r="J37" i="1"/>
  <c r="I37" i="1"/>
  <c r="H37" i="1"/>
  <c r="G37" i="1"/>
  <c r="F37" i="1"/>
  <c r="H34" i="1"/>
  <c r="G34" i="1"/>
  <c r="F34" i="1"/>
  <c r="J34" i="1"/>
  <c r="I34" i="1"/>
  <c r="F137" i="1"/>
  <c r="H72" i="1"/>
  <c r="G72" i="1"/>
  <c r="F72" i="1"/>
  <c r="J72" i="1"/>
  <c r="I72" i="1"/>
  <c r="J82" i="1"/>
  <c r="F51" i="1"/>
  <c r="J51" i="1"/>
  <c r="I51" i="1"/>
  <c r="H51" i="1"/>
  <c r="G51" i="1"/>
  <c r="F161" i="1"/>
  <c r="J96" i="1"/>
  <c r="I96" i="1"/>
  <c r="H96" i="1"/>
  <c r="G96" i="1"/>
  <c r="F96" i="1"/>
  <c r="I267" i="1"/>
  <c r="H267" i="1"/>
  <c r="F267" i="1"/>
  <c r="G267" i="1"/>
  <c r="G110" i="1"/>
  <c r="F110" i="1"/>
  <c r="F175" i="1"/>
  <c r="J110" i="1"/>
  <c r="I110" i="1"/>
  <c r="H110" i="1"/>
  <c r="I283" i="1"/>
  <c r="H283" i="1"/>
  <c r="G283" i="1"/>
  <c r="F283" i="1"/>
  <c r="F180" i="1"/>
  <c r="J115" i="1"/>
  <c r="I115" i="1"/>
  <c r="H115" i="1"/>
  <c r="G115" i="1"/>
  <c r="F115" i="1"/>
  <c r="J240" i="1"/>
  <c r="I240" i="1"/>
  <c r="H240" i="1"/>
  <c r="G240" i="1"/>
  <c r="F240" i="1"/>
  <c r="I286" i="1"/>
  <c r="H286" i="1"/>
  <c r="G286" i="1"/>
  <c r="F286" i="1"/>
  <c r="I265" i="1"/>
  <c r="H265" i="1"/>
  <c r="F265" i="1"/>
  <c r="G265" i="1"/>
  <c r="G238" i="1"/>
  <c r="F238" i="1"/>
  <c r="J238" i="1"/>
  <c r="I238" i="1"/>
  <c r="H238" i="1"/>
  <c r="I284" i="1"/>
  <c r="H284" i="1"/>
  <c r="G284" i="1"/>
  <c r="F284" i="1"/>
  <c r="I223" i="1"/>
  <c r="H223" i="1"/>
  <c r="G223" i="1"/>
  <c r="F223" i="1"/>
  <c r="J243" i="1"/>
  <c r="I243" i="1"/>
  <c r="H243" i="1"/>
  <c r="G243" i="1"/>
  <c r="F243" i="1"/>
  <c r="H298" i="1"/>
  <c r="G298" i="1"/>
  <c r="F298" i="1"/>
  <c r="I298" i="1"/>
  <c r="F314" i="1"/>
  <c r="I314" i="1"/>
  <c r="H314" i="1"/>
  <c r="G314" i="1"/>
  <c r="D141" i="1"/>
  <c r="D190" i="1"/>
  <c r="D147" i="1"/>
  <c r="F82" i="1"/>
  <c r="H82" i="1"/>
  <c r="D182" i="1"/>
  <c r="D167" i="1"/>
  <c r="D193" i="1"/>
  <c r="F17" i="1"/>
  <c r="J17" i="1"/>
  <c r="I17" i="1"/>
  <c r="H17" i="1"/>
  <c r="G17" i="1"/>
  <c r="F147" i="1"/>
  <c r="M144" i="1"/>
  <c r="M141" i="1"/>
  <c r="M154" i="1"/>
  <c r="M139" i="1"/>
  <c r="M166" i="1"/>
  <c r="M179" i="1"/>
  <c r="M172" i="1"/>
  <c r="C54" i="1"/>
  <c r="R13" i="1"/>
  <c r="P13" i="1"/>
  <c r="N143" i="1"/>
  <c r="L148" i="1"/>
  <c r="L179" i="1"/>
  <c r="L164" i="1"/>
  <c r="L190" i="1"/>
  <c r="C142" i="1"/>
  <c r="C162" i="1"/>
  <c r="C195" i="1"/>
  <c r="C179" i="1"/>
  <c r="C193" i="1"/>
  <c r="C181" i="1"/>
  <c r="B145" i="1"/>
  <c r="B170" i="1"/>
  <c r="B159" i="1"/>
  <c r="B119" i="1"/>
  <c r="B144" i="1"/>
  <c r="B179" i="1"/>
  <c r="B160" i="1"/>
  <c r="B197" i="1"/>
  <c r="B190" i="1"/>
  <c r="S50" i="3"/>
  <c r="T50" i="3"/>
  <c r="R50" i="3"/>
  <c r="Q50" i="3"/>
  <c r="P50" i="3"/>
  <c r="I30" i="3"/>
  <c r="G30" i="3"/>
  <c r="J10" i="3"/>
  <c r="F10" i="3"/>
  <c r="G10" i="3"/>
  <c r="I10" i="3"/>
  <c r="H10" i="3"/>
  <c r="H13" i="3"/>
  <c r="F13" i="3"/>
  <c r="S32" i="3"/>
  <c r="T32" i="3"/>
  <c r="R32" i="3"/>
  <c r="Q32" i="3"/>
  <c r="P32" i="3"/>
  <c r="G44" i="3"/>
  <c r="J44" i="3"/>
  <c r="I44" i="3"/>
  <c r="H44" i="3"/>
  <c r="F44" i="3"/>
  <c r="G49" i="3"/>
  <c r="I49" i="3"/>
  <c r="J49" i="3"/>
  <c r="H49" i="3"/>
  <c r="F49" i="3"/>
  <c r="J51" i="3"/>
  <c r="G31" i="3"/>
  <c r="I31" i="3"/>
  <c r="Q12" i="3"/>
  <c r="S12" i="3"/>
  <c r="R25" i="3"/>
  <c r="T25" i="3"/>
  <c r="S25" i="3"/>
  <c r="Q25" i="3"/>
  <c r="P25" i="3"/>
  <c r="G7" i="2"/>
  <c r="I7" i="2"/>
  <c r="H36" i="2"/>
  <c r="F36" i="2"/>
  <c r="J36" i="2"/>
  <c r="J20" i="2"/>
  <c r="H20" i="2"/>
  <c r="F20" i="2"/>
  <c r="H38" i="2"/>
  <c r="J38" i="2"/>
  <c r="F38" i="2"/>
  <c r="H13" i="2"/>
  <c r="F13" i="2"/>
  <c r="J12" i="1"/>
  <c r="H12" i="1"/>
  <c r="I12" i="1"/>
  <c r="F12" i="1"/>
  <c r="G12" i="1"/>
  <c r="N139" i="1"/>
  <c r="P155" i="1"/>
  <c r="O92" i="1"/>
  <c r="T90" i="1"/>
  <c r="J32" i="1"/>
  <c r="I32" i="1"/>
  <c r="H32" i="1"/>
  <c r="G32" i="1"/>
  <c r="F32" i="1"/>
  <c r="T32" i="1"/>
  <c r="S32" i="1"/>
  <c r="R32" i="1"/>
  <c r="Q32" i="1"/>
  <c r="P32" i="1"/>
  <c r="T65" i="1"/>
  <c r="S65" i="1"/>
  <c r="R65" i="1"/>
  <c r="Q65" i="1"/>
  <c r="P65" i="1"/>
  <c r="P176" i="1"/>
  <c r="T111" i="1"/>
  <c r="S111" i="1"/>
  <c r="R111" i="1"/>
  <c r="Q111" i="1"/>
  <c r="P111" i="1"/>
  <c r="S53" i="1"/>
  <c r="R53" i="1"/>
  <c r="Q53" i="1"/>
  <c r="P53" i="1"/>
  <c r="T53" i="1"/>
  <c r="P189" i="1"/>
  <c r="T124" i="1"/>
  <c r="S124" i="1"/>
  <c r="R124" i="1"/>
  <c r="Q124" i="1"/>
  <c r="P124" i="1"/>
  <c r="Q63" i="1"/>
  <c r="P63" i="1"/>
  <c r="T63" i="1"/>
  <c r="S63" i="1"/>
  <c r="R63" i="1"/>
  <c r="P197" i="1"/>
  <c r="T132" i="1"/>
  <c r="S132" i="1"/>
  <c r="R132" i="1"/>
  <c r="Q132" i="1"/>
  <c r="P132" i="1"/>
  <c r="T51" i="1"/>
  <c r="S51" i="1"/>
  <c r="R51" i="1"/>
  <c r="Q51" i="1"/>
  <c r="P51" i="1"/>
  <c r="T239" i="1"/>
  <c r="S239" i="1"/>
  <c r="R239" i="1"/>
  <c r="Q239" i="1"/>
  <c r="P239" i="1"/>
  <c r="P190" i="1"/>
  <c r="T125" i="1"/>
  <c r="S125" i="1"/>
  <c r="R125" i="1"/>
  <c r="Q125" i="1"/>
  <c r="P125" i="1"/>
  <c r="P182" i="1"/>
  <c r="R117" i="1"/>
  <c r="Q117" i="1"/>
  <c r="P117" i="1"/>
  <c r="T117" i="1"/>
  <c r="S117" i="1"/>
  <c r="P175" i="1"/>
  <c r="P110" i="1"/>
  <c r="T110" i="1"/>
  <c r="S110" i="1"/>
  <c r="R110" i="1"/>
  <c r="Q110" i="1"/>
  <c r="S264" i="1"/>
  <c r="R264" i="1"/>
  <c r="P264" i="1"/>
  <c r="Q264" i="1"/>
  <c r="T240" i="1"/>
  <c r="S240" i="1"/>
  <c r="R240" i="1"/>
  <c r="Q240" i="1"/>
  <c r="P240" i="1"/>
  <c r="S283" i="1"/>
  <c r="R283" i="1"/>
  <c r="Q283" i="1"/>
  <c r="P283" i="1"/>
  <c r="S266" i="1"/>
  <c r="R266" i="1"/>
  <c r="P266" i="1"/>
  <c r="Q266" i="1"/>
  <c r="P238" i="1"/>
  <c r="T238" i="1"/>
  <c r="S238" i="1"/>
  <c r="R238" i="1"/>
  <c r="Q238" i="1"/>
  <c r="S273" i="1"/>
  <c r="R273" i="1"/>
  <c r="P273" i="1"/>
  <c r="Q273" i="1"/>
  <c r="Q294" i="1"/>
  <c r="P294" i="1"/>
  <c r="S294" i="1"/>
  <c r="R294" i="1"/>
  <c r="R302" i="1"/>
  <c r="Q302" i="1"/>
  <c r="P302" i="1"/>
  <c r="S302" i="1"/>
  <c r="P310" i="1"/>
  <c r="S310" i="1"/>
  <c r="R310" i="1"/>
  <c r="Q310" i="1"/>
  <c r="P318" i="1"/>
  <c r="S318" i="1"/>
  <c r="R318" i="1"/>
  <c r="Q318" i="1"/>
  <c r="N68" i="1"/>
  <c r="N137" i="1"/>
  <c r="N190" i="1"/>
  <c r="N182" i="1"/>
  <c r="N171" i="1"/>
  <c r="N160" i="1"/>
  <c r="N197" i="1"/>
  <c r="I11" i="1"/>
  <c r="G11" i="1"/>
  <c r="C68" i="1"/>
  <c r="Q11" i="1"/>
  <c r="S11" i="1"/>
  <c r="J41" i="1"/>
  <c r="I41" i="1"/>
  <c r="H41" i="1"/>
  <c r="G41" i="1"/>
  <c r="F41" i="1"/>
  <c r="F140" i="1"/>
  <c r="J75" i="1"/>
  <c r="I75" i="1"/>
  <c r="H75" i="1"/>
  <c r="G75" i="1"/>
  <c r="F75" i="1"/>
  <c r="H38" i="1"/>
  <c r="G38" i="1"/>
  <c r="F38" i="1"/>
  <c r="J38" i="1"/>
  <c r="I38" i="1"/>
  <c r="F141" i="1"/>
  <c r="H76" i="1"/>
  <c r="G76" i="1"/>
  <c r="F76" i="1"/>
  <c r="J76" i="1"/>
  <c r="I76" i="1"/>
  <c r="F60" i="1"/>
  <c r="J60" i="1"/>
  <c r="I60" i="1"/>
  <c r="H60" i="1"/>
  <c r="G60" i="1"/>
  <c r="F165" i="1"/>
  <c r="J100" i="1"/>
  <c r="I100" i="1"/>
  <c r="H100" i="1"/>
  <c r="G100" i="1"/>
  <c r="F100" i="1"/>
  <c r="I279" i="1"/>
  <c r="H279" i="1"/>
  <c r="G279" i="1"/>
  <c r="F279" i="1"/>
  <c r="F191" i="1"/>
  <c r="I126" i="1"/>
  <c r="H126" i="1"/>
  <c r="G126" i="1"/>
  <c r="F126" i="1"/>
  <c r="J126" i="1"/>
  <c r="G114" i="1"/>
  <c r="F114" i="1"/>
  <c r="F179" i="1"/>
  <c r="J114" i="1"/>
  <c r="I114" i="1"/>
  <c r="H114" i="1"/>
  <c r="F189" i="1"/>
  <c r="J124" i="1"/>
  <c r="I124" i="1"/>
  <c r="H124" i="1"/>
  <c r="G124" i="1"/>
  <c r="F124" i="1"/>
  <c r="J244" i="1"/>
  <c r="I244" i="1"/>
  <c r="H244" i="1"/>
  <c r="G244" i="1"/>
  <c r="F244" i="1"/>
  <c r="I233" i="1"/>
  <c r="H233" i="1"/>
  <c r="G233" i="1"/>
  <c r="F233" i="1"/>
  <c r="J233" i="1"/>
  <c r="I269" i="1"/>
  <c r="H269" i="1"/>
  <c r="F269" i="1"/>
  <c r="G269" i="1"/>
  <c r="G242" i="1"/>
  <c r="F242" i="1"/>
  <c r="J242" i="1"/>
  <c r="I242" i="1"/>
  <c r="H242" i="1"/>
  <c r="I288" i="1"/>
  <c r="H288" i="1"/>
  <c r="G288" i="1"/>
  <c r="F288" i="1"/>
  <c r="I224" i="1"/>
  <c r="H224" i="1"/>
  <c r="G224" i="1"/>
  <c r="F224" i="1"/>
  <c r="G255" i="1"/>
  <c r="F255" i="1"/>
  <c r="J255" i="1"/>
  <c r="I255" i="1"/>
  <c r="H255" i="1"/>
  <c r="H299" i="1"/>
  <c r="G299" i="1"/>
  <c r="F299" i="1"/>
  <c r="I299" i="1"/>
  <c r="J252" i="1"/>
  <c r="I252" i="1"/>
  <c r="H252" i="1"/>
  <c r="G252" i="1"/>
  <c r="F252" i="1"/>
  <c r="F315" i="1"/>
  <c r="I315" i="1"/>
  <c r="H315" i="1"/>
  <c r="G315" i="1"/>
  <c r="D68" i="1"/>
  <c r="D154" i="1"/>
  <c r="D145" i="1"/>
  <c r="D194" i="1"/>
  <c r="H48" i="1"/>
  <c r="F48" i="1"/>
  <c r="D153" i="1"/>
  <c r="D171" i="1"/>
  <c r="D160" i="1"/>
  <c r="D197" i="1"/>
  <c r="M161" i="1"/>
  <c r="M145" i="1"/>
  <c r="M181" i="1"/>
  <c r="M143" i="1"/>
  <c r="M170" i="1"/>
  <c r="M183" i="1"/>
  <c r="M176" i="1"/>
  <c r="F23" i="1"/>
  <c r="J23" i="1"/>
  <c r="I23" i="1"/>
  <c r="H23" i="1"/>
  <c r="G23" i="1"/>
  <c r="J48" i="1"/>
  <c r="J40" i="1"/>
  <c r="J24" i="1"/>
  <c r="J36" i="1"/>
  <c r="J13" i="1"/>
  <c r="I13" i="1"/>
  <c r="H13" i="1"/>
  <c r="F13" i="1"/>
  <c r="G13" i="1"/>
  <c r="L138" i="1"/>
  <c r="L154" i="1"/>
  <c r="L191" i="1"/>
  <c r="L183" i="1"/>
  <c r="L168" i="1"/>
  <c r="S103" i="1"/>
  <c r="Q103" i="1"/>
  <c r="L194" i="1"/>
  <c r="C146" i="1"/>
  <c r="C166" i="1"/>
  <c r="C183" i="1"/>
  <c r="C160" i="1"/>
  <c r="C197" i="1"/>
  <c r="C190" i="1"/>
  <c r="B166" i="1"/>
  <c r="B174" i="1"/>
  <c r="I61" i="1"/>
  <c r="G61" i="1"/>
  <c r="B182" i="1"/>
  <c r="B148" i="1"/>
  <c r="B183" i="1"/>
  <c r="B164" i="1"/>
  <c r="B194" i="1"/>
  <c r="F12" i="3"/>
  <c r="H12" i="3"/>
  <c r="P30" i="3"/>
  <c r="R30" i="3"/>
  <c r="I50" i="3"/>
  <c r="J50" i="3"/>
  <c r="H50" i="3"/>
  <c r="G50" i="3"/>
  <c r="F50" i="3"/>
  <c r="I42" i="3"/>
  <c r="H42" i="3"/>
  <c r="G42" i="3"/>
  <c r="F42" i="3"/>
  <c r="J42" i="3"/>
  <c r="P36" i="3"/>
  <c r="R36" i="3"/>
  <c r="R42" i="3"/>
  <c r="P42" i="3"/>
  <c r="S13" i="3"/>
  <c r="Q13" i="3"/>
  <c r="P26" i="3"/>
  <c r="T26" i="3"/>
  <c r="Q26" i="3"/>
  <c r="R26" i="3"/>
  <c r="S26" i="3"/>
  <c r="G17" i="3"/>
  <c r="I17" i="3"/>
  <c r="F39" i="2"/>
  <c r="J39" i="2"/>
  <c r="H39" i="2"/>
  <c r="H40" i="2"/>
  <c r="F40" i="2"/>
  <c r="J40" i="2"/>
  <c r="F35" i="2"/>
  <c r="J35" i="2"/>
  <c r="H35" i="2"/>
  <c r="J16" i="2"/>
  <c r="H16" i="2"/>
  <c r="F16" i="2"/>
  <c r="H42" i="2"/>
  <c r="J42" i="2"/>
  <c r="F42" i="2"/>
  <c r="D47" i="2"/>
  <c r="C47" i="2"/>
  <c r="P8" i="2"/>
  <c r="R8" i="2"/>
  <c r="B163" i="1"/>
  <c r="L54" i="1"/>
  <c r="H11" i="1"/>
  <c r="F11" i="1"/>
  <c r="T36" i="1"/>
  <c r="S36" i="1"/>
  <c r="R36" i="1"/>
  <c r="Q36" i="1"/>
  <c r="P36" i="1"/>
  <c r="P139" i="1"/>
  <c r="T74" i="1"/>
  <c r="S74" i="1"/>
  <c r="R74" i="1"/>
  <c r="Q74" i="1"/>
  <c r="P74" i="1"/>
  <c r="S15" i="1"/>
  <c r="T15" i="1"/>
  <c r="R15" i="1"/>
  <c r="Q15" i="1"/>
  <c r="P15" i="1"/>
  <c r="O68" i="1"/>
  <c r="S58" i="1"/>
  <c r="R58" i="1"/>
  <c r="Q58" i="1"/>
  <c r="P58" i="1"/>
  <c r="T58" i="1"/>
  <c r="Q30" i="1"/>
  <c r="P30" i="1"/>
  <c r="T30" i="1"/>
  <c r="S30" i="1"/>
  <c r="R30" i="1"/>
  <c r="Q67" i="1"/>
  <c r="P67" i="1"/>
  <c r="T67" i="1"/>
  <c r="S67" i="1"/>
  <c r="R67" i="1"/>
  <c r="T17" i="1"/>
  <c r="S17" i="1"/>
  <c r="R17" i="1"/>
  <c r="Q17" i="1"/>
  <c r="P17" i="1"/>
  <c r="T60" i="1"/>
  <c r="S60" i="1"/>
  <c r="R60" i="1"/>
  <c r="Q60" i="1"/>
  <c r="P60" i="1"/>
  <c r="P194" i="1"/>
  <c r="T129" i="1"/>
  <c r="S129" i="1"/>
  <c r="R129" i="1"/>
  <c r="Q129" i="1"/>
  <c r="P129" i="1"/>
  <c r="P179" i="1"/>
  <c r="P114" i="1"/>
  <c r="T114" i="1"/>
  <c r="S114" i="1"/>
  <c r="R114" i="1"/>
  <c r="Q114" i="1"/>
  <c r="S268" i="1"/>
  <c r="R268" i="1"/>
  <c r="P268" i="1"/>
  <c r="Q268" i="1"/>
  <c r="Q244" i="1"/>
  <c r="T244" i="1"/>
  <c r="S244" i="1"/>
  <c r="R244" i="1"/>
  <c r="P244" i="1"/>
  <c r="S287" i="1"/>
  <c r="R287" i="1"/>
  <c r="Q287" i="1"/>
  <c r="P287" i="1"/>
  <c r="S270" i="1"/>
  <c r="R270" i="1"/>
  <c r="P270" i="1"/>
  <c r="Q270" i="1"/>
  <c r="P242" i="1"/>
  <c r="T242" i="1"/>
  <c r="S242" i="1"/>
  <c r="R242" i="1"/>
  <c r="Q242" i="1"/>
  <c r="S281" i="1"/>
  <c r="R281" i="1"/>
  <c r="Q281" i="1"/>
  <c r="P281" i="1"/>
  <c r="Q295" i="1"/>
  <c r="P295" i="1"/>
  <c r="S295" i="1"/>
  <c r="R295" i="1"/>
  <c r="R303" i="1"/>
  <c r="Q303" i="1"/>
  <c r="P303" i="1"/>
  <c r="S303" i="1"/>
  <c r="P311" i="1"/>
  <c r="S311" i="1"/>
  <c r="R311" i="1"/>
  <c r="Q311" i="1"/>
  <c r="P319" i="1"/>
  <c r="S319" i="1"/>
  <c r="R319" i="1"/>
  <c r="Q319" i="1"/>
  <c r="N54" i="1"/>
  <c r="N141" i="1"/>
  <c r="N153" i="1"/>
  <c r="N194" i="1"/>
  <c r="N175" i="1"/>
  <c r="N164" i="1"/>
  <c r="J45" i="1"/>
  <c r="I45" i="1"/>
  <c r="H45" i="1"/>
  <c r="G45" i="1"/>
  <c r="F45" i="1"/>
  <c r="F144" i="1"/>
  <c r="J79" i="1"/>
  <c r="I79" i="1"/>
  <c r="H79" i="1"/>
  <c r="G79" i="1"/>
  <c r="F79" i="1"/>
  <c r="H42" i="1"/>
  <c r="G42" i="1"/>
  <c r="F42" i="1"/>
  <c r="J42" i="1"/>
  <c r="I42" i="1"/>
  <c r="F145" i="1"/>
  <c r="H80" i="1"/>
  <c r="G80" i="1"/>
  <c r="F80" i="1"/>
  <c r="J80" i="1"/>
  <c r="I80" i="1"/>
  <c r="F64" i="1"/>
  <c r="J64" i="1"/>
  <c r="I64" i="1"/>
  <c r="H64" i="1"/>
  <c r="G64" i="1"/>
  <c r="F169" i="1"/>
  <c r="J104" i="1"/>
  <c r="I104" i="1"/>
  <c r="H104" i="1"/>
  <c r="G104" i="1"/>
  <c r="F104" i="1"/>
  <c r="I97" i="1"/>
  <c r="H97" i="1"/>
  <c r="G97" i="1"/>
  <c r="F97" i="1"/>
  <c r="F162" i="1"/>
  <c r="J97" i="1"/>
  <c r="F195" i="1"/>
  <c r="I130" i="1"/>
  <c r="H130" i="1"/>
  <c r="G130" i="1"/>
  <c r="F130" i="1"/>
  <c r="J130" i="1"/>
  <c r="F183" i="1"/>
  <c r="G118" i="1"/>
  <c r="F118" i="1"/>
  <c r="J118" i="1"/>
  <c r="I118" i="1"/>
  <c r="H118" i="1"/>
  <c r="F193" i="1"/>
  <c r="J128" i="1"/>
  <c r="I128" i="1"/>
  <c r="H128" i="1"/>
  <c r="G128" i="1"/>
  <c r="F128" i="1"/>
  <c r="I237" i="1"/>
  <c r="H237" i="1"/>
  <c r="G237" i="1"/>
  <c r="F237" i="1"/>
  <c r="J237" i="1"/>
  <c r="I273" i="1"/>
  <c r="H273" i="1"/>
  <c r="F273" i="1"/>
  <c r="G273" i="1"/>
  <c r="I250" i="1"/>
  <c r="H250" i="1"/>
  <c r="F250" i="1"/>
  <c r="J250" i="1"/>
  <c r="G250" i="1"/>
  <c r="I225" i="1"/>
  <c r="H225" i="1"/>
  <c r="G225" i="1"/>
  <c r="F225" i="1"/>
  <c r="G259" i="1"/>
  <c r="F259" i="1"/>
  <c r="J259" i="1"/>
  <c r="I259" i="1"/>
  <c r="H259" i="1"/>
  <c r="H300" i="1"/>
  <c r="G300" i="1"/>
  <c r="F300" i="1"/>
  <c r="I300" i="1"/>
  <c r="J256" i="1"/>
  <c r="I256" i="1"/>
  <c r="H256" i="1"/>
  <c r="G256" i="1"/>
  <c r="F256" i="1"/>
  <c r="F316" i="1"/>
  <c r="I316" i="1"/>
  <c r="H316" i="1"/>
  <c r="G316" i="1"/>
  <c r="D54" i="1"/>
  <c r="D169" i="1"/>
  <c r="D177" i="1"/>
  <c r="D161" i="1"/>
  <c r="D191" i="1"/>
  <c r="D175" i="1"/>
  <c r="D164" i="1"/>
  <c r="M165" i="1"/>
  <c r="M173" i="1"/>
  <c r="M147" i="1"/>
  <c r="M174" i="1"/>
  <c r="M188" i="1"/>
  <c r="M133" i="1"/>
  <c r="M180" i="1"/>
  <c r="C148" i="1"/>
  <c r="L137" i="1"/>
  <c r="L142" i="1"/>
  <c r="L162" i="1"/>
  <c r="L195" i="1"/>
  <c r="L188" i="1"/>
  <c r="L133" i="1"/>
  <c r="L172" i="1"/>
  <c r="L161" i="1"/>
  <c r="C170" i="1"/>
  <c r="C188" i="1"/>
  <c r="C133" i="1"/>
  <c r="C164" i="1"/>
  <c r="C194" i="1"/>
  <c r="B191" i="1"/>
  <c r="B188" i="1"/>
  <c r="B133" i="1"/>
  <c r="B198" i="1" s="1"/>
  <c r="B168" i="1"/>
  <c r="B161" i="1"/>
  <c r="P17" i="3"/>
  <c r="T17" i="3"/>
  <c r="Q17" i="3"/>
  <c r="S17" i="3"/>
  <c r="R17" i="3"/>
  <c r="S49" i="3"/>
  <c r="Q49" i="3"/>
  <c r="F11" i="3"/>
  <c r="H11" i="3"/>
  <c r="H43" i="3"/>
  <c r="F43" i="3"/>
  <c r="R43" i="3"/>
  <c r="P43" i="3"/>
  <c r="T37" i="3"/>
  <c r="S37" i="3"/>
  <c r="R37" i="3"/>
  <c r="Q37" i="3"/>
  <c r="P37" i="3"/>
  <c r="I33" i="3"/>
  <c r="G33" i="3"/>
  <c r="I7" i="3"/>
  <c r="G7" i="3"/>
  <c r="F31" i="2"/>
  <c r="J31" i="2"/>
  <c r="H31" i="2"/>
  <c r="F22" i="2"/>
  <c r="J22" i="2"/>
  <c r="H22" i="2"/>
  <c r="J37" i="2"/>
  <c r="F37" i="2"/>
  <c r="H37" i="2"/>
  <c r="H46" i="2"/>
  <c r="J46" i="2"/>
  <c r="F46" i="2"/>
  <c r="H32" i="2"/>
  <c r="F32" i="2"/>
  <c r="H9" i="2"/>
  <c r="F9" i="2"/>
  <c r="T28" i="1"/>
  <c r="R10" i="1"/>
  <c r="P10" i="1"/>
  <c r="Q10" i="1"/>
  <c r="S10" i="1"/>
  <c r="T10" i="1"/>
  <c r="T40" i="1"/>
  <c r="S40" i="1"/>
  <c r="R40" i="1"/>
  <c r="Q40" i="1"/>
  <c r="P40" i="1"/>
  <c r="P143" i="1"/>
  <c r="T78" i="1"/>
  <c r="S78" i="1"/>
  <c r="R78" i="1"/>
  <c r="Q78" i="1"/>
  <c r="P78" i="1"/>
  <c r="S29" i="1"/>
  <c r="O54" i="1"/>
  <c r="P29" i="1"/>
  <c r="T29" i="1"/>
  <c r="R29" i="1"/>
  <c r="Q29" i="1"/>
  <c r="S62" i="1"/>
  <c r="R62" i="1"/>
  <c r="Q62" i="1"/>
  <c r="P62" i="1"/>
  <c r="T62" i="1"/>
  <c r="Q34" i="1"/>
  <c r="P34" i="1"/>
  <c r="T34" i="1"/>
  <c r="S34" i="1"/>
  <c r="R34" i="1"/>
  <c r="P137" i="1"/>
  <c r="Q72" i="1"/>
  <c r="P72" i="1"/>
  <c r="T72" i="1"/>
  <c r="S72" i="1"/>
  <c r="R72" i="1"/>
  <c r="T23" i="1"/>
  <c r="S23" i="1"/>
  <c r="R23" i="1"/>
  <c r="Q23" i="1"/>
  <c r="P23" i="1"/>
  <c r="T26" i="1"/>
  <c r="T64" i="1"/>
  <c r="S64" i="1"/>
  <c r="R64" i="1"/>
  <c r="Q64" i="1"/>
  <c r="P64" i="1"/>
  <c r="T243" i="1"/>
  <c r="S243" i="1"/>
  <c r="R243" i="1"/>
  <c r="Q243" i="1"/>
  <c r="P243" i="1"/>
  <c r="P191" i="1"/>
  <c r="R126" i="1"/>
  <c r="Q126" i="1"/>
  <c r="P126" i="1"/>
  <c r="T126" i="1"/>
  <c r="S126" i="1"/>
  <c r="P183" i="1"/>
  <c r="P118" i="1"/>
  <c r="T118" i="1"/>
  <c r="S118" i="1"/>
  <c r="R118" i="1"/>
  <c r="Q118" i="1"/>
  <c r="S272" i="1"/>
  <c r="R272" i="1"/>
  <c r="P272" i="1"/>
  <c r="Q272" i="1"/>
  <c r="R233" i="1"/>
  <c r="Q233" i="1"/>
  <c r="P233" i="1"/>
  <c r="T233" i="1"/>
  <c r="S233" i="1"/>
  <c r="S274" i="1"/>
  <c r="R274" i="1"/>
  <c r="P274" i="1"/>
  <c r="Q274" i="1"/>
  <c r="T256" i="1"/>
  <c r="S256" i="1"/>
  <c r="P256" i="1"/>
  <c r="R256" i="1"/>
  <c r="Q256" i="1"/>
  <c r="S285" i="1"/>
  <c r="R285" i="1"/>
  <c r="Q285" i="1"/>
  <c r="P285" i="1"/>
  <c r="R296" i="1"/>
  <c r="Q296" i="1"/>
  <c r="P296" i="1"/>
  <c r="S296" i="1"/>
  <c r="R304" i="1"/>
  <c r="Q304" i="1"/>
  <c r="P304" i="1"/>
  <c r="S304" i="1"/>
  <c r="P312" i="1"/>
  <c r="S312" i="1"/>
  <c r="R312" i="1"/>
  <c r="Q312" i="1"/>
  <c r="P320" i="1"/>
  <c r="S320" i="1"/>
  <c r="R320" i="1"/>
  <c r="Q320" i="1"/>
  <c r="N145" i="1"/>
  <c r="N161" i="1"/>
  <c r="N191" i="1"/>
  <c r="N179" i="1"/>
  <c r="N168" i="1"/>
  <c r="R103" i="1"/>
  <c r="P103" i="1"/>
  <c r="G7" i="1"/>
  <c r="I7" i="1"/>
  <c r="J49" i="1"/>
  <c r="I49" i="1"/>
  <c r="H49" i="1"/>
  <c r="G49" i="1"/>
  <c r="F49" i="1"/>
  <c r="F148" i="1"/>
  <c r="J83" i="1"/>
  <c r="I83" i="1"/>
  <c r="H83" i="1"/>
  <c r="G83" i="1"/>
  <c r="F83" i="1"/>
  <c r="H46" i="1"/>
  <c r="G46" i="1"/>
  <c r="F46" i="1"/>
  <c r="J46" i="1"/>
  <c r="I46" i="1"/>
  <c r="F31" i="1"/>
  <c r="J31" i="1"/>
  <c r="I31" i="1"/>
  <c r="H31" i="1"/>
  <c r="G31" i="1"/>
  <c r="F138" i="1"/>
  <c r="F73" i="1"/>
  <c r="J73" i="1"/>
  <c r="I73" i="1"/>
  <c r="H73" i="1"/>
  <c r="G73" i="1"/>
  <c r="J108" i="1"/>
  <c r="I108" i="1"/>
  <c r="H108" i="1"/>
  <c r="G108" i="1"/>
  <c r="F173" i="1"/>
  <c r="F108" i="1"/>
  <c r="I101" i="1"/>
  <c r="H101" i="1"/>
  <c r="G101" i="1"/>
  <c r="F101" i="1"/>
  <c r="F166" i="1"/>
  <c r="J101" i="1"/>
  <c r="F188" i="1"/>
  <c r="G123" i="1"/>
  <c r="F123" i="1"/>
  <c r="J123" i="1"/>
  <c r="E133" i="1"/>
  <c r="I123" i="1"/>
  <c r="H123" i="1"/>
  <c r="J95" i="1"/>
  <c r="F160" i="1"/>
  <c r="I95" i="1"/>
  <c r="G95" i="1"/>
  <c r="H95" i="1"/>
  <c r="F95" i="1"/>
  <c r="F197" i="1"/>
  <c r="J132" i="1"/>
  <c r="I132" i="1"/>
  <c r="H132" i="1"/>
  <c r="G132" i="1"/>
  <c r="F132" i="1"/>
  <c r="I266" i="1"/>
  <c r="H266" i="1"/>
  <c r="F266" i="1"/>
  <c r="G266" i="1"/>
  <c r="I241" i="1"/>
  <c r="H241" i="1"/>
  <c r="G241" i="1"/>
  <c r="F241" i="1"/>
  <c r="J241" i="1"/>
  <c r="I281" i="1"/>
  <c r="H281" i="1"/>
  <c r="G281" i="1"/>
  <c r="F281" i="1"/>
  <c r="J253" i="1"/>
  <c r="F253" i="1"/>
  <c r="I253" i="1"/>
  <c r="H253" i="1"/>
  <c r="G253" i="1"/>
  <c r="I218" i="1"/>
  <c r="H218" i="1"/>
  <c r="G218" i="1"/>
  <c r="F218" i="1"/>
  <c r="I226" i="1"/>
  <c r="H226" i="1"/>
  <c r="G226" i="1"/>
  <c r="F226" i="1"/>
  <c r="H301" i="1"/>
  <c r="G301" i="1"/>
  <c r="F301" i="1"/>
  <c r="I301" i="1"/>
  <c r="F317" i="1"/>
  <c r="I317" i="1"/>
  <c r="H317" i="1"/>
  <c r="G317" i="1"/>
  <c r="D173" i="1"/>
  <c r="D162" i="1"/>
  <c r="H18" i="1"/>
  <c r="F18" i="1"/>
  <c r="D195" i="1"/>
  <c r="D179" i="1"/>
  <c r="D168" i="1"/>
  <c r="M68" i="1"/>
  <c r="M169" i="1"/>
  <c r="M153" i="1"/>
  <c r="M162" i="1"/>
  <c r="M178" i="1"/>
  <c r="M119" i="1"/>
  <c r="M159" i="1"/>
  <c r="M192" i="1"/>
  <c r="M189" i="1"/>
  <c r="C140" i="1"/>
  <c r="L141" i="1"/>
  <c r="L146" i="1"/>
  <c r="L166" i="1"/>
  <c r="L119" i="1"/>
  <c r="L159" i="1"/>
  <c r="L192" i="1"/>
  <c r="L176" i="1"/>
  <c r="L165" i="1"/>
  <c r="C137" i="1"/>
  <c r="C139" i="1"/>
  <c r="C174" i="1"/>
  <c r="C159" i="1"/>
  <c r="C119" i="1"/>
  <c r="C184" i="1" s="1"/>
  <c r="C192" i="1"/>
  <c r="C168" i="1"/>
  <c r="C161" i="1"/>
  <c r="G36" i="1"/>
  <c r="I36" i="1"/>
  <c r="B139" i="1"/>
  <c r="B68" i="1"/>
  <c r="B192" i="1"/>
  <c r="B172" i="1"/>
  <c r="B165" i="1"/>
  <c r="F22" i="3"/>
  <c r="H22" i="3"/>
  <c r="P31" i="3"/>
  <c r="S31" i="3"/>
  <c r="T31" i="3"/>
  <c r="R31" i="3"/>
  <c r="Q31" i="3"/>
  <c r="I32" i="3"/>
  <c r="J32" i="3"/>
  <c r="H32" i="3"/>
  <c r="G32" i="3"/>
  <c r="F32" i="3"/>
  <c r="R8" i="3"/>
  <c r="T8" i="3"/>
  <c r="Q8" i="3"/>
  <c r="P8" i="3"/>
  <c r="S8" i="3"/>
  <c r="G24" i="3"/>
  <c r="J24" i="3"/>
  <c r="I24" i="3"/>
  <c r="H24" i="3"/>
  <c r="F24" i="3"/>
  <c r="S7" i="3"/>
  <c r="Q7" i="3"/>
  <c r="I11" i="3"/>
  <c r="G11" i="3"/>
  <c r="I12" i="3"/>
  <c r="G12" i="3"/>
  <c r="J29" i="2"/>
  <c r="H29" i="2"/>
  <c r="F29" i="2"/>
  <c r="J41" i="2"/>
  <c r="F41" i="2"/>
  <c r="H41" i="2"/>
  <c r="Q8" i="2"/>
  <c r="S8" i="2"/>
  <c r="F7" i="2"/>
  <c r="H7" i="2"/>
  <c r="P9" i="2"/>
  <c r="R9" i="2"/>
  <c r="L47" i="2"/>
  <c r="N147" i="1"/>
  <c r="B195" i="1"/>
  <c r="F139" i="1"/>
  <c r="J74" i="1"/>
  <c r="I74" i="1"/>
  <c r="H74" i="1"/>
  <c r="G74" i="1"/>
  <c r="F74" i="1"/>
  <c r="I8" i="1"/>
  <c r="G8" i="1"/>
  <c r="T44" i="1"/>
  <c r="S44" i="1"/>
  <c r="R44" i="1"/>
  <c r="Q44" i="1"/>
  <c r="P44" i="1"/>
  <c r="P147" i="1"/>
  <c r="T82" i="1"/>
  <c r="S82" i="1"/>
  <c r="R82" i="1"/>
  <c r="Q82" i="1"/>
  <c r="P82" i="1"/>
  <c r="S33" i="1"/>
  <c r="R33" i="1"/>
  <c r="Q33" i="1"/>
  <c r="P33" i="1"/>
  <c r="T33" i="1"/>
  <c r="S66" i="1"/>
  <c r="R66" i="1"/>
  <c r="Q66" i="1"/>
  <c r="P66" i="1"/>
  <c r="T66" i="1"/>
  <c r="Q38" i="1"/>
  <c r="P38" i="1"/>
  <c r="T38" i="1"/>
  <c r="S38" i="1"/>
  <c r="R38" i="1"/>
  <c r="P168" i="1"/>
  <c r="P141" i="1"/>
  <c r="Q76" i="1"/>
  <c r="P76" i="1"/>
  <c r="T76" i="1"/>
  <c r="S76" i="1"/>
  <c r="R76" i="1"/>
  <c r="T31" i="1"/>
  <c r="S31" i="1"/>
  <c r="R31" i="1"/>
  <c r="Q31" i="1"/>
  <c r="P31" i="1"/>
  <c r="P138" i="1"/>
  <c r="T73" i="1"/>
  <c r="S73" i="1"/>
  <c r="R73" i="1"/>
  <c r="Q73" i="1"/>
  <c r="P73" i="1"/>
  <c r="T100" i="1"/>
  <c r="S100" i="1"/>
  <c r="P165" i="1"/>
  <c r="R100" i="1"/>
  <c r="Q100" i="1"/>
  <c r="P100" i="1"/>
  <c r="R97" i="1"/>
  <c r="Q97" i="1"/>
  <c r="P97" i="1"/>
  <c r="P162" i="1"/>
  <c r="T97" i="1"/>
  <c r="S97" i="1"/>
  <c r="P195" i="1"/>
  <c r="R130" i="1"/>
  <c r="Q130" i="1"/>
  <c r="P130" i="1"/>
  <c r="T130" i="1"/>
  <c r="S130" i="1"/>
  <c r="P188" i="1"/>
  <c r="P123" i="1"/>
  <c r="T123" i="1"/>
  <c r="O133" i="1"/>
  <c r="S123" i="1"/>
  <c r="R123" i="1"/>
  <c r="Q123" i="1"/>
  <c r="S280" i="1"/>
  <c r="R280" i="1"/>
  <c r="Q280" i="1"/>
  <c r="P280" i="1"/>
  <c r="R254" i="1"/>
  <c r="Q254" i="1"/>
  <c r="T254" i="1"/>
  <c r="S254" i="1"/>
  <c r="P254" i="1"/>
  <c r="R237" i="1"/>
  <c r="Q237" i="1"/>
  <c r="P237" i="1"/>
  <c r="T237" i="1"/>
  <c r="S237" i="1"/>
  <c r="S289" i="1"/>
  <c r="R289" i="1"/>
  <c r="Q289" i="1"/>
  <c r="P289" i="1"/>
  <c r="R297" i="1"/>
  <c r="Q297" i="1"/>
  <c r="P297" i="1"/>
  <c r="S297" i="1"/>
  <c r="R305" i="1"/>
  <c r="Q305" i="1"/>
  <c r="P305" i="1"/>
  <c r="S305" i="1"/>
  <c r="P313" i="1"/>
  <c r="S313" i="1"/>
  <c r="R313" i="1"/>
  <c r="Q313" i="1"/>
  <c r="N165" i="1"/>
  <c r="N162" i="1"/>
  <c r="N195" i="1"/>
  <c r="N183" i="1"/>
  <c r="N172" i="1"/>
  <c r="G18" i="1"/>
  <c r="I18" i="1"/>
  <c r="I10" i="1"/>
  <c r="H10" i="1"/>
  <c r="G10" i="1"/>
  <c r="F10" i="1"/>
  <c r="J10" i="1"/>
  <c r="J53" i="1"/>
  <c r="I53" i="1"/>
  <c r="H53" i="1"/>
  <c r="G53" i="1"/>
  <c r="F53" i="1"/>
  <c r="H50" i="1"/>
  <c r="G50" i="1"/>
  <c r="F50" i="1"/>
  <c r="J50" i="1"/>
  <c r="I50" i="1"/>
  <c r="F35" i="1"/>
  <c r="J35" i="1"/>
  <c r="I35" i="1"/>
  <c r="H35" i="1"/>
  <c r="G35" i="1"/>
  <c r="F142" i="1"/>
  <c r="F77" i="1"/>
  <c r="J77" i="1"/>
  <c r="I77" i="1"/>
  <c r="H77" i="1"/>
  <c r="G77" i="1"/>
  <c r="J112" i="1"/>
  <c r="I112" i="1"/>
  <c r="F177" i="1"/>
  <c r="H112" i="1"/>
  <c r="G112" i="1"/>
  <c r="F112" i="1"/>
  <c r="I105" i="1"/>
  <c r="H105" i="1"/>
  <c r="G105" i="1"/>
  <c r="F105" i="1"/>
  <c r="F170" i="1"/>
  <c r="J105" i="1"/>
  <c r="F159" i="1"/>
  <c r="E119" i="1"/>
  <c r="G94" i="1"/>
  <c r="F94" i="1"/>
  <c r="I94" i="1"/>
  <c r="H94" i="1"/>
  <c r="J94" i="1"/>
  <c r="F192" i="1"/>
  <c r="G127" i="1"/>
  <c r="F127" i="1"/>
  <c r="J127" i="1"/>
  <c r="I127" i="1"/>
  <c r="H127" i="1"/>
  <c r="J99" i="1"/>
  <c r="F164" i="1"/>
  <c r="I99" i="1"/>
  <c r="G99" i="1"/>
  <c r="H99" i="1"/>
  <c r="F99" i="1"/>
  <c r="J249" i="1"/>
  <c r="I249" i="1"/>
  <c r="H249" i="1"/>
  <c r="G249" i="1"/>
  <c r="F249" i="1"/>
  <c r="I270" i="1"/>
  <c r="H270" i="1"/>
  <c r="F270" i="1"/>
  <c r="G270" i="1"/>
  <c r="J257" i="1"/>
  <c r="I257" i="1"/>
  <c r="H257" i="1"/>
  <c r="G257" i="1"/>
  <c r="F257" i="1"/>
  <c r="I285" i="1"/>
  <c r="H285" i="1"/>
  <c r="G285" i="1"/>
  <c r="F285" i="1"/>
  <c r="I264" i="1"/>
  <c r="H264" i="1"/>
  <c r="F264" i="1"/>
  <c r="G264" i="1"/>
  <c r="I219" i="1"/>
  <c r="H219" i="1"/>
  <c r="G219" i="1"/>
  <c r="F219" i="1"/>
  <c r="I227" i="1"/>
  <c r="H227" i="1"/>
  <c r="G227" i="1"/>
  <c r="F227" i="1"/>
  <c r="G294" i="1"/>
  <c r="F294" i="1"/>
  <c r="I294" i="1"/>
  <c r="H294" i="1"/>
  <c r="H302" i="1"/>
  <c r="G302" i="1"/>
  <c r="F302" i="1"/>
  <c r="I302" i="1"/>
  <c r="F310" i="1"/>
  <c r="I310" i="1"/>
  <c r="H310" i="1"/>
  <c r="G310" i="1"/>
  <c r="F318" i="1"/>
  <c r="I318" i="1"/>
  <c r="H318" i="1"/>
  <c r="G318" i="1"/>
  <c r="H16" i="1"/>
  <c r="F16" i="1"/>
  <c r="D181" i="1"/>
  <c r="H24" i="1"/>
  <c r="F24" i="1"/>
  <c r="H61" i="1"/>
  <c r="F61" i="1"/>
  <c r="D166" i="1"/>
  <c r="D183" i="1"/>
  <c r="D172" i="1"/>
  <c r="M54" i="1"/>
  <c r="M177" i="1"/>
  <c r="M190" i="1"/>
  <c r="M194" i="1"/>
  <c r="M182" i="1"/>
  <c r="M163" i="1"/>
  <c r="M196" i="1"/>
  <c r="M193" i="1"/>
  <c r="J52" i="1"/>
  <c r="I52" i="1"/>
  <c r="H52" i="1"/>
  <c r="G52" i="1"/>
  <c r="F52" i="1"/>
  <c r="P9" i="1"/>
  <c r="R9" i="1"/>
  <c r="L145" i="1"/>
  <c r="L170" i="1"/>
  <c r="L163" i="1"/>
  <c r="L196" i="1"/>
  <c r="L180" i="1"/>
  <c r="L169" i="1"/>
  <c r="C141" i="1"/>
  <c r="C143" i="1"/>
  <c r="C178" i="1"/>
  <c r="C163" i="1"/>
  <c r="C196" i="1"/>
  <c r="C172" i="1"/>
  <c r="C165" i="1"/>
  <c r="B138" i="1"/>
  <c r="I40" i="1"/>
  <c r="G40" i="1"/>
  <c r="B143" i="1"/>
  <c r="B54" i="1"/>
  <c r="B196" i="1"/>
  <c r="B176" i="1"/>
  <c r="B169" i="1"/>
  <c r="G22" i="3"/>
  <c r="I22" i="3"/>
  <c r="Q41" i="3"/>
  <c r="S41" i="3"/>
  <c r="P18" i="3"/>
  <c r="T18" i="3"/>
  <c r="S18" i="3"/>
  <c r="R18" i="3"/>
  <c r="Q18" i="3"/>
  <c r="I41" i="3"/>
  <c r="J41" i="3"/>
  <c r="H41" i="3"/>
  <c r="G41" i="3"/>
  <c r="F41" i="3"/>
  <c r="J43" i="3"/>
  <c r="J36" i="3"/>
  <c r="I36" i="3"/>
  <c r="H36" i="3"/>
  <c r="G36" i="3"/>
  <c r="F36" i="3"/>
  <c r="G35" i="3"/>
  <c r="I35" i="3"/>
  <c r="R41" i="3"/>
  <c r="P41" i="3"/>
  <c r="T14" i="3"/>
  <c r="S14" i="3"/>
  <c r="R14" i="3"/>
  <c r="Q14" i="3"/>
  <c r="P14" i="3"/>
  <c r="I25" i="3"/>
  <c r="H25" i="3"/>
  <c r="G25" i="3"/>
  <c r="F25" i="3"/>
  <c r="J25" i="3"/>
  <c r="S11" i="3"/>
  <c r="Q11" i="3"/>
  <c r="I16" i="3"/>
  <c r="G16" i="3"/>
  <c r="I13" i="3"/>
  <c r="G13" i="3"/>
  <c r="J28" i="2"/>
  <c r="H28" i="2"/>
  <c r="F28" i="2"/>
  <c r="I9" i="2"/>
  <c r="G9" i="2"/>
  <c r="J45" i="2"/>
  <c r="F45" i="2"/>
  <c r="H45" i="2"/>
  <c r="F14" i="2"/>
  <c r="H14" i="2"/>
  <c r="H15" i="2"/>
  <c r="F15" i="2"/>
  <c r="C144" i="1"/>
  <c r="I16" i="1"/>
  <c r="G16" i="1"/>
  <c r="B154" i="1"/>
  <c r="O27" i="1"/>
  <c r="T25" i="1"/>
  <c r="T48" i="1"/>
  <c r="S48" i="1"/>
  <c r="R48" i="1"/>
  <c r="Q48" i="1"/>
  <c r="P48" i="1"/>
  <c r="S37" i="1"/>
  <c r="R37" i="1"/>
  <c r="Q37" i="1"/>
  <c r="P37" i="1"/>
  <c r="T37" i="1"/>
  <c r="Q42" i="1"/>
  <c r="P42" i="1"/>
  <c r="T42" i="1"/>
  <c r="S42" i="1"/>
  <c r="R42" i="1"/>
  <c r="P145" i="1"/>
  <c r="Q80" i="1"/>
  <c r="P80" i="1"/>
  <c r="T80" i="1"/>
  <c r="S80" i="1"/>
  <c r="R80" i="1"/>
  <c r="T35" i="1"/>
  <c r="S35" i="1"/>
  <c r="R35" i="1"/>
  <c r="Q35" i="1"/>
  <c r="P35" i="1"/>
  <c r="P142" i="1"/>
  <c r="T77" i="1"/>
  <c r="S77" i="1"/>
  <c r="R77" i="1"/>
  <c r="Q77" i="1"/>
  <c r="P77" i="1"/>
  <c r="T104" i="1"/>
  <c r="S104" i="1"/>
  <c r="P169" i="1"/>
  <c r="R104" i="1"/>
  <c r="Q104" i="1"/>
  <c r="P104" i="1"/>
  <c r="R101" i="1"/>
  <c r="Q101" i="1"/>
  <c r="P101" i="1"/>
  <c r="P166" i="1"/>
  <c r="T101" i="1"/>
  <c r="S101" i="1"/>
  <c r="P94" i="1"/>
  <c r="P159" i="1"/>
  <c r="T94" i="1"/>
  <c r="R94" i="1"/>
  <c r="O119" i="1"/>
  <c r="S94" i="1"/>
  <c r="Q94" i="1"/>
  <c r="P192" i="1"/>
  <c r="P127" i="1"/>
  <c r="T127" i="1"/>
  <c r="S127" i="1"/>
  <c r="R127" i="1"/>
  <c r="Q127" i="1"/>
  <c r="S284" i="1"/>
  <c r="R284" i="1"/>
  <c r="Q284" i="1"/>
  <c r="P284" i="1"/>
  <c r="S263" i="1"/>
  <c r="R263" i="1"/>
  <c r="P263" i="1"/>
  <c r="Q263" i="1"/>
  <c r="R241" i="1"/>
  <c r="Q241" i="1"/>
  <c r="P241" i="1"/>
  <c r="T241" i="1"/>
  <c r="S241" i="1"/>
  <c r="S282" i="1"/>
  <c r="R282" i="1"/>
  <c r="Q282" i="1"/>
  <c r="P282" i="1"/>
  <c r="T249" i="1"/>
  <c r="S249" i="1"/>
  <c r="R249" i="1"/>
  <c r="Q249" i="1"/>
  <c r="P249" i="1"/>
  <c r="T257" i="1"/>
  <c r="S257" i="1"/>
  <c r="R257" i="1"/>
  <c r="Q257" i="1"/>
  <c r="P257" i="1"/>
  <c r="R298" i="1"/>
  <c r="Q298" i="1"/>
  <c r="P298" i="1"/>
  <c r="S298" i="1"/>
  <c r="P251" i="1"/>
  <c r="T251" i="1"/>
  <c r="S251" i="1"/>
  <c r="R251" i="1"/>
  <c r="Q251" i="1"/>
  <c r="P314" i="1"/>
  <c r="S314" i="1"/>
  <c r="R314" i="1"/>
  <c r="Q314" i="1"/>
  <c r="N140" i="1"/>
  <c r="N138" i="1"/>
  <c r="N169" i="1"/>
  <c r="N166" i="1"/>
  <c r="N188" i="1"/>
  <c r="N133" i="1"/>
  <c r="N176" i="1"/>
  <c r="I15" i="1"/>
  <c r="H15" i="1"/>
  <c r="G15" i="1"/>
  <c r="F15" i="1"/>
  <c r="J15" i="1"/>
  <c r="J58" i="1"/>
  <c r="E68" i="1"/>
  <c r="I58" i="1"/>
  <c r="H58" i="1"/>
  <c r="G58" i="1"/>
  <c r="F58" i="1"/>
  <c r="J61" i="1"/>
  <c r="I89" i="1"/>
  <c r="H89" i="1"/>
  <c r="G89" i="1"/>
  <c r="F154" i="1"/>
  <c r="J89" i="1"/>
  <c r="F89" i="1"/>
  <c r="H59" i="1"/>
  <c r="G59" i="1"/>
  <c r="F59" i="1"/>
  <c r="J59" i="1"/>
  <c r="I59" i="1"/>
  <c r="F39" i="1"/>
  <c r="J39" i="1"/>
  <c r="I39" i="1"/>
  <c r="H39" i="1"/>
  <c r="G39" i="1"/>
  <c r="F146" i="1"/>
  <c r="F81" i="1"/>
  <c r="J81" i="1"/>
  <c r="I81" i="1"/>
  <c r="H81" i="1"/>
  <c r="G81" i="1"/>
  <c r="F181" i="1"/>
  <c r="J116" i="1"/>
  <c r="I116" i="1"/>
  <c r="H116" i="1"/>
  <c r="G116" i="1"/>
  <c r="F116" i="1"/>
  <c r="I109" i="1"/>
  <c r="F174" i="1"/>
  <c r="H109" i="1"/>
  <c r="G109" i="1"/>
  <c r="F109" i="1"/>
  <c r="J109" i="1"/>
  <c r="F163" i="1"/>
  <c r="G98" i="1"/>
  <c r="F98" i="1"/>
  <c r="I98" i="1"/>
  <c r="J98" i="1"/>
  <c r="H98" i="1"/>
  <c r="F196" i="1"/>
  <c r="G131" i="1"/>
  <c r="F131" i="1"/>
  <c r="J131" i="1"/>
  <c r="I131" i="1"/>
  <c r="H131" i="1"/>
  <c r="J103" i="1"/>
  <c r="F168" i="1"/>
  <c r="I103" i="1"/>
  <c r="H103" i="1"/>
  <c r="G103" i="1"/>
  <c r="F103" i="1"/>
  <c r="I263" i="1"/>
  <c r="H263" i="1"/>
  <c r="F263" i="1"/>
  <c r="G263" i="1"/>
  <c r="I274" i="1"/>
  <c r="H274" i="1"/>
  <c r="F274" i="1"/>
  <c r="G274" i="1"/>
  <c r="I258" i="1"/>
  <c r="H258" i="1"/>
  <c r="G258" i="1"/>
  <c r="F258" i="1"/>
  <c r="J258" i="1"/>
  <c r="I289" i="1"/>
  <c r="H289" i="1"/>
  <c r="G289" i="1"/>
  <c r="F289" i="1"/>
  <c r="I268" i="1"/>
  <c r="H268" i="1"/>
  <c r="F268" i="1"/>
  <c r="G268" i="1"/>
  <c r="I220" i="1"/>
  <c r="H220" i="1"/>
  <c r="G220" i="1"/>
  <c r="F220" i="1"/>
  <c r="I228" i="1"/>
  <c r="H228" i="1"/>
  <c r="G228" i="1"/>
  <c r="F228" i="1"/>
  <c r="G295" i="1"/>
  <c r="F295" i="1"/>
  <c r="H295" i="1"/>
  <c r="I295" i="1"/>
  <c r="H303" i="1"/>
  <c r="G303" i="1"/>
  <c r="F303" i="1"/>
  <c r="I303" i="1"/>
  <c r="F311" i="1"/>
  <c r="I311" i="1"/>
  <c r="H311" i="1"/>
  <c r="G311" i="1"/>
  <c r="F319" i="1"/>
  <c r="I319" i="1"/>
  <c r="H319" i="1"/>
  <c r="G319" i="1"/>
  <c r="D140" i="1"/>
  <c r="D138" i="1"/>
  <c r="D170" i="1"/>
  <c r="D188" i="1"/>
  <c r="D133" i="1"/>
  <c r="D198" i="1" s="1"/>
  <c r="D176" i="1"/>
  <c r="M138" i="1"/>
  <c r="M148" i="1"/>
  <c r="M167" i="1"/>
  <c r="M160" i="1"/>
  <c r="M197" i="1"/>
  <c r="I9" i="1"/>
  <c r="J9" i="1"/>
  <c r="H9" i="1"/>
  <c r="F9" i="1"/>
  <c r="G9" i="1"/>
  <c r="L139" i="1"/>
  <c r="L174" i="1"/>
  <c r="L167" i="1"/>
  <c r="L189" i="1"/>
  <c r="L173" i="1"/>
  <c r="C145" i="1"/>
  <c r="C147" i="1"/>
  <c r="C182" i="1"/>
  <c r="C167" i="1"/>
  <c r="C176" i="1"/>
  <c r="C169" i="1"/>
  <c r="B142" i="1"/>
  <c r="B147" i="1"/>
  <c r="G82" i="1"/>
  <c r="I82" i="1"/>
  <c r="B167" i="1"/>
  <c r="B180" i="1"/>
  <c r="B173" i="1"/>
  <c r="R10" i="3"/>
  <c r="P10" i="3"/>
  <c r="T51" i="3"/>
  <c r="S51" i="3"/>
  <c r="R51" i="3"/>
  <c r="Q51" i="3"/>
  <c r="P51" i="3"/>
  <c r="J45" i="3"/>
  <c r="I45" i="3"/>
  <c r="H45" i="3"/>
  <c r="G45" i="3"/>
  <c r="F45" i="3"/>
  <c r="T33" i="3"/>
  <c r="S33" i="3"/>
  <c r="R33" i="3"/>
  <c r="Q33" i="3"/>
  <c r="P33" i="3"/>
  <c r="P45" i="3"/>
  <c r="R45" i="3"/>
  <c r="T15" i="3"/>
  <c r="S15" i="3"/>
  <c r="P15" i="3"/>
  <c r="R15" i="3"/>
  <c r="Q15" i="3"/>
  <c r="G26" i="3"/>
  <c r="H26" i="3"/>
  <c r="J26" i="3"/>
  <c r="F26" i="3"/>
  <c r="I26" i="3"/>
  <c r="Q9" i="3"/>
  <c r="S9" i="3"/>
  <c r="P22" i="3"/>
  <c r="S22" i="3"/>
  <c r="T22" i="3"/>
  <c r="Q22" i="3"/>
  <c r="R22" i="3"/>
  <c r="I18" i="3"/>
  <c r="G18" i="3"/>
  <c r="J27" i="2"/>
  <c r="H27" i="2"/>
  <c r="F27" i="2"/>
  <c r="H21" i="2"/>
  <c r="F21" i="2"/>
  <c r="J21" i="2"/>
  <c r="S7" i="2"/>
  <c r="R7" i="2"/>
  <c r="Q7" i="2"/>
  <c r="P7" i="2"/>
  <c r="T7" i="2"/>
  <c r="T8" i="2"/>
  <c r="T9" i="2"/>
  <c r="J26" i="2"/>
  <c r="H26" i="2"/>
  <c r="F26" i="2"/>
  <c r="E23" i="2"/>
  <c r="J33" i="2"/>
  <c r="F33" i="2"/>
  <c r="H33" i="2"/>
  <c r="F18" i="2"/>
  <c r="H18" i="2"/>
  <c r="H19" i="2"/>
  <c r="F19" i="2"/>
  <c r="H44" i="2"/>
  <c r="F44" i="2"/>
  <c r="L140" i="1"/>
  <c r="Q13" i="1"/>
  <c r="S13" i="1"/>
  <c r="I24" i="1"/>
  <c r="G24" i="1"/>
  <c r="T91" i="1"/>
  <c r="P156" i="1"/>
  <c r="R16" i="1"/>
  <c r="P16" i="1"/>
  <c r="F7" i="1"/>
  <c r="H7" i="1"/>
  <c r="T52" i="1"/>
  <c r="S52" i="1"/>
  <c r="R52" i="1"/>
  <c r="Q52" i="1"/>
  <c r="P52" i="1"/>
  <c r="P172" i="1"/>
  <c r="T107" i="1"/>
  <c r="S107" i="1"/>
  <c r="R107" i="1"/>
  <c r="Q107" i="1"/>
  <c r="P107" i="1"/>
  <c r="S41" i="1"/>
  <c r="R41" i="1"/>
  <c r="Q41" i="1"/>
  <c r="P41" i="1"/>
  <c r="T41" i="1"/>
  <c r="P140" i="1"/>
  <c r="S75" i="1"/>
  <c r="R75" i="1"/>
  <c r="Q75" i="1"/>
  <c r="P75" i="1"/>
  <c r="T75" i="1"/>
  <c r="Q46" i="1"/>
  <c r="P46" i="1"/>
  <c r="T46" i="1"/>
  <c r="S46" i="1"/>
  <c r="R46" i="1"/>
  <c r="T88" i="1"/>
  <c r="S88" i="1"/>
  <c r="P153" i="1"/>
  <c r="R88" i="1"/>
  <c r="Q88" i="1"/>
  <c r="P88" i="1"/>
  <c r="T103" i="1"/>
  <c r="T39" i="1"/>
  <c r="S39" i="1"/>
  <c r="R39" i="1"/>
  <c r="Q39" i="1"/>
  <c r="P39" i="1"/>
  <c r="P146" i="1"/>
  <c r="T81" i="1"/>
  <c r="S81" i="1"/>
  <c r="R81" i="1"/>
  <c r="Q81" i="1"/>
  <c r="P81" i="1"/>
  <c r="P173" i="1"/>
  <c r="T108" i="1"/>
  <c r="S108" i="1"/>
  <c r="R108" i="1"/>
  <c r="Q108" i="1"/>
  <c r="P108" i="1"/>
  <c r="P170" i="1"/>
  <c r="R105" i="1"/>
  <c r="Q105" i="1"/>
  <c r="P105" i="1"/>
  <c r="T105" i="1"/>
  <c r="S105" i="1"/>
  <c r="P98" i="1"/>
  <c r="P163" i="1"/>
  <c r="T98" i="1"/>
  <c r="R98" i="1"/>
  <c r="S98" i="1"/>
  <c r="Q98" i="1"/>
  <c r="P196" i="1"/>
  <c r="P131" i="1"/>
  <c r="T131" i="1"/>
  <c r="S131" i="1"/>
  <c r="R131" i="1"/>
  <c r="Q131" i="1"/>
  <c r="S288" i="1"/>
  <c r="R288" i="1"/>
  <c r="Q288" i="1"/>
  <c r="P288" i="1"/>
  <c r="S267" i="1"/>
  <c r="R267" i="1"/>
  <c r="P267" i="1"/>
  <c r="Q267" i="1"/>
  <c r="R250" i="1"/>
  <c r="Q250" i="1"/>
  <c r="S250" i="1"/>
  <c r="P250" i="1"/>
  <c r="T250" i="1"/>
  <c r="S286" i="1"/>
  <c r="R286" i="1"/>
  <c r="Q286" i="1"/>
  <c r="P286" i="1"/>
  <c r="T252" i="1"/>
  <c r="S252" i="1"/>
  <c r="R252" i="1"/>
  <c r="Q252" i="1"/>
  <c r="P252" i="1"/>
  <c r="R299" i="1"/>
  <c r="Q299" i="1"/>
  <c r="P299" i="1"/>
  <c r="S299" i="1"/>
  <c r="P255" i="1"/>
  <c r="R255" i="1"/>
  <c r="Q255" i="1"/>
  <c r="T255" i="1"/>
  <c r="S255" i="1"/>
  <c r="P315" i="1"/>
  <c r="S315" i="1"/>
  <c r="R315" i="1"/>
  <c r="Q315" i="1"/>
  <c r="N144" i="1"/>
  <c r="N142" i="1"/>
  <c r="N173" i="1"/>
  <c r="N170" i="1"/>
  <c r="N119" i="1"/>
  <c r="N159" i="1"/>
  <c r="N192" i="1"/>
  <c r="N180" i="1"/>
  <c r="J29" i="1"/>
  <c r="E54" i="1"/>
  <c r="G29" i="1"/>
  <c r="F29" i="1"/>
  <c r="I29" i="1"/>
  <c r="H29" i="1"/>
  <c r="J62" i="1"/>
  <c r="I62" i="1"/>
  <c r="H62" i="1"/>
  <c r="G62" i="1"/>
  <c r="F62" i="1"/>
  <c r="H63" i="1"/>
  <c r="G63" i="1"/>
  <c r="F63" i="1"/>
  <c r="J63" i="1"/>
  <c r="I63" i="1"/>
  <c r="F43" i="1"/>
  <c r="J43" i="1"/>
  <c r="I43" i="1"/>
  <c r="H43" i="1"/>
  <c r="G43" i="1"/>
  <c r="I287" i="1"/>
  <c r="H287" i="1"/>
  <c r="G287" i="1"/>
  <c r="F287" i="1"/>
  <c r="F190" i="1"/>
  <c r="J125" i="1"/>
  <c r="I125" i="1"/>
  <c r="H125" i="1"/>
  <c r="G125" i="1"/>
  <c r="F125" i="1"/>
  <c r="I113" i="1"/>
  <c r="H113" i="1"/>
  <c r="G113" i="1"/>
  <c r="F113" i="1"/>
  <c r="F178" i="1"/>
  <c r="J113" i="1"/>
  <c r="F167" i="1"/>
  <c r="G102" i="1"/>
  <c r="F102" i="1"/>
  <c r="J102" i="1"/>
  <c r="I102" i="1"/>
  <c r="H102" i="1"/>
  <c r="F172" i="1"/>
  <c r="J107" i="1"/>
  <c r="I107" i="1"/>
  <c r="H107" i="1"/>
  <c r="G107" i="1"/>
  <c r="F107" i="1"/>
  <c r="G251" i="1"/>
  <c r="F251" i="1"/>
  <c r="J251" i="1"/>
  <c r="I251" i="1"/>
  <c r="H251" i="1"/>
  <c r="I272" i="1"/>
  <c r="H272" i="1"/>
  <c r="F272" i="1"/>
  <c r="G272" i="1"/>
  <c r="I221" i="1"/>
  <c r="H221" i="1"/>
  <c r="G221" i="1"/>
  <c r="F221" i="1"/>
  <c r="J235" i="1"/>
  <c r="I235" i="1"/>
  <c r="H235" i="1"/>
  <c r="G235" i="1"/>
  <c r="F235" i="1"/>
  <c r="H296" i="1"/>
  <c r="G296" i="1"/>
  <c r="F296" i="1"/>
  <c r="I296" i="1"/>
  <c r="H304" i="1"/>
  <c r="G304" i="1"/>
  <c r="F304" i="1"/>
  <c r="I304" i="1"/>
  <c r="F312" i="1"/>
  <c r="I312" i="1"/>
  <c r="H312" i="1"/>
  <c r="G312" i="1"/>
  <c r="F320" i="1"/>
  <c r="I320" i="1"/>
  <c r="H320" i="1"/>
  <c r="G320" i="1"/>
  <c r="D144" i="1"/>
  <c r="D142" i="1"/>
  <c r="H36" i="1"/>
  <c r="F36" i="1"/>
  <c r="D139" i="1"/>
  <c r="D174" i="1"/>
  <c r="D159" i="1"/>
  <c r="D119" i="1"/>
  <c r="D184" i="1" s="1"/>
  <c r="D192" i="1"/>
  <c r="D180" i="1"/>
  <c r="M142" i="1"/>
  <c r="M191" i="1"/>
  <c r="M171" i="1"/>
  <c r="M164" i="1"/>
  <c r="L144" i="1"/>
  <c r="L153" i="1"/>
  <c r="L143" i="1"/>
  <c r="L178" i="1"/>
  <c r="L171" i="1"/>
  <c r="L193" i="1"/>
  <c r="L177" i="1"/>
  <c r="C153" i="1"/>
  <c r="C171" i="1"/>
  <c r="C180" i="1"/>
  <c r="C173" i="1"/>
  <c r="B137" i="1"/>
  <c r="B146" i="1"/>
  <c r="I48" i="1"/>
  <c r="G48" i="1"/>
  <c r="B153" i="1"/>
  <c r="B171" i="1"/>
  <c r="B189" i="1"/>
  <c r="B177" i="1"/>
  <c r="T57" i="1"/>
  <c r="S57" i="1"/>
  <c r="R57" i="1"/>
  <c r="Q57" i="1"/>
  <c r="P57" i="1"/>
  <c r="T232" i="1"/>
  <c r="S232" i="1"/>
  <c r="R232" i="1"/>
  <c r="Q232" i="1"/>
  <c r="P232" i="1"/>
  <c r="P22" i="1"/>
  <c r="R22" i="1"/>
  <c r="H340" i="1"/>
  <c r="G340" i="1"/>
  <c r="F340" i="1"/>
  <c r="J340" i="1"/>
  <c r="I340" i="1"/>
  <c r="H56" i="2"/>
  <c r="F56" i="2"/>
  <c r="J56" i="2"/>
  <c r="I56" i="2"/>
  <c r="G56" i="2"/>
  <c r="P201" i="1"/>
  <c r="S201" i="1"/>
  <c r="R201" i="1"/>
  <c r="Q201" i="1"/>
  <c r="T62" i="2"/>
  <c r="P62" i="2"/>
  <c r="S62" i="2"/>
  <c r="R62" i="2"/>
  <c r="Q62" i="2"/>
  <c r="I12" i="2"/>
  <c r="G12" i="2"/>
  <c r="H100" i="2"/>
  <c r="F100" i="2"/>
  <c r="J100" i="2"/>
  <c r="I100" i="2"/>
  <c r="G100" i="2"/>
  <c r="T248" i="1"/>
  <c r="S248" i="1"/>
  <c r="R248" i="1"/>
  <c r="Q248" i="1"/>
  <c r="P248" i="1"/>
  <c r="S262" i="1"/>
  <c r="R262" i="1"/>
  <c r="P262" i="1"/>
  <c r="Q262" i="1"/>
  <c r="Q293" i="1"/>
  <c r="P293" i="1"/>
  <c r="S293" i="1"/>
  <c r="R293" i="1"/>
  <c r="P309" i="1"/>
  <c r="S309" i="1"/>
  <c r="R309" i="1"/>
  <c r="Q309" i="1"/>
  <c r="J71" i="1"/>
  <c r="I71" i="1"/>
  <c r="H71" i="1"/>
  <c r="G71" i="1"/>
  <c r="F71" i="1"/>
  <c r="I136" i="1"/>
  <c r="I122" i="1"/>
  <c r="G136" i="1"/>
  <c r="H122" i="1"/>
  <c r="G122" i="1"/>
  <c r="F122" i="1"/>
  <c r="J122" i="1"/>
  <c r="J248" i="1"/>
  <c r="I248" i="1"/>
  <c r="H248" i="1"/>
  <c r="G248" i="1"/>
  <c r="F248" i="1"/>
  <c r="F354" i="1"/>
  <c r="J354" i="1"/>
  <c r="I354" i="1"/>
  <c r="H354" i="1"/>
  <c r="G354" i="1"/>
  <c r="J325" i="1"/>
  <c r="I325" i="1"/>
  <c r="H325" i="1"/>
  <c r="G325" i="1"/>
  <c r="F325" i="1"/>
  <c r="F369" i="1"/>
  <c r="J369" i="1"/>
  <c r="I369" i="1"/>
  <c r="H369" i="1"/>
  <c r="G369" i="1"/>
  <c r="S50" i="2"/>
  <c r="P50" i="2"/>
  <c r="T50" i="2"/>
  <c r="R50" i="2"/>
  <c r="Q50" i="2"/>
  <c r="S152" i="1"/>
  <c r="Q152" i="1"/>
  <c r="R122" i="1"/>
  <c r="Q122" i="1"/>
  <c r="S136" i="1"/>
  <c r="P122" i="1"/>
  <c r="Q136" i="1"/>
  <c r="T122" i="1"/>
  <c r="S122" i="1"/>
  <c r="I217" i="1"/>
  <c r="H217" i="1"/>
  <c r="F217" i="1"/>
  <c r="I262" i="1"/>
  <c r="H262" i="1"/>
  <c r="F262" i="1"/>
  <c r="G262" i="1"/>
  <c r="H201" i="1"/>
  <c r="G201" i="1"/>
  <c r="F201" i="1"/>
  <c r="S12" i="2"/>
  <c r="R12" i="2"/>
  <c r="Q12" i="2"/>
  <c r="P12" i="2"/>
  <c r="T12" i="2"/>
  <c r="Q56" i="2"/>
  <c r="T56" i="2"/>
  <c r="S56" i="2"/>
  <c r="R56" i="2"/>
  <c r="P56" i="2"/>
  <c r="S187" i="1"/>
  <c r="Q187" i="1"/>
  <c r="I152" i="1"/>
  <c r="G152" i="1"/>
  <c r="G293" i="1"/>
  <c r="F293" i="1"/>
  <c r="I293" i="1"/>
  <c r="H293" i="1"/>
  <c r="F309" i="1"/>
  <c r="I309" i="1"/>
  <c r="H309" i="1"/>
  <c r="G309" i="1"/>
  <c r="J57" i="1"/>
  <c r="I57" i="1"/>
  <c r="H57" i="1"/>
  <c r="G57" i="1"/>
  <c r="F57" i="1"/>
  <c r="R100" i="2"/>
  <c r="P100" i="2"/>
  <c r="T100" i="2"/>
  <c r="S100" i="2"/>
  <c r="Q100" i="2"/>
  <c r="S278" i="1"/>
  <c r="R278" i="1"/>
  <c r="Q278" i="1"/>
  <c r="P278" i="1"/>
  <c r="S217" i="1"/>
  <c r="R217" i="1"/>
  <c r="Q217" i="1"/>
  <c r="P217" i="1"/>
  <c r="Q340" i="1"/>
  <c r="P340" i="1"/>
  <c r="T340" i="1"/>
  <c r="S340" i="1"/>
  <c r="R340" i="1"/>
  <c r="G87" i="1"/>
  <c r="J87" i="1"/>
  <c r="I87" i="1"/>
  <c r="H87" i="1"/>
  <c r="F87" i="1"/>
  <c r="F62" i="2"/>
  <c r="J62" i="2"/>
  <c r="I62" i="2"/>
  <c r="H62" i="2"/>
  <c r="G62" i="2"/>
  <c r="T87" i="1"/>
  <c r="P87" i="1"/>
  <c r="S87" i="1"/>
  <c r="R87" i="1"/>
  <c r="Q87" i="1"/>
  <c r="S71" i="1"/>
  <c r="R71" i="1"/>
  <c r="Q71" i="1"/>
  <c r="P71" i="1"/>
  <c r="T71" i="1"/>
  <c r="S354" i="1"/>
  <c r="R354" i="1"/>
  <c r="T354" i="1"/>
  <c r="Q354" i="1"/>
  <c r="P354" i="1"/>
  <c r="J50" i="2"/>
  <c r="G50" i="2"/>
  <c r="F50" i="2"/>
  <c r="I50" i="2"/>
  <c r="H50" i="2"/>
  <c r="T325" i="1"/>
  <c r="S325" i="1"/>
  <c r="R325" i="1"/>
  <c r="Q325" i="1"/>
  <c r="P325" i="1"/>
  <c r="T369" i="1"/>
  <c r="S369" i="1"/>
  <c r="R369" i="1"/>
  <c r="Q369" i="1"/>
  <c r="P369" i="1"/>
  <c r="H22" i="1"/>
  <c r="J22" i="1"/>
  <c r="I22" i="1"/>
  <c r="G22" i="1"/>
  <c r="F22" i="1"/>
  <c r="J232" i="1"/>
  <c r="I232" i="1"/>
  <c r="H232" i="1"/>
  <c r="G232" i="1"/>
  <c r="F232" i="1"/>
  <c r="I278" i="1"/>
  <c r="H278" i="1"/>
  <c r="G278" i="1"/>
  <c r="F278" i="1"/>
  <c r="I187" i="1"/>
  <c r="G187" i="1"/>
  <c r="Q344" i="1" l="1"/>
  <c r="P344" i="1"/>
  <c r="T344" i="1"/>
  <c r="S344" i="1"/>
  <c r="R344" i="1"/>
  <c r="S364" i="1"/>
  <c r="R364" i="1"/>
  <c r="Q364" i="1"/>
  <c r="P364" i="1"/>
  <c r="T364" i="1"/>
  <c r="H380" i="1"/>
  <c r="G380" i="1"/>
  <c r="F380" i="1"/>
  <c r="J380" i="1"/>
  <c r="I380" i="1"/>
  <c r="H348" i="1"/>
  <c r="G348" i="1"/>
  <c r="F348" i="1"/>
  <c r="J348" i="1"/>
  <c r="I348" i="1"/>
  <c r="S356" i="1"/>
  <c r="Q356" i="1"/>
  <c r="P356" i="1"/>
  <c r="T356" i="1"/>
  <c r="R356" i="1"/>
  <c r="H361" i="1"/>
  <c r="F361" i="1"/>
  <c r="J361" i="1"/>
  <c r="G361" i="1"/>
  <c r="I361" i="1"/>
  <c r="B73" i="2"/>
  <c r="S355" i="1"/>
  <c r="R355" i="1"/>
  <c r="Q355" i="1"/>
  <c r="T355" i="1"/>
  <c r="P355" i="1"/>
  <c r="F328" i="1"/>
  <c r="I328" i="1"/>
  <c r="H328" i="1"/>
  <c r="G328" i="1"/>
  <c r="J328" i="1"/>
  <c r="J356" i="1"/>
  <c r="H356" i="1"/>
  <c r="I356" i="1"/>
  <c r="G356" i="1"/>
  <c r="F356" i="1"/>
  <c r="S349" i="1"/>
  <c r="R349" i="1"/>
  <c r="P349" i="1"/>
  <c r="T349" i="1"/>
  <c r="Q349" i="1"/>
  <c r="R370" i="1"/>
  <c r="Q370" i="1"/>
  <c r="P370" i="1"/>
  <c r="T370" i="1"/>
  <c r="S370" i="1"/>
  <c r="T27" i="2"/>
  <c r="S27" i="2"/>
  <c r="R27" i="2"/>
  <c r="Q27" i="2"/>
  <c r="P27" i="2"/>
  <c r="H51" i="2"/>
  <c r="J51" i="2"/>
  <c r="I51" i="2"/>
  <c r="G51" i="2"/>
  <c r="F51" i="2"/>
  <c r="C27" i="1"/>
  <c r="D155" i="1"/>
  <c r="D92" i="1"/>
  <c r="Q335" i="1"/>
  <c r="P335" i="1"/>
  <c r="T335" i="1"/>
  <c r="S335" i="1"/>
  <c r="R335" i="1"/>
  <c r="M73" i="2"/>
  <c r="T57" i="2"/>
  <c r="S57" i="2"/>
  <c r="R57" i="2"/>
  <c r="Q57" i="2"/>
  <c r="P57" i="2"/>
  <c r="S37" i="2"/>
  <c r="P37" i="2"/>
  <c r="T37" i="2"/>
  <c r="R37" i="2"/>
  <c r="Q37" i="2"/>
  <c r="J350" i="1"/>
  <c r="H350" i="1"/>
  <c r="G350" i="1"/>
  <c r="I350" i="1"/>
  <c r="F350" i="1"/>
  <c r="C92" i="1"/>
  <c r="C157" i="1" s="1"/>
  <c r="C155" i="1"/>
  <c r="T337" i="1"/>
  <c r="S337" i="1"/>
  <c r="Q337" i="1"/>
  <c r="P337" i="1"/>
  <c r="R337" i="1"/>
  <c r="L156" i="1"/>
  <c r="Q91" i="1"/>
  <c r="S91" i="1"/>
  <c r="I28" i="1"/>
  <c r="H28" i="1"/>
  <c r="G28" i="1"/>
  <c r="F28" i="1"/>
  <c r="J28" i="1"/>
  <c r="S379" i="1"/>
  <c r="R379" i="1"/>
  <c r="Q379" i="1"/>
  <c r="P379" i="1"/>
  <c r="T379" i="1"/>
  <c r="S330" i="1"/>
  <c r="R330" i="1"/>
  <c r="P330" i="1"/>
  <c r="T330" i="1"/>
  <c r="Q330" i="1"/>
  <c r="S16" i="2"/>
  <c r="R16" i="2"/>
  <c r="Q16" i="2"/>
  <c r="P16" i="2"/>
  <c r="T16" i="2"/>
  <c r="F206" i="1"/>
  <c r="I206" i="1"/>
  <c r="H206" i="1"/>
  <c r="G206" i="1"/>
  <c r="M27" i="1"/>
  <c r="Q363" i="1"/>
  <c r="T363" i="1"/>
  <c r="S363" i="1"/>
  <c r="R363" i="1"/>
  <c r="P363" i="1"/>
  <c r="S360" i="1"/>
  <c r="Q360" i="1"/>
  <c r="T360" i="1"/>
  <c r="R360" i="1"/>
  <c r="P360" i="1"/>
  <c r="S101" i="2"/>
  <c r="R101" i="2"/>
  <c r="P101" i="2"/>
  <c r="T101" i="2"/>
  <c r="Q101" i="2"/>
  <c r="Q46" i="2"/>
  <c r="T46" i="2"/>
  <c r="S46" i="2"/>
  <c r="R46" i="2"/>
  <c r="P46" i="2"/>
  <c r="Q21" i="2"/>
  <c r="P21" i="2"/>
  <c r="T21" i="2"/>
  <c r="S21" i="2"/>
  <c r="R21" i="2"/>
  <c r="T26" i="2"/>
  <c r="S26" i="2"/>
  <c r="R26" i="2"/>
  <c r="Q26" i="2"/>
  <c r="P26" i="2"/>
  <c r="S33" i="2"/>
  <c r="P33" i="2"/>
  <c r="R33" i="2"/>
  <c r="Q33" i="2"/>
  <c r="T33" i="2"/>
  <c r="F205" i="1"/>
  <c r="I205" i="1"/>
  <c r="H205" i="1"/>
  <c r="G205" i="1"/>
  <c r="F213" i="1"/>
  <c r="I213" i="1"/>
  <c r="H213" i="1"/>
  <c r="G213" i="1"/>
  <c r="I370" i="1"/>
  <c r="H370" i="1"/>
  <c r="G370" i="1"/>
  <c r="F370" i="1"/>
  <c r="J370" i="1"/>
  <c r="H376" i="1"/>
  <c r="J376" i="1"/>
  <c r="G376" i="1"/>
  <c r="F376" i="1"/>
  <c r="I376" i="1"/>
  <c r="H344" i="1"/>
  <c r="G344" i="1"/>
  <c r="F344" i="1"/>
  <c r="J344" i="1"/>
  <c r="I344" i="1"/>
  <c r="J351" i="1"/>
  <c r="I351" i="1"/>
  <c r="H351" i="1"/>
  <c r="F351" i="1"/>
  <c r="G351" i="1"/>
  <c r="L158" i="1"/>
  <c r="S93" i="1"/>
  <c r="Q93" i="1"/>
  <c r="D158" i="1"/>
  <c r="I36" i="2"/>
  <c r="G36" i="2"/>
  <c r="I40" i="2"/>
  <c r="G40" i="2"/>
  <c r="I32" i="2"/>
  <c r="G32" i="2"/>
  <c r="I31" i="2"/>
  <c r="G31" i="2"/>
  <c r="J90" i="2"/>
  <c r="F90" i="2"/>
  <c r="G90" i="2"/>
  <c r="I90" i="2"/>
  <c r="H90" i="2"/>
  <c r="E97" i="2"/>
  <c r="I67" i="2"/>
  <c r="G67" i="2"/>
  <c r="H67" i="2"/>
  <c r="F67" i="2"/>
  <c r="J67" i="2"/>
  <c r="H93" i="2"/>
  <c r="I93" i="2"/>
  <c r="F93" i="2"/>
  <c r="J93" i="2"/>
  <c r="G93" i="2"/>
  <c r="T79" i="2"/>
  <c r="R79" i="2"/>
  <c r="Q79" i="2"/>
  <c r="P79" i="2"/>
  <c r="S79" i="2"/>
  <c r="F80" i="2"/>
  <c r="H80" i="2"/>
  <c r="I80" i="2"/>
  <c r="G80" i="2"/>
  <c r="J80" i="2"/>
  <c r="J65" i="2"/>
  <c r="I65" i="2"/>
  <c r="H65" i="2"/>
  <c r="G65" i="2"/>
  <c r="F65" i="2"/>
  <c r="E73" i="2"/>
  <c r="J74" i="2"/>
  <c r="I74" i="2"/>
  <c r="H74" i="2"/>
  <c r="G74" i="2"/>
  <c r="F74" i="2"/>
  <c r="S88" i="2"/>
  <c r="Q88" i="2"/>
  <c r="R88" i="2"/>
  <c r="T88" i="2"/>
  <c r="P88" i="2"/>
  <c r="S96" i="2"/>
  <c r="T96" i="2"/>
  <c r="Q96" i="2"/>
  <c r="R96" i="2"/>
  <c r="P96" i="2"/>
  <c r="R26" i="1"/>
  <c r="P26" i="1"/>
  <c r="P211" i="1"/>
  <c r="S211" i="1"/>
  <c r="R211" i="1"/>
  <c r="Q211" i="1"/>
  <c r="P205" i="1"/>
  <c r="S205" i="1"/>
  <c r="R205" i="1"/>
  <c r="Q205" i="1"/>
  <c r="I35" i="2"/>
  <c r="G35" i="2"/>
  <c r="S86" i="2"/>
  <c r="P86" i="2"/>
  <c r="T86" i="2"/>
  <c r="R86" i="2"/>
  <c r="Q86" i="2"/>
  <c r="N158" i="1"/>
  <c r="R93" i="1"/>
  <c r="P93" i="1"/>
  <c r="M47" i="2"/>
  <c r="P212" i="1"/>
  <c r="S212" i="1"/>
  <c r="R212" i="1"/>
  <c r="Q212" i="1"/>
  <c r="P204" i="1"/>
  <c r="S204" i="1"/>
  <c r="R204" i="1"/>
  <c r="Q204" i="1"/>
  <c r="R374" i="1"/>
  <c r="Q374" i="1"/>
  <c r="P374" i="1"/>
  <c r="T374" i="1"/>
  <c r="S374" i="1"/>
  <c r="Q380" i="1"/>
  <c r="P380" i="1"/>
  <c r="T380" i="1"/>
  <c r="S380" i="1"/>
  <c r="R380" i="1"/>
  <c r="T350" i="1"/>
  <c r="S350" i="1"/>
  <c r="Q350" i="1"/>
  <c r="P350" i="1"/>
  <c r="R350" i="1"/>
  <c r="Q348" i="1"/>
  <c r="P348" i="1"/>
  <c r="T348" i="1"/>
  <c r="S348" i="1"/>
  <c r="R348" i="1"/>
  <c r="M158" i="1"/>
  <c r="Q357" i="1"/>
  <c r="T357" i="1"/>
  <c r="S357" i="1"/>
  <c r="P357" i="1"/>
  <c r="R357" i="1"/>
  <c r="Q102" i="2"/>
  <c r="S102" i="2"/>
  <c r="P102" i="2"/>
  <c r="T102" i="2"/>
  <c r="R102" i="2"/>
  <c r="C73" i="2"/>
  <c r="F57" i="2"/>
  <c r="J57" i="2"/>
  <c r="I57" i="2"/>
  <c r="H57" i="2"/>
  <c r="G57" i="2"/>
  <c r="S20" i="2"/>
  <c r="R20" i="2"/>
  <c r="Q20" i="2"/>
  <c r="P20" i="2"/>
  <c r="T20" i="2"/>
  <c r="Q34" i="2"/>
  <c r="S34" i="2"/>
  <c r="P34" i="2"/>
  <c r="T34" i="2"/>
  <c r="R34" i="2"/>
  <c r="R28" i="2"/>
  <c r="T28" i="2"/>
  <c r="S28" i="2"/>
  <c r="Q28" i="2"/>
  <c r="P28" i="2"/>
  <c r="S41" i="2"/>
  <c r="P41" i="2"/>
  <c r="T41" i="2"/>
  <c r="R41" i="2"/>
  <c r="Q41" i="2"/>
  <c r="F207" i="1"/>
  <c r="I207" i="1"/>
  <c r="H207" i="1"/>
  <c r="G207" i="1"/>
  <c r="J337" i="1"/>
  <c r="H337" i="1"/>
  <c r="G337" i="1"/>
  <c r="F337" i="1"/>
  <c r="I337" i="1"/>
  <c r="F332" i="1"/>
  <c r="J332" i="1"/>
  <c r="I332" i="1"/>
  <c r="H332" i="1"/>
  <c r="G332" i="1"/>
  <c r="C158" i="1"/>
  <c r="D156" i="1"/>
  <c r="F364" i="1"/>
  <c r="J364" i="1"/>
  <c r="I364" i="1"/>
  <c r="H364" i="1"/>
  <c r="G364" i="1"/>
  <c r="F360" i="1"/>
  <c r="J360" i="1"/>
  <c r="H360" i="1"/>
  <c r="G360" i="1"/>
  <c r="I360" i="1"/>
  <c r="G14" i="2"/>
  <c r="I14" i="2"/>
  <c r="I19" i="2"/>
  <c r="G19" i="2"/>
  <c r="I20" i="2"/>
  <c r="G20" i="2"/>
  <c r="I39" i="2"/>
  <c r="G39" i="2"/>
  <c r="I63" i="2"/>
  <c r="G63" i="2"/>
  <c r="F63" i="2"/>
  <c r="J63" i="2"/>
  <c r="H63" i="2"/>
  <c r="R68" i="2"/>
  <c r="P68" i="2"/>
  <c r="T68" i="2"/>
  <c r="Q68" i="2"/>
  <c r="S68" i="2"/>
  <c r="T65" i="2"/>
  <c r="S65" i="2"/>
  <c r="R65" i="2"/>
  <c r="Q65" i="2"/>
  <c r="P65" i="2"/>
  <c r="Q87" i="2"/>
  <c r="S87" i="2"/>
  <c r="T87" i="2"/>
  <c r="R87" i="2"/>
  <c r="P87" i="2"/>
  <c r="H89" i="2"/>
  <c r="F89" i="2"/>
  <c r="I89" i="2"/>
  <c r="G89" i="2"/>
  <c r="J89" i="2"/>
  <c r="G77" i="2"/>
  <c r="J77" i="2"/>
  <c r="H77" i="2"/>
  <c r="I77" i="2"/>
  <c r="F77" i="2"/>
  <c r="S92" i="2"/>
  <c r="Q92" i="2"/>
  <c r="T92" i="2"/>
  <c r="R92" i="2"/>
  <c r="P92" i="2"/>
  <c r="D97" i="2"/>
  <c r="N155" i="1"/>
  <c r="N92" i="1"/>
  <c r="P90" i="1"/>
  <c r="R90" i="1"/>
  <c r="B158" i="1"/>
  <c r="M23" i="2"/>
  <c r="N47" i="2"/>
  <c r="P210" i="1"/>
  <c r="S210" i="1"/>
  <c r="R210" i="1"/>
  <c r="Q210" i="1"/>
  <c r="P206" i="1"/>
  <c r="S206" i="1"/>
  <c r="R206" i="1"/>
  <c r="Q206" i="1"/>
  <c r="S219" i="1"/>
  <c r="R219" i="1"/>
  <c r="Q219" i="1"/>
  <c r="P219" i="1"/>
  <c r="P213" i="1"/>
  <c r="S213" i="1"/>
  <c r="R213" i="1"/>
  <c r="Q213" i="1"/>
  <c r="I16" i="2"/>
  <c r="G16" i="2"/>
  <c r="Q38" i="2"/>
  <c r="T38" i="2"/>
  <c r="S38" i="2"/>
  <c r="R38" i="2"/>
  <c r="P38" i="2"/>
  <c r="F208" i="1"/>
  <c r="I208" i="1"/>
  <c r="H208" i="1"/>
  <c r="G208" i="1"/>
  <c r="J371" i="1"/>
  <c r="G371" i="1"/>
  <c r="F371" i="1"/>
  <c r="I371" i="1"/>
  <c r="H371" i="1"/>
  <c r="C156" i="1"/>
  <c r="B23" i="2"/>
  <c r="I24" i="2"/>
  <c r="G24" i="2"/>
  <c r="I71" i="2"/>
  <c r="G71" i="2"/>
  <c r="J71" i="2"/>
  <c r="H71" i="2"/>
  <c r="F71" i="2"/>
  <c r="I79" i="2"/>
  <c r="H79" i="2"/>
  <c r="G79" i="2"/>
  <c r="F79" i="2"/>
  <c r="J79" i="2"/>
  <c r="R76" i="2"/>
  <c r="P76" i="2"/>
  <c r="T76" i="2"/>
  <c r="S76" i="2"/>
  <c r="Q76" i="2"/>
  <c r="J82" i="2"/>
  <c r="G82" i="2"/>
  <c r="H82" i="2"/>
  <c r="F82" i="2"/>
  <c r="I82" i="2"/>
  <c r="Q91" i="2"/>
  <c r="S91" i="2"/>
  <c r="T91" i="2"/>
  <c r="P91" i="2"/>
  <c r="R91" i="2"/>
  <c r="S90" i="2"/>
  <c r="T90" i="2"/>
  <c r="Q90" i="2"/>
  <c r="P90" i="2"/>
  <c r="R90" i="2"/>
  <c r="N156" i="1"/>
  <c r="P91" i="1"/>
  <c r="R91" i="1"/>
  <c r="B156" i="1"/>
  <c r="S225" i="1"/>
  <c r="R225" i="1"/>
  <c r="Q225" i="1"/>
  <c r="P225" i="1"/>
  <c r="P208" i="1"/>
  <c r="S208" i="1"/>
  <c r="R208" i="1"/>
  <c r="Q208" i="1"/>
  <c r="S224" i="1"/>
  <c r="R224" i="1"/>
  <c r="Q224" i="1"/>
  <c r="P224" i="1"/>
  <c r="P209" i="1"/>
  <c r="S209" i="1"/>
  <c r="R209" i="1"/>
  <c r="Q209" i="1"/>
  <c r="I30" i="2"/>
  <c r="G30" i="2"/>
  <c r="Q83" i="2"/>
  <c r="S83" i="2"/>
  <c r="T83" i="2"/>
  <c r="R83" i="2"/>
  <c r="P83" i="2"/>
  <c r="J25" i="1"/>
  <c r="G25" i="1"/>
  <c r="F25" i="1"/>
  <c r="H25" i="1"/>
  <c r="E27" i="1"/>
  <c r="I25" i="1"/>
  <c r="T373" i="1"/>
  <c r="S373" i="1"/>
  <c r="R373" i="1"/>
  <c r="Q373" i="1"/>
  <c r="P373" i="1"/>
  <c r="S45" i="2"/>
  <c r="P45" i="2"/>
  <c r="T45" i="2"/>
  <c r="R45" i="2"/>
  <c r="Q45" i="2"/>
  <c r="T346" i="1"/>
  <c r="S346" i="1"/>
  <c r="Q346" i="1"/>
  <c r="P346" i="1"/>
  <c r="R346" i="1"/>
  <c r="I93" i="1"/>
  <c r="H93" i="1"/>
  <c r="G93" i="1"/>
  <c r="F93" i="1"/>
  <c r="F158" i="1"/>
  <c r="J93" i="1"/>
  <c r="T31" i="2"/>
  <c r="S31" i="2"/>
  <c r="Q31" i="2"/>
  <c r="R31" i="2"/>
  <c r="P31" i="2"/>
  <c r="F209" i="1"/>
  <c r="I209" i="1"/>
  <c r="H209" i="1"/>
  <c r="G209" i="1"/>
  <c r="J329" i="1"/>
  <c r="I329" i="1"/>
  <c r="H329" i="1"/>
  <c r="G329" i="1"/>
  <c r="F329" i="1"/>
  <c r="L27" i="1"/>
  <c r="S25" i="1"/>
  <c r="Q25" i="1"/>
  <c r="S222" i="1"/>
  <c r="R222" i="1"/>
  <c r="Q222" i="1"/>
  <c r="P222" i="1"/>
  <c r="S218" i="1"/>
  <c r="R218" i="1"/>
  <c r="Q218" i="1"/>
  <c r="P218" i="1"/>
  <c r="P202" i="1"/>
  <c r="S202" i="1"/>
  <c r="R202" i="1"/>
  <c r="Q202" i="1"/>
  <c r="S223" i="1"/>
  <c r="R223" i="1"/>
  <c r="Q223" i="1"/>
  <c r="P223" i="1"/>
  <c r="I15" i="2"/>
  <c r="G15" i="2"/>
  <c r="T78" i="2"/>
  <c r="S78" i="2"/>
  <c r="R78" i="2"/>
  <c r="Q78" i="2"/>
  <c r="P78" i="2"/>
  <c r="G69" i="2"/>
  <c r="J69" i="2"/>
  <c r="I69" i="2"/>
  <c r="H69" i="2"/>
  <c r="F69" i="2"/>
  <c r="B92" i="1"/>
  <c r="B157" i="1" s="1"/>
  <c r="B155" i="1"/>
  <c r="T333" i="1"/>
  <c r="S333" i="1"/>
  <c r="Q333" i="1"/>
  <c r="P333" i="1"/>
  <c r="R333" i="1"/>
  <c r="Q42" i="2"/>
  <c r="T42" i="2"/>
  <c r="S42" i="2"/>
  <c r="P42" i="2"/>
  <c r="R42" i="2"/>
  <c r="H331" i="1"/>
  <c r="G331" i="1"/>
  <c r="J331" i="1"/>
  <c r="I331" i="1"/>
  <c r="F331" i="1"/>
  <c r="F336" i="1"/>
  <c r="J336" i="1"/>
  <c r="I336" i="1"/>
  <c r="H336" i="1"/>
  <c r="G336" i="1"/>
  <c r="I18" i="2"/>
  <c r="G18" i="2"/>
  <c r="G43" i="2"/>
  <c r="I43" i="2"/>
  <c r="O97" i="2"/>
  <c r="T67" i="2"/>
  <c r="R67" i="2"/>
  <c r="P67" i="2"/>
  <c r="S67" i="2"/>
  <c r="Q67" i="2"/>
  <c r="T377" i="1"/>
  <c r="S377" i="1"/>
  <c r="R377" i="1"/>
  <c r="Q377" i="1"/>
  <c r="P377" i="1"/>
  <c r="S332" i="1"/>
  <c r="R332" i="1"/>
  <c r="T332" i="1"/>
  <c r="Q332" i="1"/>
  <c r="P332" i="1"/>
  <c r="Q359" i="1"/>
  <c r="S359" i="1"/>
  <c r="R359" i="1"/>
  <c r="P359" i="1"/>
  <c r="T359" i="1"/>
  <c r="H102" i="2"/>
  <c r="I102" i="2"/>
  <c r="F102" i="2"/>
  <c r="G102" i="2"/>
  <c r="J102" i="2"/>
  <c r="C97" i="2"/>
  <c r="J375" i="1"/>
  <c r="G375" i="1"/>
  <c r="F375" i="1"/>
  <c r="I375" i="1"/>
  <c r="H375" i="1"/>
  <c r="J346" i="1"/>
  <c r="H346" i="1"/>
  <c r="G346" i="1"/>
  <c r="I346" i="1"/>
  <c r="F346" i="1"/>
  <c r="I22" i="2"/>
  <c r="G22" i="2"/>
  <c r="G33" i="2"/>
  <c r="I33" i="2"/>
  <c r="G64" i="2"/>
  <c r="J64" i="2"/>
  <c r="H64" i="2"/>
  <c r="F64" i="2"/>
  <c r="I64" i="2"/>
  <c r="Q376" i="1"/>
  <c r="T376" i="1"/>
  <c r="S376" i="1"/>
  <c r="R376" i="1"/>
  <c r="P376" i="1"/>
  <c r="T329" i="1"/>
  <c r="S329" i="1"/>
  <c r="R329" i="1"/>
  <c r="Q329" i="1"/>
  <c r="P329" i="1"/>
  <c r="S343" i="1"/>
  <c r="R343" i="1"/>
  <c r="Q343" i="1"/>
  <c r="P343" i="1"/>
  <c r="T343" i="1"/>
  <c r="S336" i="1"/>
  <c r="R336" i="1"/>
  <c r="T336" i="1"/>
  <c r="Q336" i="1"/>
  <c r="P336" i="1"/>
  <c r="L73" i="2"/>
  <c r="M156" i="1"/>
  <c r="S358" i="1"/>
  <c r="Q358" i="1"/>
  <c r="P358" i="1"/>
  <c r="T358" i="1"/>
  <c r="R358" i="1"/>
  <c r="F155" i="1"/>
  <c r="G90" i="1"/>
  <c r="F90" i="1"/>
  <c r="E92" i="1"/>
  <c r="I90" i="1"/>
  <c r="J90" i="1"/>
  <c r="H90" i="1"/>
  <c r="T15" i="2"/>
  <c r="S15" i="2"/>
  <c r="R15" i="2"/>
  <c r="Q15" i="2"/>
  <c r="P15" i="2"/>
  <c r="T14" i="2"/>
  <c r="S14" i="2"/>
  <c r="R14" i="2"/>
  <c r="Q14" i="2"/>
  <c r="P14" i="2"/>
  <c r="R40" i="2"/>
  <c r="Q40" i="2"/>
  <c r="P40" i="2"/>
  <c r="T40" i="2"/>
  <c r="S40" i="2"/>
  <c r="T35" i="2"/>
  <c r="S35" i="2"/>
  <c r="R35" i="2"/>
  <c r="Q35" i="2"/>
  <c r="P35" i="2"/>
  <c r="F202" i="1"/>
  <c r="I202" i="1"/>
  <c r="H202" i="1"/>
  <c r="G202" i="1"/>
  <c r="F210" i="1"/>
  <c r="I210" i="1"/>
  <c r="H210" i="1"/>
  <c r="G210" i="1"/>
  <c r="F52" i="2"/>
  <c r="J52" i="2"/>
  <c r="I52" i="2"/>
  <c r="H52" i="2"/>
  <c r="G52" i="2"/>
  <c r="I374" i="1"/>
  <c r="H374" i="1"/>
  <c r="G374" i="1"/>
  <c r="F374" i="1"/>
  <c r="J374" i="1"/>
  <c r="J379" i="1"/>
  <c r="I379" i="1"/>
  <c r="H379" i="1"/>
  <c r="G379" i="1"/>
  <c r="F379" i="1"/>
  <c r="H335" i="1"/>
  <c r="G335" i="1"/>
  <c r="F335" i="1"/>
  <c r="J335" i="1"/>
  <c r="I335" i="1"/>
  <c r="J334" i="1"/>
  <c r="I334" i="1"/>
  <c r="H334" i="1"/>
  <c r="F334" i="1"/>
  <c r="G334" i="1"/>
  <c r="F345" i="1"/>
  <c r="J345" i="1"/>
  <c r="I345" i="1"/>
  <c r="H345" i="1"/>
  <c r="G345" i="1"/>
  <c r="S28" i="1"/>
  <c r="Q28" i="1"/>
  <c r="H363" i="1"/>
  <c r="J363" i="1"/>
  <c r="I363" i="1"/>
  <c r="G363" i="1"/>
  <c r="F363" i="1"/>
  <c r="H365" i="1"/>
  <c r="G365" i="1"/>
  <c r="F365" i="1"/>
  <c r="J365" i="1"/>
  <c r="I365" i="1"/>
  <c r="G13" i="2"/>
  <c r="I13" i="2"/>
  <c r="G26" i="2"/>
  <c r="I26" i="2"/>
  <c r="I38" i="2"/>
  <c r="G38" i="2"/>
  <c r="G37" i="2"/>
  <c r="I37" i="2"/>
  <c r="I66" i="2"/>
  <c r="F66" i="2"/>
  <c r="J66" i="2"/>
  <c r="H66" i="2"/>
  <c r="G66" i="2"/>
  <c r="T66" i="2"/>
  <c r="R66" i="2"/>
  <c r="Q66" i="2"/>
  <c r="S66" i="2"/>
  <c r="P66" i="2"/>
  <c r="F81" i="2"/>
  <c r="J81" i="2"/>
  <c r="I81" i="2"/>
  <c r="H81" i="2"/>
  <c r="G81" i="2"/>
  <c r="I68" i="2"/>
  <c r="G68" i="2"/>
  <c r="F68" i="2"/>
  <c r="J68" i="2"/>
  <c r="H68" i="2"/>
  <c r="H87" i="2"/>
  <c r="J87" i="2"/>
  <c r="I87" i="2"/>
  <c r="F87" i="2"/>
  <c r="G87" i="2"/>
  <c r="Q93" i="2"/>
  <c r="S93" i="2"/>
  <c r="P93" i="2"/>
  <c r="T93" i="2"/>
  <c r="R93" i="2"/>
  <c r="Q85" i="2"/>
  <c r="T85" i="2"/>
  <c r="R85" i="2"/>
  <c r="P85" i="2"/>
  <c r="S85" i="2"/>
  <c r="Q80" i="2"/>
  <c r="T80" i="2"/>
  <c r="S80" i="2"/>
  <c r="R80" i="2"/>
  <c r="P80" i="2"/>
  <c r="I95" i="2"/>
  <c r="G95" i="2"/>
  <c r="H95" i="2"/>
  <c r="F95" i="2"/>
  <c r="J95" i="2"/>
  <c r="S221" i="1"/>
  <c r="R221" i="1"/>
  <c r="Q221" i="1"/>
  <c r="P221" i="1"/>
  <c r="S220" i="1"/>
  <c r="R220" i="1"/>
  <c r="Q220" i="1"/>
  <c r="P220" i="1"/>
  <c r="H85" i="2"/>
  <c r="F85" i="2"/>
  <c r="G85" i="2"/>
  <c r="J85" i="2"/>
  <c r="I85" i="2"/>
  <c r="T378" i="1"/>
  <c r="S378" i="1"/>
  <c r="R378" i="1"/>
  <c r="Q378" i="1"/>
  <c r="P378" i="1"/>
  <c r="T328" i="1"/>
  <c r="S328" i="1"/>
  <c r="R328" i="1"/>
  <c r="Q328" i="1"/>
  <c r="P328" i="1"/>
  <c r="J101" i="2"/>
  <c r="H101" i="2"/>
  <c r="F101" i="2"/>
  <c r="G101" i="2"/>
  <c r="I101" i="2"/>
  <c r="R24" i="2"/>
  <c r="T24" i="2"/>
  <c r="S24" i="2"/>
  <c r="Q24" i="2"/>
  <c r="P24" i="2"/>
  <c r="O23" i="2"/>
  <c r="T52" i="2"/>
  <c r="S52" i="2"/>
  <c r="R52" i="2"/>
  <c r="Q52" i="2"/>
  <c r="P52" i="2"/>
  <c r="J378" i="1"/>
  <c r="I378" i="1"/>
  <c r="H378" i="1"/>
  <c r="G378" i="1"/>
  <c r="F378" i="1"/>
  <c r="I44" i="2"/>
  <c r="G44" i="2"/>
  <c r="F94" i="2"/>
  <c r="I94" i="2"/>
  <c r="G94" i="2"/>
  <c r="J94" i="2"/>
  <c r="H94" i="2"/>
  <c r="M155" i="1"/>
  <c r="M92" i="1"/>
  <c r="M157" i="1" s="1"/>
  <c r="P25" i="2"/>
  <c r="T25" i="2"/>
  <c r="S25" i="2"/>
  <c r="R25" i="2"/>
  <c r="Q25" i="2"/>
  <c r="F341" i="1"/>
  <c r="J341" i="1"/>
  <c r="I341" i="1"/>
  <c r="H341" i="1"/>
  <c r="G341" i="1"/>
  <c r="I34" i="2"/>
  <c r="G34" i="2"/>
  <c r="P77" i="2"/>
  <c r="T77" i="2"/>
  <c r="S77" i="2"/>
  <c r="R77" i="2"/>
  <c r="Q77" i="2"/>
  <c r="R72" i="2"/>
  <c r="P72" i="2"/>
  <c r="T72" i="2"/>
  <c r="S72" i="2"/>
  <c r="Q72" i="2"/>
  <c r="S82" i="2"/>
  <c r="R82" i="2"/>
  <c r="P82" i="2"/>
  <c r="Q82" i="2"/>
  <c r="T82" i="2"/>
  <c r="F92" i="2"/>
  <c r="J92" i="2"/>
  <c r="H92" i="2"/>
  <c r="I92" i="2"/>
  <c r="G92" i="2"/>
  <c r="S371" i="1"/>
  <c r="P371" i="1"/>
  <c r="T371" i="1"/>
  <c r="R371" i="1"/>
  <c r="Q371" i="1"/>
  <c r="Q331" i="1"/>
  <c r="P331" i="1"/>
  <c r="T331" i="1"/>
  <c r="S331" i="1"/>
  <c r="R331" i="1"/>
  <c r="S347" i="1"/>
  <c r="R347" i="1"/>
  <c r="Q347" i="1"/>
  <c r="T347" i="1"/>
  <c r="P347" i="1"/>
  <c r="S341" i="1"/>
  <c r="R341" i="1"/>
  <c r="T341" i="1"/>
  <c r="Q341" i="1"/>
  <c r="P341" i="1"/>
  <c r="D27" i="1"/>
  <c r="S362" i="1"/>
  <c r="T362" i="1"/>
  <c r="R362" i="1"/>
  <c r="P362" i="1"/>
  <c r="Q362" i="1"/>
  <c r="I75" i="2"/>
  <c r="H75" i="2"/>
  <c r="G75" i="2"/>
  <c r="F75" i="2"/>
  <c r="J75" i="2"/>
  <c r="B27" i="1"/>
  <c r="J91" i="1"/>
  <c r="F156" i="1"/>
  <c r="I91" i="1"/>
  <c r="G91" i="1"/>
  <c r="H91" i="1"/>
  <c r="F91" i="1"/>
  <c r="R103" i="2"/>
  <c r="P103" i="2"/>
  <c r="S103" i="2"/>
  <c r="Q103" i="2"/>
  <c r="T103" i="2"/>
  <c r="J59" i="2"/>
  <c r="H59" i="2"/>
  <c r="G59" i="2"/>
  <c r="F59" i="2"/>
  <c r="I59" i="2"/>
  <c r="T19" i="2"/>
  <c r="S19" i="2"/>
  <c r="R19" i="2"/>
  <c r="Q19" i="2"/>
  <c r="P19" i="2"/>
  <c r="Q13" i="2"/>
  <c r="P13" i="2"/>
  <c r="T13" i="2"/>
  <c r="S13" i="2"/>
  <c r="R13" i="2"/>
  <c r="T18" i="2"/>
  <c r="S18" i="2"/>
  <c r="R18" i="2"/>
  <c r="Q18" i="2"/>
  <c r="P18" i="2"/>
  <c r="R44" i="2"/>
  <c r="Q44" i="2"/>
  <c r="P44" i="2"/>
  <c r="T44" i="2"/>
  <c r="S44" i="2"/>
  <c r="T39" i="2"/>
  <c r="S39" i="2"/>
  <c r="R39" i="2"/>
  <c r="Q39" i="2"/>
  <c r="P39" i="2"/>
  <c r="F203" i="1"/>
  <c r="I203" i="1"/>
  <c r="H203" i="1"/>
  <c r="G203" i="1"/>
  <c r="F211" i="1"/>
  <c r="I211" i="1"/>
  <c r="H211" i="1"/>
  <c r="G211" i="1"/>
  <c r="Q51" i="2"/>
  <c r="T51" i="2"/>
  <c r="S51" i="2"/>
  <c r="P51" i="2"/>
  <c r="R51" i="2"/>
  <c r="F373" i="1"/>
  <c r="J373" i="1"/>
  <c r="I373" i="1"/>
  <c r="H373" i="1"/>
  <c r="G373" i="1"/>
  <c r="H327" i="1"/>
  <c r="G327" i="1"/>
  <c r="F327" i="1"/>
  <c r="J327" i="1"/>
  <c r="I327" i="1"/>
  <c r="J343" i="1"/>
  <c r="I343" i="1"/>
  <c r="H343" i="1"/>
  <c r="F343" i="1"/>
  <c r="G343" i="1"/>
  <c r="F349" i="1"/>
  <c r="J349" i="1"/>
  <c r="I349" i="1"/>
  <c r="H349" i="1"/>
  <c r="G349" i="1"/>
  <c r="Q26" i="1"/>
  <c r="S26" i="1"/>
  <c r="J358" i="1"/>
  <c r="F358" i="1"/>
  <c r="I358" i="1"/>
  <c r="H358" i="1"/>
  <c r="G358" i="1"/>
  <c r="H357" i="1"/>
  <c r="F357" i="1"/>
  <c r="I357" i="1"/>
  <c r="G357" i="1"/>
  <c r="J357" i="1"/>
  <c r="B47" i="2"/>
  <c r="G47" i="2" s="1"/>
  <c r="I17" i="2"/>
  <c r="G17" i="2"/>
  <c r="I28" i="2"/>
  <c r="G28" i="2"/>
  <c r="G27" i="2"/>
  <c r="I27" i="2"/>
  <c r="I42" i="2"/>
  <c r="G42" i="2"/>
  <c r="G41" i="2"/>
  <c r="I41" i="2"/>
  <c r="T71" i="2"/>
  <c r="R71" i="2"/>
  <c r="P71" i="2"/>
  <c r="Q71" i="2"/>
  <c r="S71" i="2"/>
  <c r="P64" i="2"/>
  <c r="S64" i="2"/>
  <c r="R64" i="2"/>
  <c r="Q64" i="2"/>
  <c r="T64" i="2"/>
  <c r="T74" i="2"/>
  <c r="S74" i="2"/>
  <c r="R74" i="2"/>
  <c r="Q74" i="2"/>
  <c r="O73" i="2"/>
  <c r="P74" i="2"/>
  <c r="F84" i="2"/>
  <c r="H84" i="2"/>
  <c r="J84" i="2"/>
  <c r="I84" i="2"/>
  <c r="G84" i="2"/>
  <c r="I72" i="2"/>
  <c r="G72" i="2"/>
  <c r="J72" i="2"/>
  <c r="H72" i="2"/>
  <c r="F72" i="2"/>
  <c r="Q84" i="2"/>
  <c r="T84" i="2"/>
  <c r="S84" i="2"/>
  <c r="R84" i="2"/>
  <c r="P84" i="2"/>
  <c r="S95" i="2"/>
  <c r="Q95" i="2"/>
  <c r="T95" i="2"/>
  <c r="R95" i="2"/>
  <c r="P95" i="2"/>
  <c r="D73" i="2"/>
  <c r="N73" i="2"/>
  <c r="R28" i="1"/>
  <c r="P28" i="1"/>
  <c r="P207" i="1"/>
  <c r="S207" i="1"/>
  <c r="R207" i="1"/>
  <c r="Q207" i="1"/>
  <c r="P203" i="1"/>
  <c r="S203" i="1"/>
  <c r="R203" i="1"/>
  <c r="Q203" i="1"/>
  <c r="S227" i="1"/>
  <c r="R227" i="1"/>
  <c r="Q227" i="1"/>
  <c r="P227" i="1"/>
  <c r="H83" i="2"/>
  <c r="J83" i="2"/>
  <c r="G83" i="2"/>
  <c r="F83" i="2"/>
  <c r="I83" i="2"/>
  <c r="J78" i="2"/>
  <c r="I78" i="2"/>
  <c r="H78" i="2"/>
  <c r="F78" i="2"/>
  <c r="G78" i="2"/>
  <c r="S94" i="2"/>
  <c r="Q94" i="2"/>
  <c r="P94" i="2"/>
  <c r="T94" i="2"/>
  <c r="R94" i="2"/>
  <c r="S326" i="1"/>
  <c r="R326" i="1"/>
  <c r="Q326" i="1"/>
  <c r="P326" i="1"/>
  <c r="T326" i="1"/>
  <c r="Q361" i="1"/>
  <c r="T361" i="1"/>
  <c r="S361" i="1"/>
  <c r="R361" i="1"/>
  <c r="P361" i="1"/>
  <c r="R32" i="2"/>
  <c r="Q32" i="2"/>
  <c r="T32" i="2"/>
  <c r="S32" i="2"/>
  <c r="P32" i="2"/>
  <c r="I53" i="2"/>
  <c r="H53" i="2"/>
  <c r="G53" i="2"/>
  <c r="F53" i="2"/>
  <c r="J53" i="2"/>
  <c r="J330" i="1"/>
  <c r="I330" i="1"/>
  <c r="H330" i="1"/>
  <c r="G330" i="1"/>
  <c r="F330" i="1"/>
  <c r="J366" i="1"/>
  <c r="F366" i="1"/>
  <c r="I366" i="1"/>
  <c r="H366" i="1"/>
  <c r="G366" i="1"/>
  <c r="P69" i="2"/>
  <c r="T69" i="2"/>
  <c r="S69" i="2"/>
  <c r="R69" i="2"/>
  <c r="Q69" i="2"/>
  <c r="H26" i="1"/>
  <c r="J26" i="1"/>
  <c r="I26" i="1"/>
  <c r="G26" i="1"/>
  <c r="F26" i="1"/>
  <c r="S334" i="1"/>
  <c r="R334" i="1"/>
  <c r="Q334" i="1"/>
  <c r="T334" i="1"/>
  <c r="P334" i="1"/>
  <c r="B97" i="2"/>
  <c r="L97" i="2"/>
  <c r="Q365" i="1"/>
  <c r="P365" i="1"/>
  <c r="T365" i="1"/>
  <c r="S365" i="1"/>
  <c r="R365" i="1"/>
  <c r="M97" i="2"/>
  <c r="S58" i="2"/>
  <c r="R58" i="2"/>
  <c r="Q58" i="2"/>
  <c r="P58" i="2"/>
  <c r="T58" i="2"/>
  <c r="R36" i="2"/>
  <c r="Q36" i="2"/>
  <c r="P36" i="2"/>
  <c r="S36" i="2"/>
  <c r="T36" i="2"/>
  <c r="J333" i="1"/>
  <c r="H333" i="1"/>
  <c r="G333" i="1"/>
  <c r="I333" i="1"/>
  <c r="F333" i="1"/>
  <c r="H359" i="1"/>
  <c r="J359" i="1"/>
  <c r="I359" i="1"/>
  <c r="G359" i="1"/>
  <c r="F359" i="1"/>
  <c r="I25" i="2"/>
  <c r="G25" i="2"/>
  <c r="J86" i="2"/>
  <c r="F86" i="2"/>
  <c r="I86" i="2"/>
  <c r="H86" i="2"/>
  <c r="G86" i="2"/>
  <c r="R63" i="2"/>
  <c r="P63" i="2"/>
  <c r="S63" i="2"/>
  <c r="T63" i="2"/>
  <c r="Q63" i="2"/>
  <c r="P81" i="2"/>
  <c r="T81" i="2"/>
  <c r="S81" i="2"/>
  <c r="R81" i="2"/>
  <c r="Q81" i="2"/>
  <c r="Q372" i="1"/>
  <c r="T372" i="1"/>
  <c r="S372" i="1"/>
  <c r="P372" i="1"/>
  <c r="R372" i="1"/>
  <c r="S375" i="1"/>
  <c r="P375" i="1"/>
  <c r="T375" i="1"/>
  <c r="Q375" i="1"/>
  <c r="R375" i="1"/>
  <c r="T342" i="1"/>
  <c r="S342" i="1"/>
  <c r="Q342" i="1"/>
  <c r="P342" i="1"/>
  <c r="R342" i="1"/>
  <c r="P327" i="1"/>
  <c r="R327" i="1"/>
  <c r="Q327" i="1"/>
  <c r="T327" i="1"/>
  <c r="S327" i="1"/>
  <c r="S351" i="1"/>
  <c r="R351" i="1"/>
  <c r="Q351" i="1"/>
  <c r="T351" i="1"/>
  <c r="P351" i="1"/>
  <c r="S345" i="1"/>
  <c r="R345" i="1"/>
  <c r="T345" i="1"/>
  <c r="Q345" i="1"/>
  <c r="P345" i="1"/>
  <c r="S366" i="1"/>
  <c r="T366" i="1"/>
  <c r="R366" i="1"/>
  <c r="P366" i="1"/>
  <c r="Q366" i="1"/>
  <c r="I103" i="2"/>
  <c r="F103" i="2"/>
  <c r="J103" i="2"/>
  <c r="G103" i="2"/>
  <c r="H103" i="2"/>
  <c r="J58" i="2"/>
  <c r="I58" i="2"/>
  <c r="H58" i="2"/>
  <c r="G58" i="2"/>
  <c r="F58" i="2"/>
  <c r="S59" i="2"/>
  <c r="Q59" i="2"/>
  <c r="P59" i="2"/>
  <c r="T59" i="2"/>
  <c r="R59" i="2"/>
  <c r="Q30" i="2"/>
  <c r="T30" i="2"/>
  <c r="S30" i="2"/>
  <c r="R30" i="2"/>
  <c r="P30" i="2"/>
  <c r="O47" i="2"/>
  <c r="Q17" i="2"/>
  <c r="P17" i="2"/>
  <c r="T17" i="2"/>
  <c r="S17" i="2"/>
  <c r="R17" i="2"/>
  <c r="T22" i="2"/>
  <c r="S22" i="2"/>
  <c r="R22" i="2"/>
  <c r="Q22" i="2"/>
  <c r="P22" i="2"/>
  <c r="S29" i="2"/>
  <c r="P29" i="2"/>
  <c r="Q29" i="2"/>
  <c r="T29" i="2"/>
  <c r="R29" i="2"/>
  <c r="T43" i="2"/>
  <c r="S43" i="2"/>
  <c r="R43" i="2"/>
  <c r="Q43" i="2"/>
  <c r="P43" i="2"/>
  <c r="F204" i="1"/>
  <c r="I204" i="1"/>
  <c r="H204" i="1"/>
  <c r="G204" i="1"/>
  <c r="F212" i="1"/>
  <c r="I212" i="1"/>
  <c r="H212" i="1"/>
  <c r="G212" i="1"/>
  <c r="R53" i="2"/>
  <c r="Q53" i="2"/>
  <c r="P53" i="2"/>
  <c r="T53" i="2"/>
  <c r="S53" i="2"/>
  <c r="F377" i="1"/>
  <c r="J377" i="1"/>
  <c r="I377" i="1"/>
  <c r="H377" i="1"/>
  <c r="G377" i="1"/>
  <c r="H372" i="1"/>
  <c r="J372" i="1"/>
  <c r="I372" i="1"/>
  <c r="F372" i="1"/>
  <c r="G372" i="1"/>
  <c r="J326" i="1"/>
  <c r="I326" i="1"/>
  <c r="H326" i="1"/>
  <c r="G326" i="1"/>
  <c r="F326" i="1"/>
  <c r="J342" i="1"/>
  <c r="H342" i="1"/>
  <c r="G342" i="1"/>
  <c r="I342" i="1"/>
  <c r="F342" i="1"/>
  <c r="J347" i="1"/>
  <c r="I347" i="1"/>
  <c r="H347" i="1"/>
  <c r="F347" i="1"/>
  <c r="G347" i="1"/>
  <c r="L92" i="1"/>
  <c r="L157" i="1" s="1"/>
  <c r="L155" i="1"/>
  <c r="Q90" i="1"/>
  <c r="S90" i="1"/>
  <c r="J355" i="1"/>
  <c r="H355" i="1"/>
  <c r="G355" i="1"/>
  <c r="I355" i="1"/>
  <c r="F355" i="1"/>
  <c r="J362" i="1"/>
  <c r="F362" i="1"/>
  <c r="H362" i="1"/>
  <c r="G362" i="1"/>
  <c r="I362" i="1"/>
  <c r="G21" i="2"/>
  <c r="I21" i="2"/>
  <c r="G29" i="2"/>
  <c r="I29" i="2"/>
  <c r="I46" i="2"/>
  <c r="G46" i="2"/>
  <c r="G45" i="2"/>
  <c r="I45" i="2"/>
  <c r="F88" i="2"/>
  <c r="J88" i="2"/>
  <c r="H88" i="2"/>
  <c r="I88" i="2"/>
  <c r="G88" i="2"/>
  <c r="T70" i="2"/>
  <c r="R70" i="2"/>
  <c r="S70" i="2"/>
  <c r="Q70" i="2"/>
  <c r="P70" i="2"/>
  <c r="H91" i="2"/>
  <c r="J91" i="2"/>
  <c r="I91" i="2"/>
  <c r="G91" i="2"/>
  <c r="F91" i="2"/>
  <c r="T75" i="2"/>
  <c r="R75" i="2"/>
  <c r="Q75" i="2"/>
  <c r="P75" i="2"/>
  <c r="S75" i="2"/>
  <c r="I76" i="2"/>
  <c r="G76" i="2"/>
  <c r="F76" i="2"/>
  <c r="J76" i="2"/>
  <c r="H76" i="2"/>
  <c r="I70" i="2"/>
  <c r="H70" i="2"/>
  <c r="F70" i="2"/>
  <c r="G70" i="2"/>
  <c r="J70" i="2"/>
  <c r="Q89" i="2"/>
  <c r="T89" i="2"/>
  <c r="S89" i="2"/>
  <c r="R89" i="2"/>
  <c r="P89" i="2"/>
  <c r="J96" i="2"/>
  <c r="I96" i="2"/>
  <c r="G96" i="2"/>
  <c r="H96" i="2"/>
  <c r="F96" i="2"/>
  <c r="N97" i="2"/>
  <c r="N27" i="1"/>
  <c r="P25" i="1"/>
  <c r="R25" i="1"/>
  <c r="N23" i="2"/>
  <c r="S226" i="1"/>
  <c r="R226" i="1"/>
  <c r="Q226" i="1"/>
  <c r="P226" i="1"/>
  <c r="I168" i="1"/>
  <c r="G168" i="1"/>
  <c r="I159" i="1"/>
  <c r="G159" i="1"/>
  <c r="P198" i="1"/>
  <c r="T133" i="1"/>
  <c r="S133" i="1"/>
  <c r="R133" i="1"/>
  <c r="Q133" i="1"/>
  <c r="P133" i="1"/>
  <c r="S147" i="1"/>
  <c r="Q147" i="1"/>
  <c r="I160" i="1"/>
  <c r="G160" i="1"/>
  <c r="I188" i="1"/>
  <c r="G188" i="1"/>
  <c r="I173" i="1"/>
  <c r="G173" i="1"/>
  <c r="C198" i="1"/>
  <c r="S139" i="1"/>
  <c r="Q139" i="1"/>
  <c r="I189" i="1"/>
  <c r="G189" i="1"/>
  <c r="Q175" i="1"/>
  <c r="S175" i="1"/>
  <c r="I147" i="1"/>
  <c r="G147" i="1"/>
  <c r="S161" i="1"/>
  <c r="Q161" i="1"/>
  <c r="I143" i="1"/>
  <c r="G143" i="1"/>
  <c r="I182" i="1"/>
  <c r="G182" i="1"/>
  <c r="S148" i="1"/>
  <c r="Q148" i="1"/>
  <c r="F47" i="2"/>
  <c r="J47" i="2"/>
  <c r="H47" i="2"/>
  <c r="I171" i="1"/>
  <c r="G171" i="1"/>
  <c r="S160" i="1"/>
  <c r="Q160" i="1"/>
  <c r="I190" i="1"/>
  <c r="G190" i="1"/>
  <c r="H54" i="1"/>
  <c r="G54" i="1"/>
  <c r="F54" i="1"/>
  <c r="J54" i="1"/>
  <c r="I54" i="1"/>
  <c r="Q173" i="1"/>
  <c r="S173" i="1"/>
  <c r="I181" i="1"/>
  <c r="G181" i="1"/>
  <c r="S145" i="1"/>
  <c r="Q145" i="1"/>
  <c r="I192" i="1"/>
  <c r="G192" i="1"/>
  <c r="S141" i="1"/>
  <c r="Q141" i="1"/>
  <c r="M198" i="1"/>
  <c r="I193" i="1"/>
  <c r="G193" i="1"/>
  <c r="I169" i="1"/>
  <c r="G169" i="1"/>
  <c r="I141" i="1"/>
  <c r="G141" i="1"/>
  <c r="S189" i="1"/>
  <c r="Q189" i="1"/>
  <c r="S153" i="1"/>
  <c r="Q153" i="1"/>
  <c r="I174" i="1"/>
  <c r="G174" i="1"/>
  <c r="S159" i="1"/>
  <c r="Q159" i="1"/>
  <c r="I164" i="1"/>
  <c r="G164" i="1"/>
  <c r="I170" i="1"/>
  <c r="G170" i="1"/>
  <c r="I177" i="1"/>
  <c r="G177" i="1"/>
  <c r="I142" i="1"/>
  <c r="G142" i="1"/>
  <c r="S195" i="1"/>
  <c r="Q195" i="1"/>
  <c r="I166" i="1"/>
  <c r="G166" i="1"/>
  <c r="I138" i="1"/>
  <c r="G138" i="1"/>
  <c r="I148" i="1"/>
  <c r="G148" i="1"/>
  <c r="S143" i="1"/>
  <c r="Q143" i="1"/>
  <c r="S194" i="1"/>
  <c r="Q194" i="1"/>
  <c r="S155" i="1"/>
  <c r="Q155" i="1"/>
  <c r="B184" i="1"/>
  <c r="I180" i="1"/>
  <c r="G180" i="1"/>
  <c r="I175" i="1"/>
  <c r="G175" i="1"/>
  <c r="I137" i="1"/>
  <c r="G137" i="1"/>
  <c r="S181" i="1"/>
  <c r="Q181" i="1"/>
  <c r="I176" i="1"/>
  <c r="G176" i="1"/>
  <c r="S144" i="1"/>
  <c r="Q144" i="1"/>
  <c r="Q170" i="1"/>
  <c r="S170" i="1"/>
  <c r="Q172" i="1"/>
  <c r="S172" i="1"/>
  <c r="S192" i="1"/>
  <c r="Q192" i="1"/>
  <c r="S188" i="1"/>
  <c r="Q188" i="1"/>
  <c r="S168" i="1"/>
  <c r="Q168" i="1"/>
  <c r="L184" i="1"/>
  <c r="I197" i="1"/>
  <c r="G197" i="1"/>
  <c r="S137" i="1"/>
  <c r="Q137" i="1"/>
  <c r="Q54" i="1"/>
  <c r="P54" i="1"/>
  <c r="T54" i="1"/>
  <c r="S54" i="1"/>
  <c r="R54" i="1"/>
  <c r="S193" i="1"/>
  <c r="Q193" i="1"/>
  <c r="S154" i="1"/>
  <c r="Q154" i="1"/>
  <c r="J23" i="2"/>
  <c r="I23" i="2"/>
  <c r="H23" i="2"/>
  <c r="G23" i="2"/>
  <c r="F23" i="2"/>
  <c r="F198" i="1"/>
  <c r="J133" i="1"/>
  <c r="I133" i="1"/>
  <c r="H133" i="1"/>
  <c r="G133" i="1"/>
  <c r="F133" i="1"/>
  <c r="S191" i="1"/>
  <c r="Q191" i="1"/>
  <c r="I145" i="1"/>
  <c r="G145" i="1"/>
  <c r="S179" i="1"/>
  <c r="Q179" i="1"/>
  <c r="I179" i="1"/>
  <c r="G179" i="1"/>
  <c r="I191" i="1"/>
  <c r="G191" i="1"/>
  <c r="I140" i="1"/>
  <c r="G140" i="1"/>
  <c r="S190" i="1"/>
  <c r="Q190" i="1"/>
  <c r="Q178" i="1"/>
  <c r="S178" i="1"/>
  <c r="S164" i="1"/>
  <c r="Q164" i="1"/>
  <c r="Q174" i="1"/>
  <c r="S174" i="1"/>
  <c r="S167" i="1"/>
  <c r="Q167" i="1"/>
  <c r="Q177" i="1"/>
  <c r="S177" i="1"/>
  <c r="S163" i="1"/>
  <c r="Q163" i="1"/>
  <c r="I167" i="1"/>
  <c r="G167" i="1"/>
  <c r="I163" i="1"/>
  <c r="G163" i="1"/>
  <c r="F68" i="1"/>
  <c r="J68" i="1"/>
  <c r="I68" i="1"/>
  <c r="H68" i="1"/>
  <c r="G68" i="1"/>
  <c r="N198" i="1"/>
  <c r="S169" i="1"/>
  <c r="Q169" i="1"/>
  <c r="S142" i="1"/>
  <c r="Q142" i="1"/>
  <c r="S165" i="1"/>
  <c r="Q165" i="1"/>
  <c r="S138" i="1"/>
  <c r="Q138" i="1"/>
  <c r="L198" i="1"/>
  <c r="I195" i="1"/>
  <c r="G195" i="1"/>
  <c r="T68" i="1"/>
  <c r="S68" i="1"/>
  <c r="R68" i="1"/>
  <c r="Q68" i="1"/>
  <c r="P68" i="1"/>
  <c r="S197" i="1"/>
  <c r="Q197" i="1"/>
  <c r="Q176" i="1"/>
  <c r="S176" i="1"/>
  <c r="I153" i="1"/>
  <c r="G153" i="1"/>
  <c r="S196" i="1"/>
  <c r="Q196" i="1"/>
  <c r="S166" i="1"/>
  <c r="Q166" i="1"/>
  <c r="S162" i="1"/>
  <c r="Q162" i="1"/>
  <c r="I139" i="1"/>
  <c r="G139" i="1"/>
  <c r="S183" i="1"/>
  <c r="Q183" i="1"/>
  <c r="I165" i="1"/>
  <c r="G165" i="1"/>
  <c r="S182" i="1"/>
  <c r="Q182" i="1"/>
  <c r="T92" i="1"/>
  <c r="S92" i="1"/>
  <c r="P157" i="1"/>
  <c r="R92" i="1"/>
  <c r="Q92" i="1"/>
  <c r="P92" i="1"/>
  <c r="I161" i="1"/>
  <c r="G161" i="1"/>
  <c r="Q171" i="1"/>
  <c r="S171" i="1"/>
  <c r="I194" i="1"/>
  <c r="G194" i="1"/>
  <c r="I154" i="1"/>
  <c r="G154" i="1"/>
  <c r="I172" i="1"/>
  <c r="G172" i="1"/>
  <c r="I178" i="1"/>
  <c r="G178" i="1"/>
  <c r="N184" i="1"/>
  <c r="S146" i="1"/>
  <c r="Q146" i="1"/>
  <c r="S140" i="1"/>
  <c r="Q140" i="1"/>
  <c r="S156" i="1"/>
  <c r="Q156" i="1"/>
  <c r="I196" i="1"/>
  <c r="G196" i="1"/>
  <c r="I146" i="1"/>
  <c r="G146" i="1"/>
  <c r="P184" i="1"/>
  <c r="T119" i="1"/>
  <c r="S119" i="1"/>
  <c r="R119" i="1"/>
  <c r="Q119" i="1"/>
  <c r="P119" i="1"/>
  <c r="T27" i="1"/>
  <c r="S27" i="1"/>
  <c r="R27" i="1"/>
  <c r="Q27" i="1"/>
  <c r="P27" i="1"/>
  <c r="F184" i="1"/>
  <c r="J119" i="1"/>
  <c r="I119" i="1"/>
  <c r="H119" i="1"/>
  <c r="G119" i="1"/>
  <c r="F119" i="1"/>
  <c r="M184" i="1"/>
  <c r="I183" i="1"/>
  <c r="G183" i="1"/>
  <c r="I162" i="1"/>
  <c r="G162" i="1"/>
  <c r="I144" i="1"/>
  <c r="G144" i="1"/>
  <c r="S180" i="1"/>
  <c r="Q180" i="1"/>
  <c r="S158" i="1"/>
  <c r="Q158" i="1"/>
  <c r="S228" i="1" l="1"/>
  <c r="R228" i="1"/>
  <c r="Q228" i="1"/>
  <c r="P228" i="1"/>
  <c r="G73" i="2"/>
  <c r="J73" i="2"/>
  <c r="I73" i="2"/>
  <c r="H73" i="2"/>
  <c r="F73" i="2"/>
  <c r="I184" i="1"/>
  <c r="G184" i="1"/>
  <c r="I198" i="1"/>
  <c r="G198" i="1"/>
  <c r="I47" i="2"/>
  <c r="T47" i="2"/>
  <c r="S47" i="2"/>
  <c r="R47" i="2"/>
  <c r="Q47" i="2"/>
  <c r="P47" i="2"/>
  <c r="S198" i="1"/>
  <c r="Q198" i="1"/>
  <c r="T23" i="2"/>
  <c r="S23" i="2"/>
  <c r="R23" i="2"/>
  <c r="Q23" i="2"/>
  <c r="P23" i="2"/>
  <c r="F157" i="1"/>
  <c r="J92" i="1"/>
  <c r="I92" i="1"/>
  <c r="H92" i="1"/>
  <c r="G92" i="1"/>
  <c r="F92" i="1"/>
  <c r="H97" i="2"/>
  <c r="J97" i="2"/>
  <c r="G97" i="2"/>
  <c r="I97" i="2"/>
  <c r="F97" i="2"/>
  <c r="N157" i="1"/>
  <c r="Q157" i="1" s="1"/>
  <c r="D157" i="1"/>
  <c r="S184" i="1"/>
  <c r="Q184" i="1"/>
  <c r="F27" i="1"/>
  <c r="J27" i="1"/>
  <c r="I27" i="1"/>
  <c r="H27" i="1"/>
  <c r="G27" i="1"/>
  <c r="I156" i="1"/>
  <c r="G156" i="1"/>
  <c r="I155" i="1"/>
  <c r="G155" i="1"/>
  <c r="Q97" i="2"/>
  <c r="T97" i="2"/>
  <c r="R97" i="2"/>
  <c r="P97" i="2"/>
  <c r="S97" i="2"/>
  <c r="S157" i="1"/>
  <c r="P73" i="2"/>
  <c r="T73" i="2"/>
  <c r="S73" i="2"/>
  <c r="Q73" i="2"/>
  <c r="R73" i="2"/>
  <c r="I158" i="1"/>
  <c r="G158" i="1"/>
  <c r="I157" i="1" l="1"/>
  <c r="G157" i="1"/>
</calcChain>
</file>

<file path=xl/sharedStrings.xml><?xml version="1.0" encoding="utf-8"?>
<sst xmlns="http://schemas.openxmlformats.org/spreadsheetml/2006/main" count="509" uniqueCount="153">
  <si>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</si>
  <si>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</si>
  <si>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</si>
  <si>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</si>
  <si>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</si>
  <si>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</si>
  <si>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</si>
  <si>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</si>
  <si>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</si>
  <si>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</si>
  <si>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</si>
  <si>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</si>
  <si>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</si>
  <si>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</si>
  <si>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</si>
  <si>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</si>
  <si>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</si>
  <si>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</si>
  <si>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</si>
  <si>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</si>
  <si>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</si>
  <si>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</si>
  <si>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</si>
  <si>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</si>
  <si>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</si>
  <si>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</si>
  <si>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</si>
  <si>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</si>
  <si>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</si>
  <si>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</si>
  <si>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</si>
  <si>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</si>
  <si>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</si>
  <si>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</si>
  <si>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</si>
  <si>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</si>
  <si>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</si>
  <si>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</si>
  <si>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</si>
  <si>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</si>
  <si>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</si>
  <si>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</si>
  <si>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</si>
  <si>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</si>
  <si>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</si>
  <si>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</si>
  <si>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</si>
  <si>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</si>
  <si>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</si>
  <si>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</si>
  <si>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</si>
  <si>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</si>
  <si>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</si>
  <si>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</si>
  <si>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</si>
  <si>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</si>
  <si>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</si>
  <si>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</si>
  <si>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</si>
  <si>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</si>
  <si>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</si>
  <si>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</si>
  <si>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</si>
  <si>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</si>
  <si>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</si>
  <si>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</si>
  <si>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</si>
  <si>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dif 24-19</t>
  </si>
  <si>
    <t>Tasas de ocupación según municipio de alojamiento</t>
  </si>
  <si>
    <t>var 24/19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</si>
  <si>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</si>
  <si>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</si>
  <si>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</si>
  <si>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</si>
  <si>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</si>
  <si>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</si>
  <si>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</si>
  <si>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</si>
  <si>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</si>
  <si>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</si>
  <si>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</si>
  <si>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</si>
  <si>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</si>
  <si>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</si>
  <si>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</si>
  <si>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</si>
  <si>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</si>
  <si>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</si>
  <si>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</si>
  <si>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</si>
  <si>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</si>
  <si>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</si>
  <si>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</si>
  <si>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</si>
  <si>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</si>
  <si>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</si>
  <si>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</si>
  <si>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</si>
  <si>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</si>
  <si>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</si>
  <si>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</si>
  <si>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</si>
  <si>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</si>
  <si>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</si>
  <si>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</si>
  <si>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</si>
  <si>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</si>
  <si>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</si>
  <si>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</si>
  <si>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</si>
  <si>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</si>
  <si>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</si>
  <si>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</si>
  <si>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</si>
  <si>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</si>
  <si>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</si>
  <si>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</si>
  <si>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</si>
  <si>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</si>
  <si>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</si>
  <si>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</si>
  <si>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</si>
  <si>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</si>
  <si>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</si>
  <si>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 (EXTRANJERO + PENINSULA)</t>
  </si>
  <si>
    <t>TOTAL RESIDENTES EN PENÍNSULA</t>
  </si>
  <si>
    <t>TOTAL RESIDENTES EN EL EXTRANJERO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</si>
  <si>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</si>
  <si>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</si>
  <si>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</si>
  <si>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</si>
  <si>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</si>
  <si>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</si>
  <si>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</si>
  <si>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</si>
  <si>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</si>
  <si>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</si>
  <si>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</si>
  <si>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</si>
  <si>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</si>
  <si>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</si>
  <si>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</si>
  <si>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</si>
  <si>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</si>
  <si>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</si>
  <si>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</si>
  <si>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</si>
  <si>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</si>
  <si>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TOTAL</t>
  </si>
  <si>
    <t>Si contrataron un paquete turístico</t>
  </si>
  <si>
    <t>No contrataron un paquete turístico</t>
  </si>
  <si>
    <t>Fuente: FRONTUR - ISTAC. Elaboración Turismo de Tenerife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</si>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</sst>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57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9">
    <xf numFmtId="0" fontId="0" fillId="0" borderId="0" xfId="0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/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/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64" xfId="0" applyNumberFormat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8" xfId="0" applyFont="1" applyBorder="1"/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81" xfId="0" applyFont="1" applyBorder="1" applyAlignment="1">
      <alignment horizontal="left" indent="1"/>
    </xf>
    <xf numFmtId="164" fontId="15" fillId="0" borderId="81" xfId="1" applyNumberFormat="1" applyFont="1" applyBorder="1"/>
    <xf numFmtId="166" fontId="15" fillId="0" borderId="82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4" fontId="15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4" xfId="0" applyFont="1" applyBorder="1"/>
    <xf numFmtId="167" fontId="17" fillId="0" borderId="94" xfId="0" applyNumberFormat="1" applyFont="1" applyBorder="1"/>
    <xf numFmtId="164" fontId="17" fillId="0" borderId="94" xfId="1" applyNumberFormat="1" applyFont="1" applyBorder="1"/>
    <xf numFmtId="164" fontId="17" fillId="10" borderId="0" xfId="1" applyNumberFormat="1" applyFont="1" applyFill="1"/>
    <xf numFmtId="0" fontId="18" fillId="0" borderId="95" xfId="0" applyFont="1" applyBorder="1" applyAlignment="1">
      <alignment horizontal="left" indent="1"/>
    </xf>
    <xf numFmtId="167" fontId="18" fillId="0" borderId="95" xfId="0" applyNumberFormat="1" applyFont="1" applyBorder="1"/>
    <xf numFmtId="164" fontId="18" fillId="0" borderId="95" xfId="1" applyNumberFormat="1" applyFont="1" applyBorder="1"/>
    <xf numFmtId="164" fontId="18" fillId="10" borderId="0" xfId="1" applyNumberFormat="1" applyFont="1" applyFill="1"/>
    <xf numFmtId="164" fontId="18" fillId="0" borderId="95" xfId="1" applyNumberFormat="1" applyFont="1" applyBorder="1" applyAlignment="1">
      <alignment horizontal="right"/>
    </xf>
    <xf numFmtId="3" fontId="18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94" xfId="0" applyNumberFormat="1" applyFont="1" applyBorder="1"/>
    <xf numFmtId="164" fontId="17" fillId="0" borderId="102" xfId="1" applyNumberFormat="1" applyFont="1" applyBorder="1" applyAlignment="1"/>
    <xf numFmtId="169" fontId="17" fillId="0" borderId="102" xfId="0" applyNumberFormat="1" applyFont="1" applyBorder="1" applyAlignment="1">
      <alignment horizontal="right" indent="1"/>
    </xf>
    <xf numFmtId="0" fontId="17" fillId="10" borderId="0" xfId="0" applyFont="1" applyFill="1"/>
    <xf numFmtId="168" fontId="18" fillId="0" borderId="95" xfId="0" applyNumberFormat="1" applyFont="1" applyBorder="1"/>
    <xf numFmtId="164" fontId="18" fillId="0" borderId="104" xfId="1" applyNumberFormat="1" applyFont="1" applyBorder="1" applyAlignment="1"/>
    <xf numFmtId="169" fontId="18" fillId="0" borderId="104" xfId="0" applyNumberFormat="1" applyFont="1" applyBorder="1" applyAlignment="1">
      <alignment horizontal="right" indent="1"/>
    </xf>
    <xf numFmtId="0" fontId="18" fillId="10" borderId="0" xfId="0" applyFont="1" applyFill="1"/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4" fontId="17" fillId="0" borderId="102" xfId="1" applyNumberFormat="1" applyFont="1" applyBorder="1" applyAlignment="1">
      <alignment horizontal="right"/>
    </xf>
    <xf numFmtId="169" fontId="17" fillId="0" borderId="102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17" fillId="0" borderId="102" xfId="0" applyNumberFormat="1" applyFont="1" applyBorder="1"/>
    <xf numFmtId="169" fontId="18" fillId="0" borderId="104" xfId="0" applyNumberFormat="1" applyFont="1" applyBorder="1" applyAlignment="1">
      <alignment horizontal="right"/>
    </xf>
    <xf numFmtId="169" fontId="0" fillId="0" borderId="52" xfId="0" applyNumberFormat="1" applyBorder="1"/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0" fontId="0" fillId="10" borderId="122" xfId="0" applyFill="1" applyBorder="1"/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19" fillId="0" borderId="127" xfId="0" applyFont="1" applyBorder="1"/>
    <xf numFmtId="0" fontId="19" fillId="0" borderId="128" xfId="0" applyFont="1" applyBorder="1"/>
    <xf numFmtId="164" fontId="19" fillId="0" borderId="128" xfId="1" applyNumberFormat="1" applyFont="1" applyBorder="1" applyAlignment="1"/>
    <xf numFmtId="1" fontId="19" fillId="0" borderId="128" xfId="1" applyNumberFormat="1" applyFont="1" applyBorder="1" applyAlignment="1"/>
    <xf numFmtId="164" fontId="19" fillId="12" borderId="129" xfId="1" applyNumberFormat="1" applyFont="1" applyFill="1" applyBorder="1" applyAlignment="1"/>
    <xf numFmtId="1" fontId="19" fillId="0" borderId="128" xfId="0" applyNumberFormat="1" applyFont="1" applyBorder="1"/>
    <xf numFmtId="0" fontId="20" fillId="0" borderId="130" xfId="0" applyFont="1" applyBorder="1" applyAlignment="1">
      <alignment horizontal="left" indent="1"/>
    </xf>
    <xf numFmtId="0" fontId="20" fillId="0" borderId="131" xfId="0" applyFont="1" applyBorder="1"/>
    <xf numFmtId="164" fontId="20" fillId="0" borderId="131" xfId="1" applyNumberFormat="1" applyFont="1" applyBorder="1" applyAlignment="1"/>
    <xf numFmtId="1" fontId="20" fillId="0" borderId="131" xfId="1" applyNumberFormat="1" applyFont="1" applyBorder="1" applyAlignment="1"/>
    <xf numFmtId="164" fontId="20" fillId="12" borderId="132" xfId="1" applyNumberFormat="1" applyFont="1" applyFill="1" applyBorder="1" applyAlignment="1"/>
    <xf numFmtId="1" fontId="20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0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3" fontId="19" fillId="0" borderId="128" xfId="0" applyNumberFormat="1" applyFont="1" applyBorder="1"/>
    <xf numFmtId="3" fontId="19" fillId="0" borderId="128" xfId="1" applyNumberFormat="1" applyFont="1" applyBorder="1" applyAlignment="1"/>
    <xf numFmtId="3" fontId="20" fillId="0" borderId="131" xfId="0" applyNumberFormat="1" applyFont="1" applyBorder="1"/>
    <xf numFmtId="3" fontId="20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41" xfId="0" applyFont="1" applyBorder="1" applyAlignment="1">
      <alignment horizontal="left" indent="1"/>
    </xf>
    <xf numFmtId="3" fontId="21" fillId="0" borderId="141" xfId="0" applyNumberFormat="1" applyFont="1" applyBorder="1" applyAlignment="1">
      <alignment horizontal="right" vertical="center"/>
    </xf>
    <xf numFmtId="164" fontId="21" fillId="0" borderId="141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42" xfId="0" applyNumberFormat="1" applyFont="1" applyBorder="1" applyAlignment="1">
      <alignment horizontal="right"/>
    </xf>
    <xf numFmtId="3" fontId="24" fillId="0" borderId="143" xfId="0" applyNumberFormat="1" applyFont="1" applyBorder="1" applyAlignment="1">
      <alignment horizontal="right"/>
    </xf>
    <xf numFmtId="0" fontId="21" fillId="0" borderId="144" xfId="0" applyFont="1" applyBorder="1" applyAlignment="1">
      <alignment horizontal="left"/>
    </xf>
    <xf numFmtId="3" fontId="21" fillId="0" borderId="144" xfId="0" applyNumberFormat="1" applyFont="1" applyBorder="1" applyAlignment="1">
      <alignment horizontal="right" vertical="center"/>
    </xf>
    <xf numFmtId="164" fontId="21" fillId="0" borderId="144" xfId="1" applyNumberFormat="1" applyFont="1" applyBorder="1" applyAlignment="1">
      <alignment horizontal="right" vertical="center"/>
    </xf>
    <xf numFmtId="0" fontId="22" fillId="0" borderId="145" xfId="0" applyFont="1" applyBorder="1" applyAlignment="1">
      <alignment horizontal="left" indent="1"/>
    </xf>
    <xf numFmtId="3" fontId="22" fillId="0" borderId="145" xfId="0" applyNumberFormat="1" applyFont="1" applyBorder="1" applyAlignment="1">
      <alignment horizontal="right" vertical="center"/>
    </xf>
    <xf numFmtId="164" fontId="22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3" fontId="0" fillId="0" borderId="31" xfId="0" applyNumberFormat="1" applyBorder="1" applyAlignment="1">
      <alignment horizontal="left" indent="4"/>
    </xf>
    <xf numFmtId="0" fontId="21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6" xfId="0" applyFont="1" applyBorder="1" applyAlignment="1">
      <alignment horizontal="left"/>
    </xf>
    <xf numFmtId="3" fontId="25" fillId="0" borderId="146" xfId="0" applyNumberFormat="1" applyFont="1" applyBorder="1" applyAlignment="1">
      <alignment horizontal="right" vertical="center"/>
    </xf>
    <xf numFmtId="164" fontId="25" fillId="0" borderId="146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7" xfId="0" applyFont="1" applyBorder="1" applyAlignment="1">
      <alignment horizontal="left"/>
    </xf>
    <xf numFmtId="3" fontId="25" fillId="0" borderId="147" xfId="0" applyNumberFormat="1" applyFont="1" applyBorder="1" applyAlignment="1">
      <alignment horizontal="right" vertical="center"/>
    </xf>
    <xf numFmtId="164" fontId="25" fillId="0" borderId="147" xfId="1" applyNumberFormat="1" applyFont="1" applyBorder="1" applyAlignment="1">
      <alignment horizontal="right" vertical="center"/>
    </xf>
    <xf numFmtId="0" fontId="26" fillId="0" borderId="148" xfId="0" applyFont="1" applyBorder="1" applyAlignment="1">
      <alignment horizontal="left" indent="1"/>
    </xf>
    <xf numFmtId="3" fontId="26" fillId="0" borderId="148" xfId="0" applyNumberFormat="1" applyFont="1" applyBorder="1" applyAlignment="1">
      <alignment horizontal="right" vertical="center"/>
    </xf>
    <xf numFmtId="164" fontId="26" fillId="0" borderId="148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12" borderId="0" xfId="0" applyFill="1"/>
    <xf numFmtId="0" fontId="0" fillId="14" borderId="0" xfId="0" applyFill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28" fillId="0" borderId="150" xfId="0" applyFont="1" applyBorder="1" applyAlignment="1">
      <alignment horizontal="left" indent="1"/>
    </xf>
    <xf numFmtId="3" fontId="28" fillId="0" borderId="150" xfId="0" applyNumberFormat="1" applyFont="1" applyBorder="1" applyAlignment="1">
      <alignment horizontal="right"/>
    </xf>
    <xf numFmtId="164" fontId="28" fillId="0" borderId="150" xfId="1" applyNumberFormat="1" applyFont="1" applyBorder="1" applyAlignment="1">
      <alignment horizontal="right"/>
    </xf>
    <xf numFmtId="0" fontId="29" fillId="0" borderId="150" xfId="0" applyFont="1" applyBorder="1" applyAlignment="1">
      <alignment horizontal="left" indent="2"/>
    </xf>
    <xf numFmtId="3" fontId="29" fillId="0" borderId="150" xfId="0" applyNumberFormat="1" applyFont="1" applyBorder="1" applyAlignment="1">
      <alignment horizontal="right"/>
    </xf>
    <xf numFmtId="164" fontId="29" fillId="0" borderId="150" xfId="1" applyNumberFormat="1" applyFon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164" fontId="0" fillId="0" borderId="31" xfId="1" applyNumberFormat="1" applyFont="1" applyBorder="1" applyAlignment="1">
      <alignment horizontal="right"/>
    </xf>
    <xf numFmtId="0" fontId="0" fillId="15" borderId="0" xfId="0" applyFill="1" applyAlignment="1">
      <alignment horizontal="right"/>
    </xf>
    <xf numFmtId="0" fontId="30" fillId="0" borderId="151" xfId="0" applyFont="1" applyBorder="1" applyAlignment="1">
      <alignment horizontal="left" indent="1"/>
    </xf>
    <xf numFmtId="3" fontId="30" fillId="0" borderId="151" xfId="0" applyNumberFormat="1" applyFont="1" applyBorder="1" applyAlignment="1">
      <alignment horizontal="right"/>
    </xf>
    <xf numFmtId="164" fontId="30" fillId="0" borderId="151" xfId="1" applyNumberFormat="1" applyFont="1" applyBorder="1" applyAlignment="1">
      <alignment horizontal="right"/>
    </xf>
    <xf numFmtId="0" fontId="0" fillId="16" borderId="0" xfId="0" applyFill="1" applyAlignment="1">
      <alignment horizontal="right"/>
    </xf>
    <xf numFmtId="0" fontId="31" fillId="0" borderId="152" xfId="0" applyFont="1" applyBorder="1" applyAlignment="1">
      <alignment horizontal="left" indent="1"/>
    </xf>
    <xf numFmtId="3" fontId="31" fillId="0" borderId="152" xfId="0" applyNumberFormat="1" applyFont="1" applyBorder="1" applyAlignment="1">
      <alignment horizontal="right" vertical="center"/>
    </xf>
    <xf numFmtId="164" fontId="31" fillId="0" borderId="152" xfId="1" applyNumberFormat="1" applyFont="1" applyBorder="1" applyAlignment="1">
      <alignment horizontal="right" vertical="center"/>
    </xf>
    <xf numFmtId="0" fontId="32" fillId="16" borderId="0" xfId="0" applyFont="1" applyFill="1" applyAlignment="1">
      <alignment horizontal="right"/>
    </xf>
    <xf numFmtId="0" fontId="0" fillId="17" borderId="0" xfId="0" applyFill="1" applyAlignment="1">
      <alignment horizontal="right"/>
    </xf>
    <xf numFmtId="0" fontId="33" fillId="0" borderId="153" xfId="0" applyFont="1" applyBorder="1" applyAlignment="1">
      <alignment horizontal="left" indent="1"/>
    </xf>
    <xf numFmtId="3" fontId="33" fillId="0" borderId="153" xfId="0" applyNumberFormat="1" applyFont="1" applyBorder="1" applyAlignment="1">
      <alignment horizontal="right" vertical="center"/>
    </xf>
    <xf numFmtId="164" fontId="33" fillId="0" borderId="153" xfId="1" applyNumberFormat="1" applyFont="1" applyBorder="1" applyAlignment="1">
      <alignment horizontal="right" vertical="center"/>
    </xf>
    <xf numFmtId="0" fontId="34" fillId="17" borderId="154" xfId="0" applyFont="1" applyFill="1" applyBorder="1" applyAlignment="1">
      <alignment horizontal="right"/>
    </xf>
    <xf numFmtId="3" fontId="0" fillId="0" borderId="31" xfId="0" applyNumberFormat="1" applyBorder="1" applyAlignment="1">
      <alignment horizontal="left" wrapText="1" indent="3"/>
    </xf>
    <xf numFmtId="0" fontId="0" fillId="18" borderId="0" xfId="0" applyFill="1" applyAlignment="1">
      <alignment horizontal="right"/>
    </xf>
    <xf numFmtId="0" fontId="35" fillId="0" borderId="155" xfId="0" applyFont="1" applyBorder="1" applyAlignment="1">
      <alignment horizontal="left" indent="1"/>
    </xf>
    <xf numFmtId="3" fontId="35" fillId="0" borderId="155" xfId="0" applyNumberFormat="1" applyFont="1" applyBorder="1" applyAlignment="1">
      <alignment horizontal="right" vertical="center"/>
    </xf>
    <xf numFmtId="164" fontId="35" fillId="0" borderId="155" xfId="1" applyNumberFormat="1" applyFont="1" applyBorder="1" applyAlignment="1">
      <alignment horizontal="right" vertical="center"/>
    </xf>
    <xf numFmtId="0" fontId="27" fillId="18" borderId="156" xfId="0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2" fontId="13" fillId="0" borderId="67" xfId="0" applyNumberFormat="1" applyFon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166" fontId="15" fillId="0" borderId="82" xfId="0" applyNumberFormat="1" applyFont="1" applyBorder="1" applyAlignment="1">
      <alignment horizontal="center"/>
    </xf>
    <xf numFmtId="166" fontId="15" fillId="0" borderId="83" xfId="0" applyNumberFormat="1" applyFon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169" fontId="17" fillId="0" borderId="102" xfId="0" applyNumberFormat="1" applyFont="1" applyBorder="1" applyAlignment="1">
      <alignment horizontal="center" vertical="center"/>
    </xf>
    <xf numFmtId="169" fontId="17" fillId="0" borderId="103" xfId="0" applyNumberFormat="1" applyFont="1" applyBorder="1" applyAlignment="1">
      <alignment horizontal="center" vertical="center"/>
    </xf>
    <xf numFmtId="169" fontId="17" fillId="0" borderId="102" xfId="0" applyNumberFormat="1" applyFont="1" applyBorder="1" applyAlignment="1">
      <alignment horizontal="right" indent="1"/>
    </xf>
    <xf numFmtId="169" fontId="17" fillId="0" borderId="103" xfId="0" applyNumberFormat="1" applyFont="1" applyBorder="1" applyAlignment="1">
      <alignment horizontal="right" indent="1"/>
    </xf>
    <xf numFmtId="169" fontId="18" fillId="0" borderId="104" xfId="0" applyNumberFormat="1" applyFont="1" applyBorder="1" applyAlignment="1">
      <alignment horizontal="center" vertical="center"/>
    </xf>
    <xf numFmtId="169" fontId="18" fillId="0" borderId="105" xfId="0" applyNumberFormat="1" applyFont="1" applyBorder="1" applyAlignment="1">
      <alignment horizontal="center" vertical="center"/>
    </xf>
    <xf numFmtId="169" fontId="18" fillId="0" borderId="104" xfId="0" applyNumberFormat="1" applyFont="1" applyBorder="1" applyAlignment="1">
      <alignment horizontal="right" indent="1"/>
    </xf>
    <xf numFmtId="169" fontId="18" fillId="0" borderId="105" xfId="0" applyNumberFormat="1" applyFont="1" applyBorder="1" applyAlignment="1">
      <alignment horizontal="right" indent="1"/>
    </xf>
    <xf numFmtId="169" fontId="0" fillId="0" borderId="110" xfId="0" applyNumberFormat="1" applyBorder="1" applyAlignment="1">
      <alignment horizontal="center" vertical="center"/>
    </xf>
    <xf numFmtId="169" fontId="0" fillId="0" borderId="111" xfId="0" applyNumberFormat="1" applyBorder="1" applyAlignment="1">
      <alignment horizontal="center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center" vertical="center"/>
    </xf>
    <xf numFmtId="169" fontId="0" fillId="0" borderId="113" xfId="0" applyNumberFormat="1" applyBorder="1" applyAlignment="1">
      <alignment horizontal="center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center" vertical="center"/>
    </xf>
    <xf numFmtId="169" fontId="0" fillId="0" borderId="107" xfId="0" applyNumberFormat="1" applyBorder="1" applyAlignment="1">
      <alignment horizontal="center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center" vertical="center"/>
    </xf>
    <xf numFmtId="169" fontId="0" fillId="0" borderId="109" xfId="0" applyNumberFormat="1" applyBorder="1" applyAlignment="1">
      <alignment horizontal="center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center" vertical="center"/>
    </xf>
    <xf numFmtId="169" fontId="0" fillId="0" borderId="91" xfId="0" applyNumberFormat="1" applyBorder="1" applyAlignment="1">
      <alignment horizontal="center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center" vertical="center"/>
    </xf>
    <xf numFmtId="169" fontId="0" fillId="0" borderId="115" xfId="0" applyNumberFormat="1" applyBorder="1" applyAlignment="1">
      <alignment horizontal="center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center" vertical="center"/>
    </xf>
    <xf numFmtId="169" fontId="0" fillId="0" borderId="53" xfId="0" applyNumberFormat="1" applyBorder="1" applyAlignment="1">
      <alignment horizontal="center" vertical="center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9" fontId="17" fillId="0" borderId="102" xfId="0" applyNumberFormat="1" applyFont="1" applyBorder="1" applyAlignment="1">
      <alignment horizontal="right" indent="2"/>
    </xf>
    <xf numFmtId="169" fontId="17" fillId="0" borderId="103" xfId="0" applyNumberFormat="1" applyFont="1" applyBorder="1" applyAlignment="1">
      <alignment horizontal="right" indent="2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7" fillId="0" borderId="102" xfId="0" applyNumberFormat="1" applyFont="1" applyBorder="1"/>
    <xf numFmtId="169" fontId="17" fillId="0" borderId="103" xfId="0" applyNumberFormat="1" applyFont="1" applyBorder="1"/>
    <xf numFmtId="169" fontId="18" fillId="0" borderId="104" xfId="0" applyNumberFormat="1" applyFont="1" applyBorder="1" applyAlignment="1">
      <alignment horizontal="right"/>
    </xf>
    <xf numFmtId="169" fontId="18" fillId="0" borderId="105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3" xfId="0" applyNumberFormat="1" applyBorder="1"/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169" fontId="0" fillId="0" borderId="119" xfId="0" applyNumberFormat="1" applyBorder="1"/>
    <xf numFmtId="169" fontId="0" fillId="0" borderId="120" xfId="0" applyNumberFormat="1" applyBorder="1"/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0" fontId="5" fillId="12" borderId="0" xfId="0" applyFont="1" applyFill="1" applyAlignment="1">
      <alignment horizontal="center"/>
    </xf>
    <xf numFmtId="0" fontId="5" fillId="12" borderId="14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5" fillId="14" borderId="149" xfId="0" applyFont="1" applyFill="1" applyBorder="1" applyAlignment="1">
      <alignment horizontal="center"/>
    </xf>
    <xf numFmtId="0" fontId="5" fillId="15" borderId="0" xfId="0" applyFont="1" applyFill="1" applyAlignment="1">
      <alignment horizontal="center"/>
    </xf>
    <xf numFmtId="0" fontId="5" fillId="16" borderId="0" xfId="0" applyFont="1" applyFill="1" applyAlignment="1">
      <alignment horizontal="center"/>
    </xf>
    <xf numFmtId="0" fontId="5" fillId="17" borderId="0" xfId="0" applyFont="1" applyFill="1" applyAlignment="1">
      <alignment horizontal="center"/>
    </xf>
    <xf numFmtId="0" fontId="5" fillId="18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B9E47F06-764F-41E7-BE0C-187B22EEFA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443BFE-007A-44EB-9865-76E32B648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A0FC3462-BE4E-44F8-866B-CE59DAE46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2204085</xdr:colOff>
      <xdr:row>0</xdr:row>
      <xdr:rowOff>578399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6E338D-2FE7-48AB-9C3F-41D2533E1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7410" cy="578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9F81C-05E6-48DC-B65E-BA423D19D717}">
  <dimension ref="A1:T381"/>
  <sheetViews>
    <sheetView zoomScaleNormal="100" workbookViewId="0">
      <pane xSplit="1" ySplit="6" topLeftCell="B7" activePane="bottomRight" state="frozen"/>
      <selection activeCell="N371" sqref="N371"/>
      <selection pane="topRight" activeCell="N371" sqref="N371"/>
      <selection pane="bottomLeft" activeCell="N371" sqref="N371"/>
      <selection pane="bottomRight" activeCell="N371" sqref="N371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373" t="s">
        <v>0</v>
      </c>
      <c r="B1" s="373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</row>
    <row r="2" spans="1:20" ht="21" x14ac:dyDescent="0.35">
      <c r="A2" s="375" t="s">
        <v>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</row>
    <row r="3" spans="1:20" ht="46.35" customHeight="1" x14ac:dyDescent="0.25">
      <c r="A3" s="376" t="s">
        <v>2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8"/>
    </row>
    <row r="4" spans="1:20" ht="21" x14ac:dyDescent="0.35">
      <c r="A4" s="379" t="s">
        <v>3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1"/>
    </row>
    <row r="5" spans="1:20" x14ac:dyDescent="0.25">
      <c r="A5" s="1"/>
      <c r="B5" s="382" t="s">
        <v>152</v>
      </c>
      <c r="C5" s="383"/>
      <c r="D5" s="383"/>
      <c r="E5" s="383"/>
      <c r="F5" s="383"/>
      <c r="G5" s="383"/>
      <c r="H5" s="383"/>
      <c r="I5" s="383"/>
      <c r="J5" s="384"/>
      <c r="K5" s="3"/>
      <c r="L5" s="382" t="str">
        <f>CONCATENATE("acumulado ",B5)</f>
        <v>acumulado diciembre</v>
      </c>
      <c r="M5" s="383"/>
      <c r="N5" s="383"/>
      <c r="O5" s="383"/>
      <c r="P5" s="383"/>
      <c r="Q5" s="383"/>
      <c r="R5" s="383"/>
      <c r="S5" s="383"/>
      <c r="T5" s="384"/>
    </row>
    <row r="6" spans="1:20" x14ac:dyDescent="0.25">
      <c r="A6" s="4"/>
      <c r="B6" s="5">
        <v>2019</v>
      </c>
      <c r="C6" s="5">
        <v>2022</v>
      </c>
      <c r="D6" s="5">
        <v>2023</v>
      </c>
      <c r="E6" s="5">
        <v>2024</v>
      </c>
      <c r="F6" s="5" t="str">
        <f>CONCATENATE("var ",RIGHT(E6,2),"/",RIGHT(D6,2))</f>
        <v>var 24/23</v>
      </c>
      <c r="G6" s="5" t="str">
        <f>CONCATENATE("var ",RIGHT(E6,2),"/",RIGHT(B6,2))</f>
        <v>var 24/19</v>
      </c>
      <c r="H6" s="5" t="str">
        <f>CONCATENATE("dif ",RIGHT(E6,2),"-",RIGHT(D6,2))</f>
        <v>dif 24-23</v>
      </c>
      <c r="I6" s="5" t="str">
        <f>CONCATENATE("dif ",RIGHT(E6,2),"-",RIGHT(B6,2))</f>
        <v>dif 24-19</v>
      </c>
      <c r="J6" s="5" t="str">
        <f>CONCATENATE("cuota ",RIGHT(E6,2))</f>
        <v>cuota 24</v>
      </c>
      <c r="K6" s="6"/>
      <c r="L6" s="5">
        <v>2019</v>
      </c>
      <c r="M6" s="5">
        <v>2022</v>
      </c>
      <c r="N6" s="5">
        <v>2023</v>
      </c>
      <c r="O6" s="5">
        <v>2024</v>
      </c>
      <c r="P6" s="5" t="str">
        <f>CONCATENATE("var ",RIGHT(O6,2),"/",RIGHT(N6,2))</f>
        <v>var 24/23</v>
      </c>
      <c r="Q6" s="5" t="str">
        <f>CONCATENATE("var ",RIGHT(O6,2),"/",RIGHT(L6,2))</f>
        <v>var 24/19</v>
      </c>
      <c r="R6" s="5" t="str">
        <f>CONCATENATE("dif ",RIGHT(O6,2),"-",RIGHT(N6,2))</f>
        <v>dif 24-23</v>
      </c>
      <c r="S6" s="5" t="str">
        <f>CONCATENATE("dif ",RIGHT(O6,2),"-",RIGHT(L6,2))</f>
        <v>dif 24-19</v>
      </c>
      <c r="T6" s="5" t="str">
        <f>CONCATENATE("cuota ",RIGHT(O6,2))</f>
        <v>cuota 24</v>
      </c>
    </row>
    <row r="7" spans="1:20" x14ac:dyDescent="0.25">
      <c r="A7" s="7" t="s">
        <v>4</v>
      </c>
      <c r="B7" s="8">
        <v>397253</v>
      </c>
      <c r="C7" s="8">
        <v>423458</v>
      </c>
      <c r="D7" s="8">
        <v>434399</v>
      </c>
      <c r="E7" s="8">
        <v>444661</v>
      </c>
      <c r="F7" s="9">
        <f>E7/D7-1</f>
        <v>2.3623442963726982E-2</v>
      </c>
      <c r="G7" s="9">
        <f>E7/B7-1</f>
        <v>0.11933956445892169</v>
      </c>
      <c r="H7" s="8">
        <f>E7-D7</f>
        <v>10262</v>
      </c>
      <c r="I7" s="8">
        <f t="shared" ref="I7:I18" si="0">E7-B7</f>
        <v>47408</v>
      </c>
      <c r="J7" s="9">
        <f t="shared" ref="J7:J18" si="1">E7/$E$7</f>
        <v>1</v>
      </c>
      <c r="K7" s="10"/>
      <c r="L7" s="8">
        <v>4831573</v>
      </c>
      <c r="M7" s="8">
        <v>4757683</v>
      </c>
      <c r="N7" s="8">
        <v>5188807</v>
      </c>
      <c r="O7" s="8">
        <v>5480280</v>
      </c>
      <c r="P7" s="9">
        <f>O7/N7-1</f>
        <v>5.6173413272068151E-2</v>
      </c>
      <c r="Q7" s="9">
        <f t="shared" ref="Q7:Q18" si="2">O7/L7-1</f>
        <v>0.13426414130553344</v>
      </c>
      <c r="R7" s="8">
        <f>O7-N7</f>
        <v>291473</v>
      </c>
      <c r="S7" s="8">
        <f t="shared" ref="S7:S18" si="3">O7-L7</f>
        <v>648707</v>
      </c>
      <c r="T7" s="9">
        <f t="shared" ref="T7:T18" si="4">O7/$O$7</f>
        <v>1</v>
      </c>
    </row>
    <row r="8" spans="1:20" x14ac:dyDescent="0.25">
      <c r="A8" s="11" t="s">
        <v>5</v>
      </c>
      <c r="B8" s="12">
        <v>298050</v>
      </c>
      <c r="C8" s="12">
        <v>336260</v>
      </c>
      <c r="D8" s="12">
        <v>337584</v>
      </c>
      <c r="E8" s="12">
        <v>345861</v>
      </c>
      <c r="F8" s="13">
        <f t="shared" ref="F8:F18" si="5">E8/D8-1</f>
        <v>2.4518342101521373E-2</v>
      </c>
      <c r="G8" s="13">
        <f t="shared" ref="G8:G18" si="6">E8/B8-1</f>
        <v>0.16041268243583295</v>
      </c>
      <c r="H8" s="12">
        <f t="shared" ref="H8:H18" si="7">E8-D8</f>
        <v>8277</v>
      </c>
      <c r="I8" s="12">
        <f t="shared" si="0"/>
        <v>47811</v>
      </c>
      <c r="J8" s="13">
        <f t="shared" si="1"/>
        <v>0.77780826292389038</v>
      </c>
      <c r="K8" s="14"/>
      <c r="L8" s="12">
        <v>3568188</v>
      </c>
      <c r="M8" s="12">
        <v>3776873</v>
      </c>
      <c r="N8" s="12">
        <v>4088558</v>
      </c>
      <c r="O8" s="12">
        <v>4279640</v>
      </c>
      <c r="P8" s="13">
        <f t="shared" ref="P8:P18" si="8">O8/N8-1</f>
        <v>4.6735792912806939E-2</v>
      </c>
      <c r="Q8" s="13">
        <f t="shared" si="2"/>
        <v>0.1993874762204233</v>
      </c>
      <c r="R8" s="12">
        <f t="shared" ref="R8:R18" si="9">O8-N8</f>
        <v>191082</v>
      </c>
      <c r="S8" s="12">
        <f t="shared" si="3"/>
        <v>711452</v>
      </c>
      <c r="T8" s="13">
        <f t="shared" si="4"/>
        <v>0.78091630354653407</v>
      </c>
    </row>
    <row r="9" spans="1:20" x14ac:dyDescent="0.25">
      <c r="A9" s="15" t="s">
        <v>6</v>
      </c>
      <c r="B9" s="16">
        <v>48533</v>
      </c>
      <c r="C9" s="16">
        <v>69417</v>
      </c>
      <c r="D9" s="16">
        <v>64141</v>
      </c>
      <c r="E9" s="16">
        <v>64611</v>
      </c>
      <c r="F9" s="17">
        <f t="shared" si="5"/>
        <v>7.3276063672222946E-3</v>
      </c>
      <c r="G9" s="17">
        <f t="shared" si="6"/>
        <v>0.33127974780046565</v>
      </c>
      <c r="H9" s="16">
        <f t="shared" si="7"/>
        <v>470</v>
      </c>
      <c r="I9" s="16">
        <f t="shared" si="0"/>
        <v>16078</v>
      </c>
      <c r="J9" s="17">
        <f t="shared" si="1"/>
        <v>0.14530395065004575</v>
      </c>
      <c r="K9" s="18"/>
      <c r="L9" s="16">
        <v>595112</v>
      </c>
      <c r="M9" s="16">
        <v>785052</v>
      </c>
      <c r="N9" s="16">
        <v>772030</v>
      </c>
      <c r="O9" s="16">
        <v>827906</v>
      </c>
      <c r="P9" s="17">
        <f t="shared" si="8"/>
        <v>7.2375425825421225E-2</v>
      </c>
      <c r="Q9" s="17">
        <f t="shared" si="2"/>
        <v>0.39117678689053492</v>
      </c>
      <c r="R9" s="16">
        <f t="shared" si="9"/>
        <v>55876</v>
      </c>
      <c r="S9" s="16">
        <f t="shared" si="3"/>
        <v>232794</v>
      </c>
      <c r="T9" s="17">
        <f t="shared" si="4"/>
        <v>0.15107001832023181</v>
      </c>
    </row>
    <row r="10" spans="1:20" x14ac:dyDescent="0.25">
      <c r="A10" s="19" t="s">
        <v>7</v>
      </c>
      <c r="B10" s="20">
        <v>186457</v>
      </c>
      <c r="C10" s="20">
        <v>204884</v>
      </c>
      <c r="D10" s="20">
        <v>210201</v>
      </c>
      <c r="E10" s="20">
        <v>216237</v>
      </c>
      <c r="F10" s="21">
        <f t="shared" si="5"/>
        <v>2.8715372429246377E-2</v>
      </c>
      <c r="G10" s="21">
        <f t="shared" si="6"/>
        <v>0.15971510857731275</v>
      </c>
      <c r="H10" s="20">
        <f t="shared" si="7"/>
        <v>6036</v>
      </c>
      <c r="I10" s="20">
        <f t="shared" si="0"/>
        <v>29780</v>
      </c>
      <c r="J10" s="21">
        <f t="shared" si="1"/>
        <v>0.4862963021267887</v>
      </c>
      <c r="K10" s="18"/>
      <c r="L10" s="20">
        <v>2231028</v>
      </c>
      <c r="M10" s="20">
        <v>2319338</v>
      </c>
      <c r="N10" s="20">
        <v>2578124</v>
      </c>
      <c r="O10" s="20">
        <v>2692924</v>
      </c>
      <c r="P10" s="21">
        <f>O10/N10-1</f>
        <v>4.4528502120146252E-2</v>
      </c>
      <c r="Q10" s="21">
        <f t="shared" si="2"/>
        <v>0.2070328117800404</v>
      </c>
      <c r="R10" s="20">
        <f>O10-N10</f>
        <v>114800</v>
      </c>
      <c r="S10" s="20">
        <f t="shared" si="3"/>
        <v>461896</v>
      </c>
      <c r="T10" s="21">
        <f t="shared" si="4"/>
        <v>0.49138438181990701</v>
      </c>
    </row>
    <row r="11" spans="1:20" x14ac:dyDescent="0.25">
      <c r="A11" s="19" t="s">
        <v>8</v>
      </c>
      <c r="B11" s="20">
        <v>47100</v>
      </c>
      <c r="C11" s="20">
        <v>48142</v>
      </c>
      <c r="D11" s="20">
        <v>49598</v>
      </c>
      <c r="E11" s="20">
        <v>51322</v>
      </c>
      <c r="F11" s="21">
        <f t="shared" si="5"/>
        <v>3.4759466107504355E-2</v>
      </c>
      <c r="G11" s="21">
        <f t="shared" si="6"/>
        <v>8.9639065817409769E-2</v>
      </c>
      <c r="H11" s="20">
        <f t="shared" si="7"/>
        <v>1724</v>
      </c>
      <c r="I11" s="20">
        <f t="shared" si="0"/>
        <v>4222</v>
      </c>
      <c r="J11" s="21">
        <f t="shared" si="1"/>
        <v>0.11541826245162044</v>
      </c>
      <c r="K11" s="18"/>
      <c r="L11" s="20">
        <v>566108</v>
      </c>
      <c r="M11" s="20">
        <v>543812</v>
      </c>
      <c r="N11" s="20">
        <v>593257</v>
      </c>
      <c r="O11" s="20">
        <v>603799</v>
      </c>
      <c r="P11" s="21">
        <f t="shared" si="8"/>
        <v>1.7769701832426765E-2</v>
      </c>
      <c r="Q11" s="21">
        <f t="shared" si="2"/>
        <v>6.657916863919966E-2</v>
      </c>
      <c r="R11" s="20">
        <f t="shared" si="9"/>
        <v>10542</v>
      </c>
      <c r="S11" s="20">
        <f t="shared" si="3"/>
        <v>37691</v>
      </c>
      <c r="T11" s="21">
        <f t="shared" si="4"/>
        <v>0.11017666980519243</v>
      </c>
    </row>
    <row r="12" spans="1:20" x14ac:dyDescent="0.25">
      <c r="A12" s="19" t="s">
        <v>9</v>
      </c>
      <c r="B12" s="20">
        <v>11151</v>
      </c>
      <c r="C12" s="20">
        <v>10500</v>
      </c>
      <c r="D12" s="20">
        <v>9597</v>
      </c>
      <c r="E12" s="20">
        <v>10129</v>
      </c>
      <c r="F12" s="21">
        <f>E12/D12-1</f>
        <v>5.5433989788475468E-2</v>
      </c>
      <c r="G12" s="21">
        <f t="shared" si="6"/>
        <v>-9.1650973006905168E-2</v>
      </c>
      <c r="H12" s="20">
        <f t="shared" si="7"/>
        <v>532</v>
      </c>
      <c r="I12" s="20">
        <f t="shared" si="0"/>
        <v>-1022</v>
      </c>
      <c r="J12" s="21">
        <f t="shared" si="1"/>
        <v>2.2779150858744077E-2</v>
      </c>
      <c r="K12" s="18"/>
      <c r="L12" s="20">
        <v>125486</v>
      </c>
      <c r="M12" s="20">
        <v>95353</v>
      </c>
      <c r="N12" s="20">
        <v>105516</v>
      </c>
      <c r="O12" s="20">
        <v>114626</v>
      </c>
      <c r="P12" s="21">
        <f t="shared" si="8"/>
        <v>8.6337617043860559E-2</v>
      </c>
      <c r="Q12" s="21">
        <f t="shared" si="2"/>
        <v>-8.6543518798909869E-2</v>
      </c>
      <c r="R12" s="20">
        <f t="shared" si="9"/>
        <v>9110</v>
      </c>
      <c r="S12" s="20">
        <f t="shared" si="3"/>
        <v>-10860</v>
      </c>
      <c r="T12" s="21">
        <f t="shared" si="4"/>
        <v>2.091608457962002E-2</v>
      </c>
    </row>
    <row r="13" spans="1:20" x14ac:dyDescent="0.25">
      <c r="A13" s="22" t="s">
        <v>10</v>
      </c>
      <c r="B13" s="23">
        <v>4809</v>
      </c>
      <c r="C13" s="23">
        <v>3317</v>
      </c>
      <c r="D13" s="23">
        <v>4047</v>
      </c>
      <c r="E13" s="23">
        <v>3562</v>
      </c>
      <c r="F13" s="24">
        <f t="shared" si="5"/>
        <v>-0.11984185816654314</v>
      </c>
      <c r="G13" s="24">
        <f t="shared" si="6"/>
        <v>-0.25930546891245576</v>
      </c>
      <c r="H13" s="23">
        <f t="shared" si="7"/>
        <v>-485</v>
      </c>
      <c r="I13" s="23">
        <f t="shared" si="0"/>
        <v>-1247</v>
      </c>
      <c r="J13" s="24">
        <f t="shared" si="1"/>
        <v>8.0105968366913222E-3</v>
      </c>
      <c r="K13" s="18"/>
      <c r="L13" s="23">
        <v>50454</v>
      </c>
      <c r="M13" s="23">
        <v>33318</v>
      </c>
      <c r="N13" s="23">
        <v>39631</v>
      </c>
      <c r="O13" s="23">
        <v>40385</v>
      </c>
      <c r="P13" s="24">
        <f t="shared" si="8"/>
        <v>1.9025510332820295E-2</v>
      </c>
      <c r="Q13" s="24">
        <f t="shared" si="2"/>
        <v>-0.19956792325682804</v>
      </c>
      <c r="R13" s="23">
        <f t="shared" si="9"/>
        <v>754</v>
      </c>
      <c r="S13" s="23">
        <f t="shared" si="3"/>
        <v>-10069</v>
      </c>
      <c r="T13" s="24">
        <f t="shared" si="4"/>
        <v>7.369149021582839E-3</v>
      </c>
    </row>
    <row r="14" spans="1:20" x14ac:dyDescent="0.25">
      <c r="A14" s="11" t="s">
        <v>11</v>
      </c>
      <c r="B14" s="12">
        <v>99203</v>
      </c>
      <c r="C14" s="12">
        <v>87198</v>
      </c>
      <c r="D14" s="12">
        <v>96815</v>
      </c>
      <c r="E14" s="12">
        <v>98800</v>
      </c>
      <c r="F14" s="13">
        <f t="shared" si="5"/>
        <v>2.0503021226049745E-2</v>
      </c>
      <c r="G14" s="13">
        <f t="shared" si="6"/>
        <v>-4.0623771458524471E-3</v>
      </c>
      <c r="H14" s="12">
        <f t="shared" si="7"/>
        <v>1985</v>
      </c>
      <c r="I14" s="12">
        <f t="shared" si="0"/>
        <v>-403</v>
      </c>
      <c r="J14" s="13">
        <f t="shared" si="1"/>
        <v>0.22219173707610967</v>
      </c>
      <c r="K14" s="14"/>
      <c r="L14" s="12">
        <v>1263385</v>
      </c>
      <c r="M14" s="12">
        <v>980810</v>
      </c>
      <c r="N14" s="12">
        <v>1100249</v>
      </c>
      <c r="O14" s="12">
        <v>1200640</v>
      </c>
      <c r="P14" s="13">
        <f t="shared" si="8"/>
        <v>9.1243891155547541E-2</v>
      </c>
      <c r="Q14" s="13">
        <f t="shared" si="2"/>
        <v>-4.9664195791464971E-2</v>
      </c>
      <c r="R14" s="12">
        <f t="shared" si="9"/>
        <v>100391</v>
      </c>
      <c r="S14" s="12">
        <f t="shared" si="3"/>
        <v>-62745</v>
      </c>
      <c r="T14" s="13">
        <f t="shared" si="4"/>
        <v>0.21908369645346587</v>
      </c>
    </row>
    <row r="15" spans="1:20" x14ac:dyDescent="0.25">
      <c r="A15" s="25" t="s">
        <v>12</v>
      </c>
      <c r="B15" s="16">
        <v>6215</v>
      </c>
      <c r="C15" s="16">
        <v>6380</v>
      </c>
      <c r="D15" s="16">
        <v>6872</v>
      </c>
      <c r="E15" s="16">
        <v>8922</v>
      </c>
      <c r="F15" s="17">
        <f t="shared" si="5"/>
        <v>0.29831199068684522</v>
      </c>
      <c r="G15" s="17">
        <f t="shared" si="6"/>
        <v>0.4355591311343523</v>
      </c>
      <c r="H15" s="16">
        <f t="shared" si="7"/>
        <v>2050</v>
      </c>
      <c r="I15" s="16">
        <f t="shared" si="0"/>
        <v>2707</v>
      </c>
      <c r="J15" s="17">
        <f t="shared" si="1"/>
        <v>2.0064723463492414E-2</v>
      </c>
      <c r="K15" s="18"/>
      <c r="L15" s="16">
        <v>69221</v>
      </c>
      <c r="M15" s="16">
        <v>77819</v>
      </c>
      <c r="N15" s="16">
        <v>75983</v>
      </c>
      <c r="O15" s="16">
        <v>111086</v>
      </c>
      <c r="P15" s="17">
        <f t="shared" si="8"/>
        <v>0.46198491767895455</v>
      </c>
      <c r="Q15" s="17">
        <f t="shared" si="2"/>
        <v>0.60480201095043418</v>
      </c>
      <c r="R15" s="16">
        <f t="shared" si="9"/>
        <v>35103</v>
      </c>
      <c r="S15" s="16">
        <f t="shared" si="3"/>
        <v>41865</v>
      </c>
      <c r="T15" s="17">
        <f t="shared" si="4"/>
        <v>2.0270132183027145E-2</v>
      </c>
    </row>
    <row r="16" spans="1:20" x14ac:dyDescent="0.25">
      <c r="A16" s="26" t="s">
        <v>8</v>
      </c>
      <c r="B16" s="20">
        <v>54232</v>
      </c>
      <c r="C16" s="20">
        <v>49327</v>
      </c>
      <c r="D16" s="20">
        <v>55250</v>
      </c>
      <c r="E16" s="20">
        <v>56628</v>
      </c>
      <c r="F16" s="21">
        <f t="shared" si="5"/>
        <v>2.4941176470588244E-2</v>
      </c>
      <c r="G16" s="21">
        <f t="shared" si="6"/>
        <v>4.4180557604366344E-2</v>
      </c>
      <c r="H16" s="20">
        <f t="shared" si="7"/>
        <v>1378</v>
      </c>
      <c r="I16" s="20">
        <f t="shared" si="0"/>
        <v>2396</v>
      </c>
      <c r="J16" s="21">
        <f t="shared" si="1"/>
        <v>0.12735094825046497</v>
      </c>
      <c r="K16" s="18"/>
      <c r="L16" s="20">
        <v>692053</v>
      </c>
      <c r="M16" s="20">
        <v>575835</v>
      </c>
      <c r="N16" s="20">
        <v>641983</v>
      </c>
      <c r="O16" s="20">
        <v>689240</v>
      </c>
      <c r="P16" s="21">
        <f t="shared" si="8"/>
        <v>7.3610983468409552E-2</v>
      </c>
      <c r="Q16" s="21">
        <f t="shared" si="2"/>
        <v>-4.0647175866588281E-3</v>
      </c>
      <c r="R16" s="20">
        <f t="shared" si="9"/>
        <v>47257</v>
      </c>
      <c r="S16" s="20">
        <f t="shared" si="3"/>
        <v>-2813</v>
      </c>
      <c r="T16" s="21">
        <f t="shared" si="4"/>
        <v>0.12576729656148955</v>
      </c>
    </row>
    <row r="17" spans="1:20" x14ac:dyDescent="0.25">
      <c r="A17" s="26" t="s">
        <v>9</v>
      </c>
      <c r="B17" s="20">
        <v>25824</v>
      </c>
      <c r="C17" s="20">
        <v>22806</v>
      </c>
      <c r="D17" s="20">
        <v>24841</v>
      </c>
      <c r="E17" s="20">
        <v>23094</v>
      </c>
      <c r="F17" s="21">
        <f t="shared" si="5"/>
        <v>-7.0327281510406237E-2</v>
      </c>
      <c r="G17" s="21">
        <f t="shared" si="6"/>
        <v>-0.10571561338289959</v>
      </c>
      <c r="H17" s="20">
        <f t="shared" si="7"/>
        <v>-1747</v>
      </c>
      <c r="I17" s="20">
        <f t="shared" si="0"/>
        <v>-2730</v>
      </c>
      <c r="J17" s="21">
        <f t="shared" si="1"/>
        <v>5.1936194089429927E-2</v>
      </c>
      <c r="K17" s="18"/>
      <c r="L17" s="20">
        <v>344563</v>
      </c>
      <c r="M17" s="20">
        <v>237217</v>
      </c>
      <c r="N17" s="20">
        <v>277549</v>
      </c>
      <c r="O17" s="20">
        <v>284137</v>
      </c>
      <c r="P17" s="21">
        <f t="shared" si="8"/>
        <v>2.3736349257248213E-2</v>
      </c>
      <c r="Q17" s="21">
        <f t="shared" si="2"/>
        <v>-0.17536996137136029</v>
      </c>
      <c r="R17" s="20">
        <f t="shared" si="9"/>
        <v>6588</v>
      </c>
      <c r="S17" s="20">
        <f t="shared" si="3"/>
        <v>-60426</v>
      </c>
      <c r="T17" s="21">
        <f t="shared" si="4"/>
        <v>5.1847168392855837E-2</v>
      </c>
    </row>
    <row r="18" spans="1:20" x14ac:dyDescent="0.25">
      <c r="A18" s="27" t="s">
        <v>10</v>
      </c>
      <c r="B18" s="28">
        <v>12932</v>
      </c>
      <c r="C18" s="28">
        <v>8685</v>
      </c>
      <c r="D18" s="28">
        <v>9852</v>
      </c>
      <c r="E18" s="28">
        <v>10156</v>
      </c>
      <c r="F18" s="29">
        <f t="shared" si="5"/>
        <v>3.085667884693466E-2</v>
      </c>
      <c r="G18" s="29">
        <f t="shared" si="6"/>
        <v>-0.21466130528920502</v>
      </c>
      <c r="H18" s="28">
        <f t="shared" si="7"/>
        <v>304</v>
      </c>
      <c r="I18" s="28">
        <f t="shared" si="0"/>
        <v>-2776</v>
      </c>
      <c r="J18" s="29">
        <f t="shared" si="1"/>
        <v>2.2839871272722367E-2</v>
      </c>
      <c r="K18" s="30"/>
      <c r="L18" s="28">
        <v>157548</v>
      </c>
      <c r="M18" s="28">
        <v>89939</v>
      </c>
      <c r="N18" s="28">
        <v>104734</v>
      </c>
      <c r="O18" s="28">
        <v>116177</v>
      </c>
      <c r="P18" s="29">
        <f t="shared" si="8"/>
        <v>0.10925773865220467</v>
      </c>
      <c r="Q18" s="29">
        <f t="shared" si="2"/>
        <v>-0.26259298753395788</v>
      </c>
      <c r="R18" s="28">
        <f t="shared" si="9"/>
        <v>11443</v>
      </c>
      <c r="S18" s="28">
        <f t="shared" si="3"/>
        <v>-41371</v>
      </c>
      <c r="T18" s="29">
        <f t="shared" si="4"/>
        <v>2.1199099316093338E-2</v>
      </c>
    </row>
    <row r="19" spans="1:20" x14ac:dyDescent="0.25">
      <c r="A19" s="386" t="s">
        <v>13</v>
      </c>
      <c r="B19" s="387"/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8"/>
    </row>
    <row r="20" spans="1:20" ht="21" x14ac:dyDescent="0.35">
      <c r="A20" s="31" t="s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</row>
    <row r="21" spans="1:20" x14ac:dyDescent="0.25">
      <c r="A21" s="1"/>
      <c r="B21" s="382" t="s">
        <v>152</v>
      </c>
      <c r="C21" s="383"/>
      <c r="D21" s="383"/>
      <c r="E21" s="383"/>
      <c r="F21" s="383"/>
      <c r="G21" s="383"/>
      <c r="H21" s="383"/>
      <c r="I21" s="383"/>
      <c r="J21" s="384"/>
      <c r="K21" s="3"/>
      <c r="L21" s="382" t="str">
        <f>L$5</f>
        <v>acumulado diciembre</v>
      </c>
      <c r="M21" s="383"/>
      <c r="N21" s="383"/>
      <c r="O21" s="383"/>
      <c r="P21" s="383"/>
      <c r="Q21" s="383"/>
      <c r="R21" s="383"/>
      <c r="S21" s="383"/>
      <c r="T21" s="384"/>
    </row>
    <row r="22" spans="1:20" x14ac:dyDescent="0.25">
      <c r="A22" s="4"/>
      <c r="B22" s="5">
        <f>B$6</f>
        <v>2019</v>
      </c>
      <c r="C22" s="5">
        <f>C$6</f>
        <v>2022</v>
      </c>
      <c r="D22" s="5">
        <f>D$6</f>
        <v>2023</v>
      </c>
      <c r="E22" s="5">
        <f>E$6</f>
        <v>2024</v>
      </c>
      <c r="F22" s="5" t="str">
        <f>CONCATENATE("var ",RIGHT(E22,2),"/",RIGHT(D22,2))</f>
        <v>var 24/23</v>
      </c>
      <c r="G22" s="5" t="str">
        <f>CONCATENATE("var ",RIGHT(E22,2),"/",RIGHT(B22,2))</f>
        <v>var 24/19</v>
      </c>
      <c r="H22" s="5" t="str">
        <f>CONCATENATE("dif ",RIGHT(E22,2),"-",RIGHT(D22,2))</f>
        <v>dif 24-23</v>
      </c>
      <c r="I22" s="5" t="str">
        <f>CONCATENATE("dif ",RIGHT(E22,2),"-",RIGHT(B22,2))</f>
        <v>dif 24-19</v>
      </c>
      <c r="J22" s="5" t="str">
        <f>CONCATENATE("cuota ",RIGHT(E22,2))</f>
        <v>cuota 24</v>
      </c>
      <c r="K22" s="6"/>
      <c r="L22" s="5">
        <f>L$6</f>
        <v>2019</v>
      </c>
      <c r="M22" s="5">
        <f>M$6</f>
        <v>2022</v>
      </c>
      <c r="N22" s="5">
        <f>N$6</f>
        <v>2023</v>
      </c>
      <c r="O22" s="5">
        <f>O$6</f>
        <v>2024</v>
      </c>
      <c r="P22" s="5" t="str">
        <f>CONCATENATE("var ",RIGHT(O22,2),"/",RIGHT(N22,2))</f>
        <v>var 24/23</v>
      </c>
      <c r="Q22" s="5" t="str">
        <f>CONCATENATE("var ",RIGHT(O22,2),"/",RIGHT(L22,2))</f>
        <v>var 24/19</v>
      </c>
      <c r="R22" s="5" t="str">
        <f>CONCATENATE("dif ",RIGHT(O22,2),"-",RIGHT(N22,2))</f>
        <v>dif 24-23</v>
      </c>
      <c r="S22" s="5" t="str">
        <f>CONCATENATE("dif ",RIGHT(O22,2),"-",RIGHT(L22,2))</f>
        <v>dif 24-19</v>
      </c>
      <c r="T22" s="5" t="str">
        <f>CONCATENATE("cuota ",RIGHT(O22,2))</f>
        <v>cuota 24</v>
      </c>
    </row>
    <row r="23" spans="1:20" x14ac:dyDescent="0.25">
      <c r="A23" s="7" t="s">
        <v>15</v>
      </c>
      <c r="B23" s="8">
        <v>397253</v>
      </c>
      <c r="C23" s="8">
        <v>423458</v>
      </c>
      <c r="D23" s="8">
        <v>434399</v>
      </c>
      <c r="E23" s="8">
        <v>444661</v>
      </c>
      <c r="F23" s="9">
        <f>E23/D23-1</f>
        <v>2.3623442963726982E-2</v>
      </c>
      <c r="G23" s="9">
        <f>E23/B23-1</f>
        <v>0.11933956445892169</v>
      </c>
      <c r="H23" s="8">
        <f>E23-D23</f>
        <v>10262</v>
      </c>
      <c r="I23" s="8">
        <f t="shared" ref="I23:I54" si="10">E23-B23</f>
        <v>47408</v>
      </c>
      <c r="J23" s="9">
        <f t="shared" ref="J23:J54" si="11">E23/$E$23</f>
        <v>1</v>
      </c>
      <c r="K23" s="10"/>
      <c r="L23" s="8">
        <v>4831573</v>
      </c>
      <c r="M23" s="8">
        <v>4757683</v>
      </c>
      <c r="N23" s="8">
        <v>5188807</v>
      </c>
      <c r="O23" s="8">
        <v>5480280</v>
      </c>
      <c r="P23" s="9">
        <f>O23/N23-1</f>
        <v>5.6173413272068151E-2</v>
      </c>
      <c r="Q23" s="9">
        <f t="shared" ref="Q23:Q54" si="12">O23/L23-1</f>
        <v>0.13426414130553344</v>
      </c>
      <c r="R23" s="8">
        <f>O23-N23</f>
        <v>291473</v>
      </c>
      <c r="S23" s="8">
        <f t="shared" ref="S23:S54" si="13">O23-L23</f>
        <v>648707</v>
      </c>
      <c r="T23" s="9">
        <f t="shared" ref="T23:T54" si="14">O23/$O$23</f>
        <v>1</v>
      </c>
    </row>
    <row r="24" spans="1:20" x14ac:dyDescent="0.25">
      <c r="A24" s="11" t="s">
        <v>16</v>
      </c>
      <c r="B24" s="12">
        <v>70115</v>
      </c>
      <c r="C24" s="12">
        <v>68793</v>
      </c>
      <c r="D24" s="12">
        <v>66679</v>
      </c>
      <c r="E24" s="12">
        <v>67924</v>
      </c>
      <c r="F24" s="13">
        <f t="shared" ref="F24:F54" si="15">E24/D24-1</f>
        <v>1.8671545764033626E-2</v>
      </c>
      <c r="G24" s="13">
        <f t="shared" ref="G24:G54" si="16">E24/B24-1</f>
        <v>-3.124866291093209E-2</v>
      </c>
      <c r="H24" s="12">
        <f t="shared" ref="H24:H54" si="17">E24-D24</f>
        <v>1245</v>
      </c>
      <c r="I24" s="12">
        <f t="shared" si="10"/>
        <v>-2191</v>
      </c>
      <c r="J24" s="13">
        <f t="shared" si="11"/>
        <v>0.15275457033560397</v>
      </c>
      <c r="K24" s="34"/>
      <c r="L24" s="12">
        <v>1047557</v>
      </c>
      <c r="M24" s="12">
        <v>1016781</v>
      </c>
      <c r="N24" s="12">
        <v>1041269</v>
      </c>
      <c r="O24" s="12">
        <v>1058434</v>
      </c>
      <c r="P24" s="13">
        <f t="shared" ref="P24:P54" si="18">O24/N24-1</f>
        <v>1.6484693196474609E-2</v>
      </c>
      <c r="Q24" s="13">
        <f t="shared" si="12"/>
        <v>1.03832058780573E-2</v>
      </c>
      <c r="R24" s="12">
        <f t="shared" ref="R24:R54" si="19">O24-N24</f>
        <v>17165</v>
      </c>
      <c r="S24" s="12">
        <f t="shared" si="13"/>
        <v>10877</v>
      </c>
      <c r="T24" s="13">
        <f t="shared" si="14"/>
        <v>0.19313502229813076</v>
      </c>
    </row>
    <row r="25" spans="1:20" x14ac:dyDescent="0.25">
      <c r="A25" s="35" t="s">
        <v>17</v>
      </c>
      <c r="B25" s="16">
        <v>27256</v>
      </c>
      <c r="C25" s="16">
        <v>25423</v>
      </c>
      <c r="D25" s="16">
        <v>25884</v>
      </c>
      <c r="E25" s="16">
        <v>25566</v>
      </c>
      <c r="F25" s="17">
        <f t="shared" si="15"/>
        <v>-1.2285581826610992E-2</v>
      </c>
      <c r="G25" s="17">
        <f t="shared" si="16"/>
        <v>-6.2004696213677768E-2</v>
      </c>
      <c r="H25" s="16">
        <f t="shared" si="17"/>
        <v>-318</v>
      </c>
      <c r="I25" s="16">
        <f t="shared" si="10"/>
        <v>-1690</v>
      </c>
      <c r="J25" s="17">
        <f t="shared" si="11"/>
        <v>5.7495485324775504E-2</v>
      </c>
      <c r="K25" s="18"/>
      <c r="L25" s="16">
        <v>415150</v>
      </c>
      <c r="M25" s="16">
        <v>423208</v>
      </c>
      <c r="N25" s="16">
        <v>428791</v>
      </c>
      <c r="O25" s="16">
        <v>421973</v>
      </c>
      <c r="P25" s="17">
        <f t="shared" si="18"/>
        <v>-1.5900520300099585E-2</v>
      </c>
      <c r="Q25" s="17">
        <f t="shared" si="12"/>
        <v>1.6435023485487088E-2</v>
      </c>
      <c r="R25" s="16">
        <f>O25-N25</f>
        <v>-6818</v>
      </c>
      <c r="S25" s="16">
        <f t="shared" si="13"/>
        <v>6823</v>
      </c>
      <c r="T25" s="17">
        <f t="shared" si="14"/>
        <v>7.6998438036012765E-2</v>
      </c>
    </row>
    <row r="26" spans="1:20" x14ac:dyDescent="0.25">
      <c r="A26" s="36" t="s">
        <v>18</v>
      </c>
      <c r="B26" s="16">
        <v>16145</v>
      </c>
      <c r="C26" s="16">
        <v>12067</v>
      </c>
      <c r="D26" s="16">
        <v>14488</v>
      </c>
      <c r="E26" s="16">
        <v>10383</v>
      </c>
      <c r="F26" s="37">
        <f t="shared" si="15"/>
        <v>-0.28333793484262837</v>
      </c>
      <c r="G26" s="37">
        <f t="shared" si="16"/>
        <v>-0.35689067822855369</v>
      </c>
      <c r="H26" s="16">
        <f t="shared" si="17"/>
        <v>-4105</v>
      </c>
      <c r="I26" s="38">
        <f t="shared" si="10"/>
        <v>-5762</v>
      </c>
      <c r="J26" s="37">
        <f t="shared" si="11"/>
        <v>2.3350372530984279E-2</v>
      </c>
      <c r="K26" s="18"/>
      <c r="L26" s="16">
        <v>258533</v>
      </c>
      <c r="M26" s="16">
        <v>211611</v>
      </c>
      <c r="N26" s="16">
        <v>247040</v>
      </c>
      <c r="O26" s="16">
        <v>212740</v>
      </c>
      <c r="P26" s="37">
        <f t="shared" si="18"/>
        <v>-0.13884391191709844</v>
      </c>
      <c r="Q26" s="37">
        <f t="shared" si="12"/>
        <v>-0.17712632429902564</v>
      </c>
      <c r="R26" s="38">
        <f>O26-N26</f>
        <v>-34300</v>
      </c>
      <c r="S26" s="38">
        <f t="shared" si="13"/>
        <v>-45793</v>
      </c>
      <c r="T26" s="37">
        <f t="shared" si="14"/>
        <v>3.881918442123395E-2</v>
      </c>
    </row>
    <row r="27" spans="1:20" x14ac:dyDescent="0.25">
      <c r="A27" s="36" t="s">
        <v>19</v>
      </c>
      <c r="B27" s="38">
        <f>B25-B26</f>
        <v>11111</v>
      </c>
      <c r="C27" s="38">
        <f>C25-C26</f>
        <v>13356</v>
      </c>
      <c r="D27" s="38">
        <f>D25-D26</f>
        <v>11396</v>
      </c>
      <c r="E27" s="38">
        <f>E25-E26</f>
        <v>15183</v>
      </c>
      <c r="F27" s="37">
        <f t="shared" si="15"/>
        <v>0.3323095823095823</v>
      </c>
      <c r="G27" s="37">
        <f t="shared" si="16"/>
        <v>0.36648366483664829</v>
      </c>
      <c r="H27" s="38">
        <f t="shared" si="17"/>
        <v>3787</v>
      </c>
      <c r="I27" s="38">
        <f t="shared" si="10"/>
        <v>4072</v>
      </c>
      <c r="J27" s="37">
        <f t="shared" si="11"/>
        <v>3.4145112793791225E-2</v>
      </c>
      <c r="K27" s="18"/>
      <c r="L27" s="38">
        <f>L25-L26</f>
        <v>156617</v>
      </c>
      <c r="M27" s="38">
        <f>M25-M26</f>
        <v>211597</v>
      </c>
      <c r="N27" s="38">
        <f>N25-N26</f>
        <v>181751</v>
      </c>
      <c r="O27" s="38">
        <f>O25-O26</f>
        <v>209233</v>
      </c>
      <c r="P27" s="37">
        <f>O27/N27-1</f>
        <v>0.15120687093881191</v>
      </c>
      <c r="Q27" s="37">
        <f t="shared" si="12"/>
        <v>0.33595331285875729</v>
      </c>
      <c r="R27" s="38">
        <f t="shared" si="19"/>
        <v>27482</v>
      </c>
      <c r="S27" s="38">
        <f t="shared" si="13"/>
        <v>52616</v>
      </c>
      <c r="T27" s="37">
        <f t="shared" si="14"/>
        <v>3.8179253614778808E-2</v>
      </c>
    </row>
    <row r="28" spans="1:20" x14ac:dyDescent="0.25">
      <c r="A28" s="39" t="s">
        <v>20</v>
      </c>
      <c r="B28" s="23">
        <v>42859</v>
      </c>
      <c r="C28" s="23">
        <v>43370</v>
      </c>
      <c r="D28" s="23">
        <v>40795</v>
      </c>
      <c r="E28" s="23">
        <v>42358</v>
      </c>
      <c r="F28" s="24">
        <f t="shared" si="15"/>
        <v>3.8313518813580139E-2</v>
      </c>
      <c r="G28" s="24">
        <f t="shared" si="16"/>
        <v>-1.1689493455283584E-2</v>
      </c>
      <c r="H28" s="23">
        <f t="shared" si="17"/>
        <v>1563</v>
      </c>
      <c r="I28" s="23">
        <f t="shared" si="10"/>
        <v>-501</v>
      </c>
      <c r="J28" s="24">
        <f t="shared" si="11"/>
        <v>9.525908501082847E-2</v>
      </c>
      <c r="K28" s="18"/>
      <c r="L28" s="16">
        <v>632407</v>
      </c>
      <c r="M28" s="16">
        <v>593573</v>
      </c>
      <c r="N28" s="16">
        <v>612478</v>
      </c>
      <c r="O28" s="16">
        <v>636461</v>
      </c>
      <c r="P28" s="24">
        <f t="shared" si="18"/>
        <v>3.915732483452472E-2</v>
      </c>
      <c r="Q28" s="24">
        <f t="shared" si="12"/>
        <v>6.4104287270696503E-3</v>
      </c>
      <c r="R28" s="23">
        <f t="shared" si="19"/>
        <v>23983</v>
      </c>
      <c r="S28" s="23">
        <f t="shared" si="13"/>
        <v>4054</v>
      </c>
      <c r="T28" s="24">
        <f t="shared" si="14"/>
        <v>0.116136584262118</v>
      </c>
    </row>
    <row r="29" spans="1:20" x14ac:dyDescent="0.25">
      <c r="A29" s="11" t="s">
        <v>21</v>
      </c>
      <c r="B29" s="12">
        <v>327138</v>
      </c>
      <c r="C29" s="12">
        <v>354665</v>
      </c>
      <c r="D29" s="12">
        <v>367720</v>
      </c>
      <c r="E29" s="12">
        <v>376737</v>
      </c>
      <c r="F29" s="13">
        <f t="shared" si="15"/>
        <v>2.4521374959208142E-2</v>
      </c>
      <c r="G29" s="13">
        <f t="shared" si="16"/>
        <v>0.15161491480659528</v>
      </c>
      <c r="H29" s="12">
        <f t="shared" si="17"/>
        <v>9017</v>
      </c>
      <c r="I29" s="12">
        <f t="shared" si="10"/>
        <v>49599</v>
      </c>
      <c r="J29" s="13">
        <f t="shared" si="11"/>
        <v>0.84724542966439598</v>
      </c>
      <c r="K29" s="34"/>
      <c r="L29" s="12">
        <v>3784016</v>
      </c>
      <c r="M29" s="12">
        <v>3740902</v>
      </c>
      <c r="N29" s="12">
        <v>4147538</v>
      </c>
      <c r="O29" s="12">
        <v>4421846</v>
      </c>
      <c r="P29" s="13">
        <f t="shared" si="18"/>
        <v>6.6137549553494157E-2</v>
      </c>
      <c r="Q29" s="13">
        <f t="shared" si="12"/>
        <v>0.16855901243546545</v>
      </c>
      <c r="R29" s="12">
        <f t="shared" si="19"/>
        <v>274308</v>
      </c>
      <c r="S29" s="12">
        <f t="shared" si="13"/>
        <v>637830</v>
      </c>
      <c r="T29" s="13">
        <f t="shared" si="14"/>
        <v>0.80686497770186927</v>
      </c>
    </row>
    <row r="30" spans="1:20" x14ac:dyDescent="0.25">
      <c r="A30" s="35" t="s">
        <v>22</v>
      </c>
      <c r="B30" s="16">
        <v>39560</v>
      </c>
      <c r="C30" s="16">
        <v>39499</v>
      </c>
      <c r="D30" s="16">
        <v>42678</v>
      </c>
      <c r="E30" s="16">
        <v>42582</v>
      </c>
      <c r="F30" s="17">
        <f t="shared" si="15"/>
        <v>-2.249402502460307E-3</v>
      </c>
      <c r="G30" s="17">
        <f t="shared" si="16"/>
        <v>7.6390293225480299E-2</v>
      </c>
      <c r="H30" s="16">
        <f t="shared" si="17"/>
        <v>-96</v>
      </c>
      <c r="I30" s="16">
        <f t="shared" si="10"/>
        <v>3022</v>
      </c>
      <c r="J30" s="17">
        <f t="shared" si="11"/>
        <v>9.576283955642613E-2</v>
      </c>
      <c r="K30" s="18"/>
      <c r="L30" s="16">
        <v>491040</v>
      </c>
      <c r="M30" s="16">
        <v>385709</v>
      </c>
      <c r="N30" s="16">
        <v>431586</v>
      </c>
      <c r="O30" s="16">
        <v>447017</v>
      </c>
      <c r="P30" s="17">
        <f t="shared" si="18"/>
        <v>3.5754171822070191E-2</v>
      </c>
      <c r="Q30" s="17">
        <f t="shared" si="12"/>
        <v>-8.9652574128380569E-2</v>
      </c>
      <c r="R30" s="16">
        <f t="shared" si="19"/>
        <v>15431</v>
      </c>
      <c r="S30" s="16">
        <f t="shared" si="13"/>
        <v>-44023</v>
      </c>
      <c r="T30" s="17">
        <f t="shared" si="14"/>
        <v>8.1568277533264719E-2</v>
      </c>
    </row>
    <row r="31" spans="1:20" x14ac:dyDescent="0.25">
      <c r="A31" s="40" t="s">
        <v>23</v>
      </c>
      <c r="B31" s="20">
        <v>2367</v>
      </c>
      <c r="C31" s="20">
        <v>2577</v>
      </c>
      <c r="D31" s="20">
        <v>2770</v>
      </c>
      <c r="E31" s="20">
        <v>2889</v>
      </c>
      <c r="F31" s="21">
        <f t="shared" si="15"/>
        <v>4.2960288808664204E-2</v>
      </c>
      <c r="G31" s="21">
        <f t="shared" si="16"/>
        <v>0.22053231939163509</v>
      </c>
      <c r="H31" s="20">
        <f t="shared" si="17"/>
        <v>119</v>
      </c>
      <c r="I31" s="20">
        <f t="shared" si="10"/>
        <v>522</v>
      </c>
      <c r="J31" s="21">
        <f t="shared" si="11"/>
        <v>6.497084295676931E-3</v>
      </c>
      <c r="K31" s="18"/>
      <c r="L31" s="20">
        <v>27683</v>
      </c>
      <c r="M31" s="20">
        <v>25510</v>
      </c>
      <c r="N31" s="20">
        <v>29593</v>
      </c>
      <c r="O31" s="20">
        <v>32217</v>
      </c>
      <c r="P31" s="21">
        <f t="shared" si="18"/>
        <v>8.8669617815023916E-2</v>
      </c>
      <c r="Q31" s="21">
        <f t="shared" si="12"/>
        <v>0.16378282700574354</v>
      </c>
      <c r="R31" s="20">
        <f t="shared" si="19"/>
        <v>2624</v>
      </c>
      <c r="S31" s="20">
        <f t="shared" si="13"/>
        <v>4534</v>
      </c>
      <c r="T31" s="21">
        <f t="shared" si="14"/>
        <v>5.8787142262804086E-3</v>
      </c>
    </row>
    <row r="32" spans="1:20" x14ac:dyDescent="0.25">
      <c r="A32" s="40" t="s">
        <v>24</v>
      </c>
      <c r="B32" s="20">
        <v>331</v>
      </c>
      <c r="C32" s="20">
        <v>547</v>
      </c>
      <c r="D32" s="20">
        <v>452</v>
      </c>
      <c r="E32" s="20">
        <v>394</v>
      </c>
      <c r="F32" s="21">
        <f t="shared" si="15"/>
        <v>-0.12831858407079644</v>
      </c>
      <c r="G32" s="21">
        <f t="shared" si="16"/>
        <v>0.190332326283988</v>
      </c>
      <c r="H32" s="20">
        <f t="shared" si="17"/>
        <v>-58</v>
      </c>
      <c r="I32" s="20">
        <f t="shared" si="10"/>
        <v>63</v>
      </c>
      <c r="J32" s="21">
        <f t="shared" si="11"/>
        <v>8.8606826323873696E-4</v>
      </c>
      <c r="K32" s="18"/>
      <c r="L32" s="20">
        <v>3482</v>
      </c>
      <c r="M32" s="20">
        <v>4434</v>
      </c>
      <c r="N32" s="20">
        <v>5384</v>
      </c>
      <c r="O32" s="20">
        <v>5658</v>
      </c>
      <c r="P32" s="21">
        <f t="shared" si="18"/>
        <v>5.0891530460624113E-2</v>
      </c>
      <c r="Q32" s="21">
        <f t="shared" si="12"/>
        <v>0.62492820218265366</v>
      </c>
      <c r="R32" s="20">
        <f t="shared" si="19"/>
        <v>274</v>
      </c>
      <c r="S32" s="20">
        <f t="shared" si="13"/>
        <v>2176</v>
      </c>
      <c r="T32" s="21">
        <f t="shared" si="14"/>
        <v>1.0324289999781033E-3</v>
      </c>
    </row>
    <row r="33" spans="1:20" x14ac:dyDescent="0.25">
      <c r="A33" s="40" t="s">
        <v>25</v>
      </c>
      <c r="B33" s="20">
        <v>9082</v>
      </c>
      <c r="C33" s="20">
        <v>7805</v>
      </c>
      <c r="D33" s="20">
        <v>7602</v>
      </c>
      <c r="E33" s="20">
        <v>7997</v>
      </c>
      <c r="F33" s="21">
        <f t="shared" si="15"/>
        <v>5.1960010523546485E-2</v>
      </c>
      <c r="G33" s="21">
        <f t="shared" si="16"/>
        <v>-0.11946707773618148</v>
      </c>
      <c r="H33" s="20">
        <f t="shared" si="17"/>
        <v>395</v>
      </c>
      <c r="I33" s="20">
        <f t="shared" si="10"/>
        <v>-1085</v>
      </c>
      <c r="J33" s="21">
        <f t="shared" si="11"/>
        <v>1.7984487058680658E-2</v>
      </c>
      <c r="K33" s="18"/>
      <c r="L33" s="20">
        <v>74390</v>
      </c>
      <c r="M33" s="20">
        <v>62340</v>
      </c>
      <c r="N33" s="20">
        <v>67966</v>
      </c>
      <c r="O33" s="20">
        <v>63716</v>
      </c>
      <c r="P33" s="21">
        <f t="shared" si="18"/>
        <v>-6.2531265632816413E-2</v>
      </c>
      <c r="Q33" s="21">
        <f t="shared" si="12"/>
        <v>-0.14348702782632072</v>
      </c>
      <c r="R33" s="20">
        <f t="shared" si="19"/>
        <v>-4250</v>
      </c>
      <c r="S33" s="20">
        <f t="shared" si="13"/>
        <v>-10674</v>
      </c>
      <c r="T33" s="21">
        <f t="shared" si="14"/>
        <v>1.1626413248958082E-2</v>
      </c>
    </row>
    <row r="34" spans="1:20" x14ac:dyDescent="0.25">
      <c r="A34" s="40" t="s">
        <v>26</v>
      </c>
      <c r="B34" s="20">
        <v>1622</v>
      </c>
      <c r="C34" s="20">
        <v>2774</v>
      </c>
      <c r="D34" s="20">
        <v>3442</v>
      </c>
      <c r="E34" s="20">
        <v>2992</v>
      </c>
      <c r="F34" s="21">
        <f t="shared" si="15"/>
        <v>-0.13073794305636255</v>
      </c>
      <c r="G34" s="21">
        <f t="shared" si="16"/>
        <v>0.84463625154130706</v>
      </c>
      <c r="H34" s="20">
        <f t="shared" si="17"/>
        <v>-450</v>
      </c>
      <c r="I34" s="20">
        <f t="shared" si="10"/>
        <v>1370</v>
      </c>
      <c r="J34" s="21">
        <f t="shared" si="11"/>
        <v>6.7287214304829973E-3</v>
      </c>
      <c r="K34" s="18"/>
      <c r="L34" s="20">
        <v>17037</v>
      </c>
      <c r="M34" s="20">
        <v>26507</v>
      </c>
      <c r="N34" s="20">
        <v>36531</v>
      </c>
      <c r="O34" s="20">
        <v>37099</v>
      </c>
      <c r="P34" s="21">
        <f t="shared" si="18"/>
        <v>1.5548438312666057E-2</v>
      </c>
      <c r="Q34" s="21">
        <f t="shared" si="12"/>
        <v>1.1775547338146386</v>
      </c>
      <c r="R34" s="20">
        <f t="shared" si="19"/>
        <v>568</v>
      </c>
      <c r="S34" s="20">
        <f t="shared" si="13"/>
        <v>20062</v>
      </c>
      <c r="T34" s="21">
        <f t="shared" si="14"/>
        <v>6.769544621807645E-3</v>
      </c>
    </row>
    <row r="35" spans="1:20" x14ac:dyDescent="0.25">
      <c r="A35" s="40" t="s">
        <v>27</v>
      </c>
      <c r="B35" s="20">
        <v>14401</v>
      </c>
      <c r="C35" s="20">
        <v>11049</v>
      </c>
      <c r="D35" s="20">
        <v>11522</v>
      </c>
      <c r="E35" s="20">
        <v>9712</v>
      </c>
      <c r="F35" s="21">
        <f t="shared" si="15"/>
        <v>-0.15709078285019962</v>
      </c>
      <c r="G35" s="21">
        <f t="shared" si="16"/>
        <v>-0.3256023887230054</v>
      </c>
      <c r="H35" s="20">
        <f t="shared" si="17"/>
        <v>-1810</v>
      </c>
      <c r="I35" s="20">
        <f t="shared" si="10"/>
        <v>-4689</v>
      </c>
      <c r="J35" s="21">
        <f t="shared" si="11"/>
        <v>2.1841357798412724E-2</v>
      </c>
      <c r="K35" s="18"/>
      <c r="L35" s="20">
        <v>84811</v>
      </c>
      <c r="M35" s="20">
        <v>55641</v>
      </c>
      <c r="N35" s="20">
        <v>65822</v>
      </c>
      <c r="O35" s="20">
        <v>61558</v>
      </c>
      <c r="P35" s="21">
        <f t="shared" si="18"/>
        <v>-6.4780772386132335E-2</v>
      </c>
      <c r="Q35" s="21">
        <f t="shared" si="12"/>
        <v>-0.27417434059261181</v>
      </c>
      <c r="R35" s="20">
        <f t="shared" si="19"/>
        <v>-4264</v>
      </c>
      <c r="S35" s="20">
        <f t="shared" si="13"/>
        <v>-23253</v>
      </c>
      <c r="T35" s="21">
        <f t="shared" si="14"/>
        <v>1.1232637748436211E-2</v>
      </c>
    </row>
    <row r="36" spans="1:20" x14ac:dyDescent="0.25">
      <c r="A36" s="40" t="s">
        <v>28</v>
      </c>
      <c r="B36" s="20">
        <v>411</v>
      </c>
      <c r="C36" s="20">
        <v>594</v>
      </c>
      <c r="D36" s="20">
        <v>550</v>
      </c>
      <c r="E36" s="20">
        <v>583</v>
      </c>
      <c r="F36" s="21">
        <f t="shared" si="15"/>
        <v>6.0000000000000053E-2</v>
      </c>
      <c r="G36" s="21">
        <f t="shared" si="16"/>
        <v>0.41849148418491477</v>
      </c>
      <c r="H36" s="20">
        <f t="shared" si="17"/>
        <v>33</v>
      </c>
      <c r="I36" s="20">
        <f t="shared" si="10"/>
        <v>172</v>
      </c>
      <c r="J36" s="21">
        <f t="shared" si="11"/>
        <v>1.3111111610867605E-3</v>
      </c>
      <c r="K36" s="18"/>
      <c r="L36" s="20">
        <v>2802</v>
      </c>
      <c r="M36" s="20">
        <v>4975</v>
      </c>
      <c r="N36" s="20">
        <v>5169</v>
      </c>
      <c r="O36" s="20">
        <v>6074</v>
      </c>
      <c r="P36" s="21">
        <f t="shared" si="18"/>
        <v>0.17508222093248205</v>
      </c>
      <c r="Q36" s="21">
        <f t="shared" si="12"/>
        <v>1.1677373304782299</v>
      </c>
      <c r="R36" s="20">
        <f t="shared" si="19"/>
        <v>905</v>
      </c>
      <c r="S36" s="20">
        <f t="shared" si="13"/>
        <v>3272</v>
      </c>
      <c r="T36" s="21">
        <f t="shared" si="14"/>
        <v>1.1083375301991869E-3</v>
      </c>
    </row>
    <row r="37" spans="1:20" x14ac:dyDescent="0.25">
      <c r="A37" s="40" t="s">
        <v>29</v>
      </c>
      <c r="B37" s="20">
        <v>133916</v>
      </c>
      <c r="C37" s="20">
        <v>149677</v>
      </c>
      <c r="D37" s="20">
        <v>156510</v>
      </c>
      <c r="E37" s="20">
        <v>160094</v>
      </c>
      <c r="F37" s="21">
        <f t="shared" si="15"/>
        <v>2.2899495239920853E-2</v>
      </c>
      <c r="G37" s="21">
        <f t="shared" si="16"/>
        <v>0.19548074912631797</v>
      </c>
      <c r="H37" s="20">
        <f t="shared" si="17"/>
        <v>3584</v>
      </c>
      <c r="I37" s="20">
        <f t="shared" si="10"/>
        <v>26178</v>
      </c>
      <c r="J37" s="21">
        <f t="shared" si="11"/>
        <v>0.36003607242371155</v>
      </c>
      <c r="K37" s="18"/>
      <c r="L37" s="20">
        <v>1721079</v>
      </c>
      <c r="M37" s="20">
        <v>1722453</v>
      </c>
      <c r="N37" s="20">
        <v>1939344</v>
      </c>
      <c r="O37" s="20">
        <v>2075266</v>
      </c>
      <c r="P37" s="21">
        <f t="shared" si="18"/>
        <v>7.0086585979588945E-2</v>
      </c>
      <c r="Q37" s="21">
        <f t="shared" si="12"/>
        <v>0.2057935748446178</v>
      </c>
      <c r="R37" s="20">
        <f t="shared" si="19"/>
        <v>135922</v>
      </c>
      <c r="S37" s="20">
        <f t="shared" si="13"/>
        <v>354187</v>
      </c>
      <c r="T37" s="21">
        <f t="shared" si="14"/>
        <v>0.37867882662929631</v>
      </c>
    </row>
    <row r="38" spans="1:20" x14ac:dyDescent="0.25">
      <c r="A38" s="40" t="s">
        <v>30</v>
      </c>
      <c r="B38" s="20">
        <v>11447</v>
      </c>
      <c r="C38" s="20">
        <v>18480</v>
      </c>
      <c r="D38" s="20">
        <v>15887</v>
      </c>
      <c r="E38" s="20">
        <v>15931</v>
      </c>
      <c r="F38" s="21">
        <f t="shared" si="15"/>
        <v>2.7695600176245172E-3</v>
      </c>
      <c r="G38" s="21">
        <f t="shared" si="16"/>
        <v>0.39171835415392686</v>
      </c>
      <c r="H38" s="20">
        <f t="shared" si="17"/>
        <v>44</v>
      </c>
      <c r="I38" s="20">
        <f t="shared" si="10"/>
        <v>4484</v>
      </c>
      <c r="J38" s="21">
        <f t="shared" si="11"/>
        <v>3.5827293151411976E-2</v>
      </c>
      <c r="K38" s="18"/>
      <c r="L38" s="20">
        <v>166950</v>
      </c>
      <c r="M38" s="20">
        <v>197280</v>
      </c>
      <c r="N38" s="20">
        <v>216824</v>
      </c>
      <c r="O38" s="20">
        <v>230379</v>
      </c>
      <c r="P38" s="21">
        <f t="shared" si="18"/>
        <v>6.2516142124487972E-2</v>
      </c>
      <c r="Q38" s="21">
        <f t="shared" si="12"/>
        <v>0.37992812219227323</v>
      </c>
      <c r="R38" s="20">
        <f t="shared" si="19"/>
        <v>13555</v>
      </c>
      <c r="S38" s="20">
        <f t="shared" si="13"/>
        <v>63429</v>
      </c>
      <c r="T38" s="21">
        <f t="shared" si="14"/>
        <v>4.2037815586064946E-2</v>
      </c>
    </row>
    <row r="39" spans="1:20" x14ac:dyDescent="0.25">
      <c r="A39" s="40" t="s">
        <v>31</v>
      </c>
      <c r="B39" s="20">
        <v>10448</v>
      </c>
      <c r="C39" s="20">
        <v>11551</v>
      </c>
      <c r="D39" s="20">
        <v>13604</v>
      </c>
      <c r="E39" s="20">
        <v>13487</v>
      </c>
      <c r="F39" s="21">
        <f t="shared" si="15"/>
        <v>-8.6004116436342315E-3</v>
      </c>
      <c r="G39" s="21">
        <f t="shared" si="16"/>
        <v>0.29086906584992334</v>
      </c>
      <c r="H39" s="20">
        <f t="shared" si="17"/>
        <v>-117</v>
      </c>
      <c r="I39" s="20">
        <f t="shared" si="10"/>
        <v>3039</v>
      </c>
      <c r="J39" s="21">
        <f t="shared" si="11"/>
        <v>3.0330971234266105E-2</v>
      </c>
      <c r="K39" s="18"/>
      <c r="L39" s="20">
        <v>137818</v>
      </c>
      <c r="M39" s="20">
        <v>169583</v>
      </c>
      <c r="N39" s="20">
        <v>165044</v>
      </c>
      <c r="O39" s="20">
        <v>174675</v>
      </c>
      <c r="P39" s="21">
        <f t="shared" si="18"/>
        <v>5.8354135866799162E-2</v>
      </c>
      <c r="Q39" s="21">
        <f t="shared" si="12"/>
        <v>0.26743241086070024</v>
      </c>
      <c r="R39" s="20">
        <f t="shared" si="19"/>
        <v>9631</v>
      </c>
      <c r="S39" s="20">
        <f t="shared" si="13"/>
        <v>36857</v>
      </c>
      <c r="T39" s="21">
        <f t="shared" si="14"/>
        <v>3.1873371433576388E-2</v>
      </c>
    </row>
    <row r="40" spans="1:20" x14ac:dyDescent="0.25">
      <c r="A40" s="40" t="s">
        <v>32</v>
      </c>
      <c r="B40" s="20">
        <v>12560</v>
      </c>
      <c r="C40" s="20">
        <v>13797</v>
      </c>
      <c r="D40" s="20">
        <v>14493</v>
      </c>
      <c r="E40" s="20">
        <v>14656</v>
      </c>
      <c r="F40" s="21">
        <f t="shared" si="15"/>
        <v>1.124680880425033E-2</v>
      </c>
      <c r="G40" s="21">
        <f t="shared" si="16"/>
        <v>0.16687898089171971</v>
      </c>
      <c r="H40" s="20">
        <f t="shared" si="17"/>
        <v>163</v>
      </c>
      <c r="I40" s="20">
        <f t="shared" si="10"/>
        <v>2096</v>
      </c>
      <c r="J40" s="21">
        <f t="shared" si="11"/>
        <v>3.2959940269103878E-2</v>
      </c>
      <c r="K40" s="18"/>
      <c r="L40" s="20">
        <v>133862</v>
      </c>
      <c r="M40" s="20">
        <v>146133</v>
      </c>
      <c r="N40" s="20">
        <v>151265</v>
      </c>
      <c r="O40" s="20">
        <v>157483</v>
      </c>
      <c r="P40" s="21">
        <f t="shared" si="18"/>
        <v>4.1106667107394301E-2</v>
      </c>
      <c r="Q40" s="21">
        <f t="shared" si="12"/>
        <v>0.1764578446459788</v>
      </c>
      <c r="R40" s="20">
        <f t="shared" si="19"/>
        <v>6218</v>
      </c>
      <c r="S40" s="20">
        <f t="shared" si="13"/>
        <v>23621</v>
      </c>
      <c r="T40" s="21">
        <f t="shared" si="14"/>
        <v>2.8736305444247375E-2</v>
      </c>
    </row>
    <row r="41" spans="1:20" x14ac:dyDescent="0.25">
      <c r="A41" s="40" t="s">
        <v>33</v>
      </c>
      <c r="B41" s="20">
        <v>7720</v>
      </c>
      <c r="C41" s="20">
        <v>10736</v>
      </c>
      <c r="D41" s="20">
        <v>13396</v>
      </c>
      <c r="E41" s="20">
        <v>15239</v>
      </c>
      <c r="F41" s="21">
        <f t="shared" si="15"/>
        <v>0.13757838160644975</v>
      </c>
      <c r="G41" s="21">
        <f t="shared" si="16"/>
        <v>0.97396373056994823</v>
      </c>
      <c r="H41" s="20">
        <f t="shared" si="17"/>
        <v>1843</v>
      </c>
      <c r="I41" s="20">
        <f t="shared" si="10"/>
        <v>7519</v>
      </c>
      <c r="J41" s="21">
        <f t="shared" si="11"/>
        <v>3.4271051430190637E-2</v>
      </c>
      <c r="K41" s="18"/>
      <c r="L41" s="20">
        <v>111075</v>
      </c>
      <c r="M41" s="20">
        <v>134967</v>
      </c>
      <c r="N41" s="20">
        <v>154609</v>
      </c>
      <c r="O41" s="20">
        <v>198005</v>
      </c>
      <c r="P41" s="21">
        <f t="shared" si="18"/>
        <v>0.28068223712720486</v>
      </c>
      <c r="Q41" s="21">
        <f t="shared" si="12"/>
        <v>0.78262435291469723</v>
      </c>
      <c r="R41" s="20">
        <f t="shared" si="19"/>
        <v>43396</v>
      </c>
      <c r="S41" s="20">
        <f t="shared" si="13"/>
        <v>86930</v>
      </c>
      <c r="T41" s="21">
        <f t="shared" si="14"/>
        <v>3.6130453188523211E-2</v>
      </c>
    </row>
    <row r="42" spans="1:20" x14ac:dyDescent="0.25">
      <c r="A42" s="40" t="s">
        <v>34</v>
      </c>
      <c r="B42" s="20">
        <v>2578</v>
      </c>
      <c r="C42" s="20">
        <v>5002</v>
      </c>
      <c r="D42" s="20">
        <v>4856</v>
      </c>
      <c r="E42" s="20">
        <v>4346</v>
      </c>
      <c r="F42" s="21">
        <f t="shared" si="15"/>
        <v>-0.10502471169686989</v>
      </c>
      <c r="G42" s="21">
        <f t="shared" si="16"/>
        <v>0.68580294802172226</v>
      </c>
      <c r="H42" s="20">
        <f t="shared" si="17"/>
        <v>-510</v>
      </c>
      <c r="I42" s="20">
        <f t="shared" si="10"/>
        <v>1768</v>
      </c>
      <c r="J42" s="21">
        <f t="shared" si="11"/>
        <v>9.7737377462831232E-3</v>
      </c>
      <c r="K42" s="18"/>
      <c r="L42" s="20">
        <v>25367</v>
      </c>
      <c r="M42" s="20">
        <v>51062</v>
      </c>
      <c r="N42" s="20">
        <v>52887</v>
      </c>
      <c r="O42" s="20">
        <v>48375</v>
      </c>
      <c r="P42" s="21">
        <f t="shared" si="18"/>
        <v>-8.5313971297294233E-2</v>
      </c>
      <c r="Q42" s="21">
        <f t="shared" si="12"/>
        <v>0.90700516418969523</v>
      </c>
      <c r="R42" s="20">
        <f t="shared" si="19"/>
        <v>-4512</v>
      </c>
      <c r="S42" s="20">
        <f t="shared" si="13"/>
        <v>23008</v>
      </c>
      <c r="T42" s="21">
        <f t="shared" si="14"/>
        <v>8.8271037246272083E-3</v>
      </c>
    </row>
    <row r="43" spans="1:20" x14ac:dyDescent="0.25">
      <c r="A43" s="40" t="s">
        <v>35</v>
      </c>
      <c r="B43" s="20">
        <v>13094</v>
      </c>
      <c r="C43" s="20">
        <v>14336</v>
      </c>
      <c r="D43" s="20">
        <v>14548</v>
      </c>
      <c r="E43" s="20">
        <v>17571</v>
      </c>
      <c r="F43" s="21">
        <f t="shared" si="15"/>
        <v>0.20779488589496831</v>
      </c>
      <c r="G43" s="21">
        <f t="shared" si="16"/>
        <v>0.34191232625630064</v>
      </c>
      <c r="H43" s="20">
        <f t="shared" si="17"/>
        <v>3023</v>
      </c>
      <c r="I43" s="20">
        <f t="shared" si="10"/>
        <v>4477</v>
      </c>
      <c r="J43" s="21">
        <f t="shared" si="11"/>
        <v>3.9515496074537679E-2</v>
      </c>
      <c r="K43" s="18"/>
      <c r="L43" s="20">
        <v>132707</v>
      </c>
      <c r="M43" s="20">
        <v>149766</v>
      </c>
      <c r="N43" s="20">
        <v>156054</v>
      </c>
      <c r="O43" s="20">
        <v>183247</v>
      </c>
      <c r="P43" s="21">
        <f t="shared" si="18"/>
        <v>0.17425378394658253</v>
      </c>
      <c r="Q43" s="21">
        <f t="shared" si="12"/>
        <v>0.38083899116097863</v>
      </c>
      <c r="R43" s="20">
        <f t="shared" si="19"/>
        <v>27193</v>
      </c>
      <c r="S43" s="20">
        <f t="shared" si="13"/>
        <v>50540</v>
      </c>
      <c r="T43" s="21">
        <f t="shared" si="14"/>
        <v>3.3437525089958904E-2</v>
      </c>
    </row>
    <row r="44" spans="1:20" x14ac:dyDescent="0.25">
      <c r="A44" s="40" t="s">
        <v>36</v>
      </c>
      <c r="B44" s="20">
        <v>8348</v>
      </c>
      <c r="C44" s="20">
        <v>5702</v>
      </c>
      <c r="D44" s="20">
        <v>7197</v>
      </c>
      <c r="E44" s="20">
        <v>6991</v>
      </c>
      <c r="F44" s="21">
        <f t="shared" si="15"/>
        <v>-2.8623037376684701E-2</v>
      </c>
      <c r="G44" s="21">
        <f t="shared" si="16"/>
        <v>-0.16255390512697654</v>
      </c>
      <c r="H44" s="20">
        <f t="shared" si="17"/>
        <v>-206</v>
      </c>
      <c r="I44" s="20">
        <f t="shared" si="10"/>
        <v>-1357</v>
      </c>
      <c r="J44" s="21">
        <f t="shared" si="11"/>
        <v>1.5722089411934034E-2</v>
      </c>
      <c r="K44" s="18"/>
      <c r="L44" s="20">
        <v>61542</v>
      </c>
      <c r="M44" s="20">
        <v>34417</v>
      </c>
      <c r="N44" s="20">
        <v>51122</v>
      </c>
      <c r="O44" s="20">
        <v>52414</v>
      </c>
      <c r="P44" s="21">
        <f t="shared" si="18"/>
        <v>2.5272876648018361E-2</v>
      </c>
      <c r="Q44" s="21">
        <f t="shared" si="12"/>
        <v>-0.14832147151538788</v>
      </c>
      <c r="R44" s="20">
        <f t="shared" si="19"/>
        <v>1292</v>
      </c>
      <c r="S44" s="20">
        <f t="shared" si="13"/>
        <v>-9128</v>
      </c>
      <c r="T44" s="21">
        <f t="shared" si="14"/>
        <v>9.5641098629997007E-3</v>
      </c>
    </row>
    <row r="45" spans="1:20" x14ac:dyDescent="0.25">
      <c r="A45" s="40" t="s">
        <v>37</v>
      </c>
      <c r="B45" s="20">
        <v>17968</v>
      </c>
      <c r="C45" s="20">
        <v>10970</v>
      </c>
      <c r="D45" s="20">
        <v>12283</v>
      </c>
      <c r="E45" s="20">
        <v>11491</v>
      </c>
      <c r="F45" s="21">
        <f t="shared" si="15"/>
        <v>-6.4479361719449679E-2</v>
      </c>
      <c r="G45" s="21">
        <f t="shared" si="16"/>
        <v>-0.36047417631344614</v>
      </c>
      <c r="H45" s="20">
        <f t="shared" si="17"/>
        <v>-792</v>
      </c>
      <c r="I45" s="20">
        <f t="shared" si="10"/>
        <v>-6477</v>
      </c>
      <c r="J45" s="21">
        <f t="shared" si="11"/>
        <v>2.5842158408315549E-2</v>
      </c>
      <c r="K45" s="18"/>
      <c r="L45" s="20">
        <v>106028</v>
      </c>
      <c r="M45" s="20">
        <v>56752</v>
      </c>
      <c r="N45" s="20">
        <v>70972</v>
      </c>
      <c r="O45" s="20">
        <v>68752</v>
      </c>
      <c r="P45" s="21">
        <f t="shared" si="18"/>
        <v>-3.1279941385335075E-2</v>
      </c>
      <c r="Q45" s="21">
        <f t="shared" si="12"/>
        <v>-0.35156751046893275</v>
      </c>
      <c r="R45" s="20">
        <f t="shared" si="19"/>
        <v>-2220</v>
      </c>
      <c r="S45" s="20">
        <f t="shared" si="13"/>
        <v>-37276</v>
      </c>
      <c r="T45" s="21">
        <f t="shared" si="14"/>
        <v>1.2545344398461392E-2</v>
      </c>
    </row>
    <row r="46" spans="1:20" x14ac:dyDescent="0.25">
      <c r="A46" s="40" t="s">
        <v>38</v>
      </c>
      <c r="B46" s="20">
        <v>1005</v>
      </c>
      <c r="C46" s="20">
        <v>1993</v>
      </c>
      <c r="D46" s="20">
        <v>1983</v>
      </c>
      <c r="E46" s="20">
        <v>2622</v>
      </c>
      <c r="F46" s="21">
        <f t="shared" si="15"/>
        <v>0.32223903177004543</v>
      </c>
      <c r="G46" s="21">
        <f t="shared" si="16"/>
        <v>1.6089552238805971</v>
      </c>
      <c r="H46" s="20">
        <f t="shared" si="17"/>
        <v>639</v>
      </c>
      <c r="I46" s="20">
        <f t="shared" si="10"/>
        <v>1617</v>
      </c>
      <c r="J46" s="21">
        <f t="shared" si="11"/>
        <v>5.896626868558295E-3</v>
      </c>
      <c r="K46" s="18"/>
      <c r="L46" s="20">
        <v>10674</v>
      </c>
      <c r="M46" s="20">
        <v>27620</v>
      </c>
      <c r="N46" s="20">
        <v>29385</v>
      </c>
      <c r="O46" s="20">
        <v>34142</v>
      </c>
      <c r="P46" s="21">
        <f t="shared" si="18"/>
        <v>0.16188531563722997</v>
      </c>
      <c r="Q46" s="21">
        <f t="shared" si="12"/>
        <v>2.1986134532508901</v>
      </c>
      <c r="R46" s="20">
        <f t="shared" si="19"/>
        <v>4757</v>
      </c>
      <c r="S46" s="20">
        <f t="shared" si="13"/>
        <v>23468</v>
      </c>
      <c r="T46" s="21">
        <f t="shared" si="14"/>
        <v>6.2299736509813363E-3</v>
      </c>
    </row>
    <row r="47" spans="1:20" x14ac:dyDescent="0.25">
      <c r="A47" s="40" t="s">
        <v>39</v>
      </c>
      <c r="B47" s="20">
        <v>994</v>
      </c>
      <c r="C47" s="20">
        <v>1544</v>
      </c>
      <c r="D47" s="20">
        <v>2039</v>
      </c>
      <c r="E47" s="20">
        <v>2005</v>
      </c>
      <c r="F47" s="21">
        <f t="shared" si="15"/>
        <v>-1.6674840608141284E-2</v>
      </c>
      <c r="G47" s="21">
        <f t="shared" si="16"/>
        <v>1.0171026156941649</v>
      </c>
      <c r="H47" s="20">
        <f t="shared" si="17"/>
        <v>-34</v>
      </c>
      <c r="I47" s="20">
        <f t="shared" si="10"/>
        <v>1011</v>
      </c>
      <c r="J47" s="21">
        <f t="shared" si="11"/>
        <v>4.5090529639433188E-3</v>
      </c>
      <c r="K47" s="18"/>
      <c r="L47" s="20">
        <v>10652</v>
      </c>
      <c r="M47" s="20">
        <v>15242</v>
      </c>
      <c r="N47" s="20">
        <v>20117</v>
      </c>
      <c r="O47" s="20">
        <v>25567</v>
      </c>
      <c r="P47" s="21">
        <f t="shared" si="18"/>
        <v>0.27091514639359748</v>
      </c>
      <c r="Q47" s="21">
        <f t="shared" si="12"/>
        <v>1.4002065339842282</v>
      </c>
      <c r="R47" s="20">
        <f t="shared" si="19"/>
        <v>5450</v>
      </c>
      <c r="S47" s="20">
        <f t="shared" si="13"/>
        <v>14915</v>
      </c>
      <c r="T47" s="21">
        <f t="shared" si="14"/>
        <v>4.6652725773135683E-3</v>
      </c>
    </row>
    <row r="48" spans="1:20" x14ac:dyDescent="0.25">
      <c r="A48" s="40" t="s">
        <v>40</v>
      </c>
      <c r="B48" s="20">
        <v>760</v>
      </c>
      <c r="C48" s="20">
        <v>1061</v>
      </c>
      <c r="D48" s="20">
        <v>821</v>
      </c>
      <c r="E48" s="20">
        <v>811</v>
      </c>
      <c r="F48" s="21">
        <f t="shared" si="15"/>
        <v>-1.218026796589522E-2</v>
      </c>
      <c r="G48" s="21">
        <f t="shared" si="16"/>
        <v>6.7105263157894779E-2</v>
      </c>
      <c r="H48" s="20">
        <f t="shared" si="17"/>
        <v>-10</v>
      </c>
      <c r="I48" s="20">
        <f t="shared" si="10"/>
        <v>51</v>
      </c>
      <c r="J48" s="21">
        <f t="shared" si="11"/>
        <v>1.8238613235700904E-3</v>
      </c>
      <c r="K48" s="18"/>
      <c r="L48" s="20">
        <v>13370</v>
      </c>
      <c r="M48" s="20">
        <v>20656</v>
      </c>
      <c r="N48" s="20">
        <v>23851</v>
      </c>
      <c r="O48" s="20">
        <v>21938</v>
      </c>
      <c r="P48" s="21">
        <f t="shared" si="18"/>
        <v>-8.0206280659091855E-2</v>
      </c>
      <c r="Q48" s="21">
        <f t="shared" si="12"/>
        <v>0.64083769633507859</v>
      </c>
      <c r="R48" s="20">
        <f t="shared" si="19"/>
        <v>-1913</v>
      </c>
      <c r="S48" s="20">
        <f t="shared" si="13"/>
        <v>8568</v>
      </c>
      <c r="T48" s="21">
        <f t="shared" si="14"/>
        <v>4.0030801345916633E-3</v>
      </c>
    </row>
    <row r="49" spans="1:20" x14ac:dyDescent="0.25">
      <c r="A49" s="40" t="s">
        <v>41</v>
      </c>
      <c r="B49" s="20">
        <v>1298</v>
      </c>
      <c r="C49" s="20">
        <v>2380</v>
      </c>
      <c r="D49" s="20">
        <v>2685</v>
      </c>
      <c r="E49" s="20">
        <v>2390</v>
      </c>
      <c r="F49" s="21">
        <f t="shared" si="15"/>
        <v>-0.1098696461824954</v>
      </c>
      <c r="G49" s="21">
        <f t="shared" si="16"/>
        <v>0.8412942989214176</v>
      </c>
      <c r="H49" s="20">
        <f t="shared" si="17"/>
        <v>-295</v>
      </c>
      <c r="I49" s="20">
        <f t="shared" si="10"/>
        <v>1092</v>
      </c>
      <c r="J49" s="21">
        <f t="shared" si="11"/>
        <v>5.3748810891892929E-3</v>
      </c>
      <c r="K49" s="18"/>
      <c r="L49" s="20">
        <v>10476</v>
      </c>
      <c r="M49" s="20">
        <v>21097</v>
      </c>
      <c r="N49" s="20">
        <v>21438</v>
      </c>
      <c r="O49" s="20">
        <v>21983</v>
      </c>
      <c r="P49" s="21">
        <f t="shared" si="18"/>
        <v>2.542214758839445E-2</v>
      </c>
      <c r="Q49" s="21">
        <f t="shared" si="12"/>
        <v>1.0984154257350132</v>
      </c>
      <c r="R49" s="20">
        <f t="shared" si="19"/>
        <v>545</v>
      </c>
      <c r="S49" s="20">
        <f t="shared" si="13"/>
        <v>11507</v>
      </c>
      <c r="T49" s="21">
        <f t="shared" si="14"/>
        <v>4.0112913938703861E-3</v>
      </c>
    </row>
    <row r="50" spans="1:20" x14ac:dyDescent="0.25">
      <c r="A50" s="40" t="s">
        <v>42</v>
      </c>
      <c r="B50" s="20">
        <v>1197</v>
      </c>
      <c r="C50" s="20">
        <v>2020</v>
      </c>
      <c r="D50" s="20">
        <v>2537</v>
      </c>
      <c r="E50" s="20">
        <v>3213</v>
      </c>
      <c r="F50" s="21">
        <f t="shared" si="15"/>
        <v>0.26645644461962958</v>
      </c>
      <c r="G50" s="21">
        <f t="shared" si="16"/>
        <v>1.6842105263157894</v>
      </c>
      <c r="H50" s="20">
        <f t="shared" si="17"/>
        <v>676</v>
      </c>
      <c r="I50" s="20">
        <f t="shared" si="10"/>
        <v>2016</v>
      </c>
      <c r="J50" s="21">
        <f t="shared" si="11"/>
        <v>7.2257292634164E-3</v>
      </c>
      <c r="K50" s="18"/>
      <c r="L50" s="20">
        <v>17159</v>
      </c>
      <c r="M50" s="20">
        <v>28264</v>
      </c>
      <c r="N50" s="20">
        <v>36106</v>
      </c>
      <c r="O50" s="20">
        <v>42229</v>
      </c>
      <c r="P50" s="21">
        <f t="shared" si="18"/>
        <v>0.16958400265883777</v>
      </c>
      <c r="Q50" s="21">
        <f t="shared" si="12"/>
        <v>1.4610408531965731</v>
      </c>
      <c r="R50" s="20">
        <f t="shared" si="19"/>
        <v>6123</v>
      </c>
      <c r="S50" s="20">
        <f t="shared" si="13"/>
        <v>25070</v>
      </c>
      <c r="T50" s="21">
        <f t="shared" si="14"/>
        <v>7.7056281795820653E-3</v>
      </c>
    </row>
    <row r="51" spans="1:20" x14ac:dyDescent="0.25">
      <c r="A51" s="40" t="s">
        <v>43</v>
      </c>
      <c r="B51" s="20">
        <v>4130</v>
      </c>
      <c r="C51" s="20">
        <v>7799</v>
      </c>
      <c r="D51" s="20">
        <v>8658</v>
      </c>
      <c r="E51" s="20">
        <v>11499</v>
      </c>
      <c r="F51" s="21">
        <f t="shared" si="15"/>
        <v>0.3281358281358282</v>
      </c>
      <c r="G51" s="21">
        <f>E51/B51-1</f>
        <v>1.7842615012106537</v>
      </c>
      <c r="H51" s="20">
        <f t="shared" si="17"/>
        <v>2841</v>
      </c>
      <c r="I51" s="20">
        <f t="shared" si="10"/>
        <v>7369</v>
      </c>
      <c r="J51" s="21">
        <f t="shared" si="11"/>
        <v>2.5860149642086893E-2</v>
      </c>
      <c r="K51" s="18"/>
      <c r="L51" s="20">
        <v>53107</v>
      </c>
      <c r="M51" s="20">
        <v>91265</v>
      </c>
      <c r="N51" s="20">
        <v>104646</v>
      </c>
      <c r="O51" s="20">
        <v>138808</v>
      </c>
      <c r="P51" s="21">
        <f t="shared" si="18"/>
        <v>0.32645299390325477</v>
      </c>
      <c r="Q51" s="21">
        <f t="shared" si="12"/>
        <v>1.6137420679006533</v>
      </c>
      <c r="R51" s="20">
        <f t="shared" si="19"/>
        <v>34162</v>
      </c>
      <c r="S51" s="20">
        <f t="shared" si="13"/>
        <v>85701</v>
      </c>
      <c r="T51" s="21">
        <f t="shared" si="14"/>
        <v>2.5328632843577337E-2</v>
      </c>
    </row>
    <row r="52" spans="1:20" x14ac:dyDescent="0.25">
      <c r="A52" s="40" t="s">
        <v>44</v>
      </c>
      <c r="B52" s="20">
        <v>3559</v>
      </c>
      <c r="C52" s="20">
        <v>3989</v>
      </c>
      <c r="D52" s="20">
        <v>3688</v>
      </c>
      <c r="E52" s="20">
        <v>4195</v>
      </c>
      <c r="F52" s="21">
        <f t="shared" si="15"/>
        <v>0.13747288503253796</v>
      </c>
      <c r="G52" s="21">
        <f t="shared" si="16"/>
        <v>0.1787018825512785</v>
      </c>
      <c r="H52" s="20">
        <f t="shared" si="17"/>
        <v>507</v>
      </c>
      <c r="I52" s="20">
        <f t="shared" si="10"/>
        <v>636</v>
      </c>
      <c r="J52" s="21">
        <f t="shared" si="11"/>
        <v>9.4341532088489891E-3</v>
      </c>
      <c r="K52" s="18"/>
      <c r="L52" s="20">
        <v>41827</v>
      </c>
      <c r="M52" s="20">
        <v>44226</v>
      </c>
      <c r="N52" s="20">
        <v>49390</v>
      </c>
      <c r="O52" s="20">
        <v>46551</v>
      </c>
      <c r="P52" s="21">
        <f t="shared" si="18"/>
        <v>-5.7481271512451859E-2</v>
      </c>
      <c r="Q52" s="21">
        <f t="shared" si="12"/>
        <v>0.11294140148707776</v>
      </c>
      <c r="R52" s="20">
        <f t="shared" si="19"/>
        <v>-2839</v>
      </c>
      <c r="S52" s="20">
        <f t="shared" si="13"/>
        <v>4724</v>
      </c>
      <c r="T52" s="21">
        <f t="shared" si="14"/>
        <v>8.4942740151963039E-3</v>
      </c>
    </row>
    <row r="53" spans="1:20" x14ac:dyDescent="0.25">
      <c r="A53" s="41" t="s">
        <v>45</v>
      </c>
      <c r="B53" s="20">
        <v>4286</v>
      </c>
      <c r="C53" s="20">
        <v>985</v>
      </c>
      <c r="D53" s="20">
        <v>909</v>
      </c>
      <c r="E53" s="20">
        <v>864</v>
      </c>
      <c r="F53" s="21">
        <f t="shared" si="15"/>
        <v>-4.9504950495049549E-2</v>
      </c>
      <c r="G53" s="21">
        <f t="shared" si="16"/>
        <v>-0.79841343910405971</v>
      </c>
      <c r="H53" s="20">
        <f t="shared" si="17"/>
        <v>-45</v>
      </c>
      <c r="I53" s="20">
        <f t="shared" si="10"/>
        <v>-3422</v>
      </c>
      <c r="J53" s="21">
        <f t="shared" si="11"/>
        <v>1.9430532473052504E-3</v>
      </c>
      <c r="K53" s="18"/>
      <c r="L53" s="20">
        <v>58773</v>
      </c>
      <c r="M53" s="20">
        <v>7855</v>
      </c>
      <c r="N53" s="20">
        <v>8890</v>
      </c>
      <c r="O53" s="20">
        <v>8264</v>
      </c>
      <c r="P53" s="21">
        <f t="shared" si="18"/>
        <v>-7.0416197975253114E-2</v>
      </c>
      <c r="Q53" s="21">
        <f t="shared" si="12"/>
        <v>-0.85939121705545063</v>
      </c>
      <c r="R53" s="20">
        <f t="shared" si="19"/>
        <v>-626</v>
      </c>
      <c r="S53" s="20">
        <f t="shared" si="13"/>
        <v>-50509</v>
      </c>
      <c r="T53" s="21">
        <f t="shared" si="14"/>
        <v>1.5079521484303721E-3</v>
      </c>
    </row>
    <row r="54" spans="1:20" x14ac:dyDescent="0.25">
      <c r="A54" s="39" t="s">
        <v>46</v>
      </c>
      <c r="B54" s="23">
        <f>B29-SUM(B30:B53)</f>
        <v>24056</v>
      </c>
      <c r="C54" s="23">
        <f>C29-SUM(C30:C53)</f>
        <v>27798</v>
      </c>
      <c r="D54" s="23">
        <f>D29-SUM(D30:D53)</f>
        <v>22610</v>
      </c>
      <c r="E54" s="23">
        <f>E29-SUM(E30:E53)</f>
        <v>22183</v>
      </c>
      <c r="F54" s="24">
        <f t="shared" si="15"/>
        <v>-1.8885448916408643E-2</v>
      </c>
      <c r="G54" s="24">
        <f t="shared" si="16"/>
        <v>-7.785999334885263E-2</v>
      </c>
      <c r="H54" s="23">
        <f t="shared" si="17"/>
        <v>-427</v>
      </c>
      <c r="I54" s="23">
        <f t="shared" si="10"/>
        <v>-1873</v>
      </c>
      <c r="J54" s="24">
        <f t="shared" si="11"/>
        <v>4.9887442343718023E-2</v>
      </c>
      <c r="K54" s="18"/>
      <c r="L54" s="23">
        <f>L29-SUM(L30:L53)</f>
        <v>270305</v>
      </c>
      <c r="M54" s="23">
        <f>M29-SUM(M30:M53)</f>
        <v>257148</v>
      </c>
      <c r="N54" s="23">
        <f>N29-SUM(N30:N53)</f>
        <v>253543</v>
      </c>
      <c r="O54" s="23">
        <f>O29-SUM(O30:O53)</f>
        <v>240429</v>
      </c>
      <c r="P54" s="24">
        <f t="shared" si="18"/>
        <v>-5.172298190050606E-2</v>
      </c>
      <c r="Q54" s="24">
        <f t="shared" si="12"/>
        <v>-0.11052699728084936</v>
      </c>
      <c r="R54" s="23">
        <f t="shared" si="19"/>
        <v>-13114</v>
      </c>
      <c r="S54" s="23">
        <f t="shared" si="13"/>
        <v>-29876</v>
      </c>
      <c r="T54" s="24">
        <f t="shared" si="14"/>
        <v>4.3871663491646409E-2</v>
      </c>
    </row>
    <row r="55" spans="1:20" ht="21" x14ac:dyDescent="0.35">
      <c r="A55" s="389" t="s">
        <v>47</v>
      </c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0"/>
      <c r="P55" s="390"/>
      <c r="Q55" s="390"/>
      <c r="R55" s="390"/>
      <c r="S55" s="390"/>
      <c r="T55" s="391"/>
    </row>
    <row r="56" spans="1:20" x14ac:dyDescent="0.25">
      <c r="A56" s="1"/>
      <c r="B56" s="382" t="s">
        <v>152</v>
      </c>
      <c r="C56" s="383"/>
      <c r="D56" s="383"/>
      <c r="E56" s="383"/>
      <c r="F56" s="383"/>
      <c r="G56" s="383"/>
      <c r="H56" s="383"/>
      <c r="I56" s="383"/>
      <c r="J56" s="384"/>
      <c r="K56" s="3"/>
      <c r="L56" s="382" t="str">
        <f>L$5</f>
        <v>acumulado diciembre</v>
      </c>
      <c r="M56" s="383"/>
      <c r="N56" s="383"/>
      <c r="O56" s="383"/>
      <c r="P56" s="383"/>
      <c r="Q56" s="383"/>
      <c r="R56" s="383"/>
      <c r="S56" s="383"/>
      <c r="T56" s="384"/>
    </row>
    <row r="57" spans="1:20" x14ac:dyDescent="0.25">
      <c r="A57" s="4"/>
      <c r="B57" s="5">
        <f>B$6</f>
        <v>2019</v>
      </c>
      <c r="C57" s="5">
        <f>C$6</f>
        <v>2022</v>
      </c>
      <c r="D57" s="5">
        <f>D$6</f>
        <v>2023</v>
      </c>
      <c r="E57" s="5">
        <f>E$6</f>
        <v>2024</v>
      </c>
      <c r="F57" s="5" t="str">
        <f>CONCATENATE("var ",RIGHT(E57,2),"/",RIGHT(D57,2))</f>
        <v>var 24/23</v>
      </c>
      <c r="G57" s="5" t="str">
        <f>CONCATENATE("var ",RIGHT(E57,2),"/",RIGHT(B57,2))</f>
        <v>var 24/19</v>
      </c>
      <c r="H57" s="5" t="str">
        <f>CONCATENATE("dif ",RIGHT(E57,2),"-",RIGHT(D57,2))</f>
        <v>dif 24-23</v>
      </c>
      <c r="I57" s="5" t="str">
        <f>CONCATENATE("dif ",RIGHT(E57,2),"-",RIGHT(B57,2))</f>
        <v>dif 24-19</v>
      </c>
      <c r="J57" s="5" t="str">
        <f>CONCATENATE("cuota ",RIGHT(E57,2))</f>
        <v>cuota 24</v>
      </c>
      <c r="K57" s="6"/>
      <c r="L57" s="5">
        <f>L$6</f>
        <v>2019</v>
      </c>
      <c r="M57" s="5">
        <f>M$6</f>
        <v>2022</v>
      </c>
      <c r="N57" s="5">
        <f>N$6</f>
        <v>2023</v>
      </c>
      <c r="O57" s="5">
        <f>O$6</f>
        <v>2024</v>
      </c>
      <c r="P57" s="5" t="str">
        <f>CONCATENATE("var ",RIGHT(O57,2),"/",RIGHT(N57,2))</f>
        <v>var 24/23</v>
      </c>
      <c r="Q57" s="5" t="str">
        <f>CONCATENATE("var ",RIGHT(O57,2),"/",RIGHT(L57,2))</f>
        <v>var 24/19</v>
      </c>
      <c r="R57" s="5" t="str">
        <f>CONCATENATE("dif ",RIGHT(O57,2),"-",RIGHT(N57,2))</f>
        <v>dif 24-23</v>
      </c>
      <c r="S57" s="5" t="str">
        <f>CONCATENATE("dif ",RIGHT(O57,2),"-",RIGHT(L57,2))</f>
        <v>dif 24-19</v>
      </c>
      <c r="T57" s="5" t="str">
        <f>CONCATENATE("cuota ",RIGHT(O57,2))</f>
        <v>cuota 24</v>
      </c>
    </row>
    <row r="58" spans="1:20" x14ac:dyDescent="0.25">
      <c r="A58" s="7" t="s">
        <v>48</v>
      </c>
      <c r="B58" s="8">
        <v>397253</v>
      </c>
      <c r="C58" s="8">
        <v>423458</v>
      </c>
      <c r="D58" s="8">
        <v>434399</v>
      </c>
      <c r="E58" s="8">
        <v>444661</v>
      </c>
      <c r="F58" s="9">
        <f>E58/D58-1</f>
        <v>2.3623442963726982E-2</v>
      </c>
      <c r="G58" s="9">
        <f t="shared" ref="G58:G68" si="20">E58/B58-1</f>
        <v>0.11933956445892169</v>
      </c>
      <c r="H58" s="8">
        <f>E58-D58</f>
        <v>10262</v>
      </c>
      <c r="I58" s="8">
        <f t="shared" ref="I58:I68" si="21">E58-B58</f>
        <v>47408</v>
      </c>
      <c r="J58" s="9">
        <f t="shared" ref="J58:J68" si="22">E58/$E$58</f>
        <v>1</v>
      </c>
      <c r="K58" s="10"/>
      <c r="L58" s="8">
        <v>4831573</v>
      </c>
      <c r="M58" s="8">
        <v>4757683</v>
      </c>
      <c r="N58" s="8">
        <v>5188807</v>
      </c>
      <c r="O58" s="8">
        <v>5480280</v>
      </c>
      <c r="P58" s="9">
        <f>O58/N58-1</f>
        <v>5.6173413272068151E-2</v>
      </c>
      <c r="Q58" s="9">
        <f t="shared" ref="Q58:Q68" si="23">O58/L58-1</f>
        <v>0.13426414130553344</v>
      </c>
      <c r="R58" s="8">
        <f>O58-N58</f>
        <v>291473</v>
      </c>
      <c r="S58" s="8">
        <f t="shared" ref="S58:S68" si="24">O58-L58</f>
        <v>648707</v>
      </c>
      <c r="T58" s="9">
        <f t="shared" ref="T58:T68" si="25">O58/$O$58</f>
        <v>1</v>
      </c>
    </row>
    <row r="59" spans="1:20" x14ac:dyDescent="0.25">
      <c r="A59" s="42" t="s">
        <v>49</v>
      </c>
      <c r="B59" s="43">
        <v>141195</v>
      </c>
      <c r="C59" s="43">
        <v>153975</v>
      </c>
      <c r="D59" s="43">
        <v>161770</v>
      </c>
      <c r="E59" s="43">
        <v>159454</v>
      </c>
      <c r="F59" s="44">
        <f t="shared" ref="F59:F68" si="26">E59/D59-1</f>
        <v>-1.431662236508624E-2</v>
      </c>
      <c r="G59" s="44">
        <f t="shared" si="20"/>
        <v>0.12931761039696865</v>
      </c>
      <c r="H59" s="43">
        <f>E59-D59</f>
        <v>-2316</v>
      </c>
      <c r="I59" s="43">
        <f t="shared" si="21"/>
        <v>18259</v>
      </c>
      <c r="J59" s="44">
        <f t="shared" si="22"/>
        <v>0.35859677372200394</v>
      </c>
      <c r="K59" s="45"/>
      <c r="L59" s="43">
        <v>1762715</v>
      </c>
      <c r="M59" s="43">
        <v>1757049</v>
      </c>
      <c r="N59" s="43">
        <v>1888332</v>
      </c>
      <c r="O59" s="43">
        <v>1938898</v>
      </c>
      <c r="P59" s="44">
        <f t="shared" ref="P59:P68" si="27">O59/N59-1</f>
        <v>2.677813011694985E-2</v>
      </c>
      <c r="Q59" s="44">
        <f t="shared" si="23"/>
        <v>9.9949793358540706E-2</v>
      </c>
      <c r="R59" s="43">
        <f t="shared" ref="R59:R68" si="28">O59-N59</f>
        <v>50566</v>
      </c>
      <c r="S59" s="43">
        <f t="shared" si="24"/>
        <v>176183</v>
      </c>
      <c r="T59" s="44">
        <f t="shared" si="25"/>
        <v>0.35379542651105417</v>
      </c>
    </row>
    <row r="60" spans="1:20" x14ac:dyDescent="0.25">
      <c r="A60" s="46" t="s">
        <v>50</v>
      </c>
      <c r="B60" s="20">
        <v>109344</v>
      </c>
      <c r="C60" s="20">
        <v>108917</v>
      </c>
      <c r="D60" s="20">
        <v>111619</v>
      </c>
      <c r="E60" s="20">
        <v>115450</v>
      </c>
      <c r="F60" s="21">
        <f t="shared" si="26"/>
        <v>3.4322113618649119E-2</v>
      </c>
      <c r="G60" s="21">
        <f t="shared" si="20"/>
        <v>5.5842112964588742E-2</v>
      </c>
      <c r="H60" s="20">
        <f t="shared" ref="H60:H68" si="29">E60-D60</f>
        <v>3831</v>
      </c>
      <c r="I60" s="20">
        <f t="shared" si="21"/>
        <v>6106</v>
      </c>
      <c r="J60" s="21">
        <f t="shared" si="22"/>
        <v>0.25963599236272128</v>
      </c>
      <c r="K60" s="18"/>
      <c r="L60" s="20">
        <v>1299411</v>
      </c>
      <c r="M60" s="20">
        <v>1243535</v>
      </c>
      <c r="N60" s="20">
        <v>1319978</v>
      </c>
      <c r="O60" s="20">
        <v>1387823</v>
      </c>
      <c r="P60" s="21">
        <f>O60/N60-1</f>
        <v>5.139858391579244E-2</v>
      </c>
      <c r="Q60" s="21">
        <f t="shared" si="23"/>
        <v>6.8040058149423155E-2</v>
      </c>
      <c r="R60" s="20">
        <f>O60-N60</f>
        <v>67845</v>
      </c>
      <c r="S60" s="20">
        <f t="shared" si="24"/>
        <v>88412</v>
      </c>
      <c r="T60" s="21">
        <f t="shared" si="25"/>
        <v>0.2532394330216704</v>
      </c>
    </row>
    <row r="61" spans="1:20" x14ac:dyDescent="0.25">
      <c r="A61" s="47" t="s">
        <v>51</v>
      </c>
      <c r="B61" s="48">
        <v>3627</v>
      </c>
      <c r="C61" s="48">
        <v>4675</v>
      </c>
      <c r="D61" s="48">
        <v>5492</v>
      </c>
      <c r="E61" s="48">
        <v>4480</v>
      </c>
      <c r="F61" s="49">
        <f t="shared" si="26"/>
        <v>-0.1842680262199563</v>
      </c>
      <c r="G61" s="49">
        <f t="shared" si="20"/>
        <v>0.23518059001929981</v>
      </c>
      <c r="H61" s="48">
        <f t="shared" si="29"/>
        <v>-1012</v>
      </c>
      <c r="I61" s="48">
        <f t="shared" si="21"/>
        <v>853</v>
      </c>
      <c r="J61" s="49">
        <f t="shared" si="22"/>
        <v>1.007509091195315E-2</v>
      </c>
      <c r="K61" s="18"/>
      <c r="L61" s="48">
        <v>45076</v>
      </c>
      <c r="M61" s="48">
        <v>37751</v>
      </c>
      <c r="N61" s="48">
        <v>51166</v>
      </c>
      <c r="O61" s="48">
        <v>43737</v>
      </c>
      <c r="P61" s="49">
        <f t="shared" si="27"/>
        <v>-0.14519407418989172</v>
      </c>
      <c r="Q61" s="49">
        <f t="shared" si="23"/>
        <v>-2.9705386458425798E-2</v>
      </c>
      <c r="R61" s="48">
        <f t="shared" si="28"/>
        <v>-7429</v>
      </c>
      <c r="S61" s="48">
        <f t="shared" si="24"/>
        <v>-1339</v>
      </c>
      <c r="T61" s="49">
        <f t="shared" si="25"/>
        <v>7.9807966016334931E-3</v>
      </c>
    </row>
    <row r="62" spans="1:20" x14ac:dyDescent="0.25">
      <c r="A62" s="46" t="s">
        <v>52</v>
      </c>
      <c r="B62" s="20">
        <v>62015</v>
      </c>
      <c r="C62" s="20">
        <v>61100</v>
      </c>
      <c r="D62" s="20">
        <v>62539</v>
      </c>
      <c r="E62" s="20">
        <v>67921</v>
      </c>
      <c r="F62" s="21">
        <f t="shared" si="26"/>
        <v>8.6058299621036394E-2</v>
      </c>
      <c r="G62" s="21">
        <f t="shared" si="20"/>
        <v>9.5235023784568273E-2</v>
      </c>
      <c r="H62" s="20">
        <f t="shared" si="29"/>
        <v>5382</v>
      </c>
      <c r="I62" s="20">
        <f t="shared" si="21"/>
        <v>5906</v>
      </c>
      <c r="J62" s="21">
        <f t="shared" si="22"/>
        <v>0.15274782362293973</v>
      </c>
      <c r="K62" s="18"/>
      <c r="L62" s="20">
        <v>791721</v>
      </c>
      <c r="M62" s="20">
        <v>710225</v>
      </c>
      <c r="N62" s="20">
        <v>797848</v>
      </c>
      <c r="O62" s="20">
        <v>914356</v>
      </c>
      <c r="P62" s="21">
        <f t="shared" si="27"/>
        <v>0.14602781482187077</v>
      </c>
      <c r="Q62" s="21">
        <f t="shared" si="23"/>
        <v>0.15489673761337652</v>
      </c>
      <c r="R62" s="20">
        <f>O62-N62</f>
        <v>116508</v>
      </c>
      <c r="S62" s="20">
        <f t="shared" si="24"/>
        <v>122635</v>
      </c>
      <c r="T62" s="21">
        <f t="shared" si="25"/>
        <v>0.16684475975680074</v>
      </c>
    </row>
    <row r="63" spans="1:20" x14ac:dyDescent="0.25">
      <c r="A63" s="46" t="s">
        <v>53</v>
      </c>
      <c r="B63" s="20">
        <v>11708</v>
      </c>
      <c r="C63" s="20">
        <v>17905</v>
      </c>
      <c r="D63" s="20">
        <v>20333</v>
      </c>
      <c r="E63" s="20">
        <v>18315</v>
      </c>
      <c r="F63" s="21">
        <f t="shared" si="26"/>
        <v>-9.9247528648010674E-2</v>
      </c>
      <c r="G63" s="21">
        <f t="shared" si="20"/>
        <v>0.56431499829176635</v>
      </c>
      <c r="H63" s="20">
        <f t="shared" si="29"/>
        <v>-2018</v>
      </c>
      <c r="I63" s="20">
        <f t="shared" si="21"/>
        <v>6607</v>
      </c>
      <c r="J63" s="21">
        <f t="shared" si="22"/>
        <v>4.1188680815272757E-2</v>
      </c>
      <c r="K63" s="18"/>
      <c r="L63" s="20">
        <v>142901</v>
      </c>
      <c r="M63" s="20">
        <v>198873</v>
      </c>
      <c r="N63" s="20">
        <v>252588</v>
      </c>
      <c r="O63" s="20">
        <v>239146</v>
      </c>
      <c r="P63" s="21">
        <f t="shared" si="27"/>
        <v>-5.3217096615832848E-2</v>
      </c>
      <c r="Q63" s="21">
        <f t="shared" si="23"/>
        <v>0.67350823297247753</v>
      </c>
      <c r="R63" s="20">
        <f t="shared" si="28"/>
        <v>-13442</v>
      </c>
      <c r="S63" s="20">
        <f t="shared" si="24"/>
        <v>96245</v>
      </c>
      <c r="T63" s="21">
        <f t="shared" si="25"/>
        <v>4.3637551365988597E-2</v>
      </c>
    </row>
    <row r="64" spans="1:20" x14ac:dyDescent="0.25">
      <c r="A64" s="46" t="s">
        <v>54</v>
      </c>
      <c r="B64" s="20">
        <v>20923</v>
      </c>
      <c r="C64" s="20">
        <v>23965</v>
      </c>
      <c r="D64" s="20">
        <v>20577</v>
      </c>
      <c r="E64" s="20">
        <v>24629</v>
      </c>
      <c r="F64" s="21">
        <f t="shared" si="26"/>
        <v>0.19691889002284113</v>
      </c>
      <c r="G64" s="21">
        <f t="shared" si="20"/>
        <v>0.17712565119724699</v>
      </c>
      <c r="H64" s="20">
        <f t="shared" si="29"/>
        <v>4052</v>
      </c>
      <c r="I64" s="20">
        <f t="shared" si="21"/>
        <v>3706</v>
      </c>
      <c r="J64" s="21">
        <f t="shared" si="22"/>
        <v>5.5388262069306728E-2</v>
      </c>
      <c r="K64" s="18"/>
      <c r="L64" s="20">
        <v>220415</v>
      </c>
      <c r="M64" s="20">
        <v>229131</v>
      </c>
      <c r="N64" s="20">
        <v>239109</v>
      </c>
      <c r="O64" s="20">
        <v>250871</v>
      </c>
      <c r="P64" s="21">
        <f t="shared" si="27"/>
        <v>4.9190954752853289E-2</v>
      </c>
      <c r="Q64" s="21">
        <f t="shared" si="23"/>
        <v>0.1381757139940567</v>
      </c>
      <c r="R64" s="20">
        <f t="shared" si="28"/>
        <v>11762</v>
      </c>
      <c r="S64" s="20">
        <f t="shared" si="24"/>
        <v>30456</v>
      </c>
      <c r="T64" s="21">
        <f t="shared" si="25"/>
        <v>4.5777040589166977E-2</v>
      </c>
    </row>
    <row r="65" spans="1:20" x14ac:dyDescent="0.25">
      <c r="A65" s="46" t="s">
        <v>55</v>
      </c>
      <c r="B65" s="20">
        <v>5767</v>
      </c>
      <c r="C65" s="20">
        <v>5166</v>
      </c>
      <c r="D65" s="20">
        <v>4585</v>
      </c>
      <c r="E65" s="20">
        <v>5228</v>
      </c>
      <c r="F65" s="21">
        <f t="shared" si="26"/>
        <v>0.14023991275899683</v>
      </c>
      <c r="G65" s="21">
        <f t="shared" si="20"/>
        <v>-9.3462805618172329E-2</v>
      </c>
      <c r="H65" s="20">
        <f t="shared" si="29"/>
        <v>643</v>
      </c>
      <c r="I65" s="20">
        <f t="shared" si="21"/>
        <v>-539</v>
      </c>
      <c r="J65" s="21">
        <f t="shared" si="22"/>
        <v>1.1757271269573899E-2</v>
      </c>
      <c r="K65" s="18"/>
      <c r="L65" s="20">
        <v>55887</v>
      </c>
      <c r="M65" s="20">
        <v>51485</v>
      </c>
      <c r="N65" s="20">
        <v>58157</v>
      </c>
      <c r="O65" s="20">
        <v>57388</v>
      </c>
      <c r="P65" s="21">
        <f t="shared" si="27"/>
        <v>-1.3222827862510056E-2</v>
      </c>
      <c r="Q65" s="21">
        <f t="shared" si="23"/>
        <v>2.6857766564675201E-2</v>
      </c>
      <c r="R65" s="20">
        <f>O65-N65</f>
        <v>-769</v>
      </c>
      <c r="S65" s="20">
        <f t="shared" si="24"/>
        <v>1501</v>
      </c>
      <c r="T65" s="21">
        <f t="shared" si="25"/>
        <v>1.0471727721941215E-2</v>
      </c>
    </row>
    <row r="66" spans="1:20" x14ac:dyDescent="0.25">
      <c r="A66" s="46" t="s">
        <v>56</v>
      </c>
      <c r="B66" s="20">
        <v>20974</v>
      </c>
      <c r="C66" s="20">
        <v>23285</v>
      </c>
      <c r="D66" s="20">
        <v>24142</v>
      </c>
      <c r="E66" s="20">
        <v>23290</v>
      </c>
      <c r="F66" s="21">
        <f t="shared" si="26"/>
        <v>-3.5291193770193074E-2</v>
      </c>
      <c r="G66" s="21">
        <f t="shared" si="20"/>
        <v>0.11042242776771238</v>
      </c>
      <c r="H66" s="20">
        <f t="shared" si="29"/>
        <v>-852</v>
      </c>
      <c r="I66" s="20">
        <f t="shared" si="21"/>
        <v>2316</v>
      </c>
      <c r="J66" s="21">
        <f t="shared" si="22"/>
        <v>5.2376979316827874E-2</v>
      </c>
      <c r="K66" s="18"/>
      <c r="L66" s="20">
        <v>250224</v>
      </c>
      <c r="M66" s="20">
        <v>257117</v>
      </c>
      <c r="N66" s="20">
        <v>278594</v>
      </c>
      <c r="O66" s="20">
        <v>287810</v>
      </c>
      <c r="P66" s="21">
        <f t="shared" si="27"/>
        <v>3.3080396562739978E-2</v>
      </c>
      <c r="Q66" s="21">
        <f t="shared" si="23"/>
        <v>0.15020941236651963</v>
      </c>
      <c r="R66" s="20">
        <f t="shared" si="28"/>
        <v>9216</v>
      </c>
      <c r="S66" s="20">
        <f t="shared" si="24"/>
        <v>37586</v>
      </c>
      <c r="T66" s="21">
        <f t="shared" si="25"/>
        <v>5.2517389622428051E-2</v>
      </c>
    </row>
    <row r="67" spans="1:20" x14ac:dyDescent="0.25">
      <c r="A67" s="50" t="s">
        <v>57</v>
      </c>
      <c r="B67" s="28">
        <v>10746</v>
      </c>
      <c r="C67" s="28">
        <v>14121</v>
      </c>
      <c r="D67" s="28">
        <v>12492</v>
      </c>
      <c r="E67" s="28">
        <v>15575</v>
      </c>
      <c r="F67" s="29">
        <f t="shared" si="26"/>
        <v>0.24679795068844057</v>
      </c>
      <c r="G67" s="29">
        <f t="shared" si="20"/>
        <v>0.44937651219058261</v>
      </c>
      <c r="H67" s="28">
        <f t="shared" si="29"/>
        <v>3083</v>
      </c>
      <c r="I67" s="28">
        <f t="shared" si="21"/>
        <v>4829</v>
      </c>
      <c r="J67" s="29">
        <f t="shared" si="22"/>
        <v>3.5026683248587126E-2</v>
      </c>
      <c r="K67" s="18"/>
      <c r="L67" s="28">
        <v>137126</v>
      </c>
      <c r="M67" s="28">
        <v>161080</v>
      </c>
      <c r="N67" s="28">
        <v>179837</v>
      </c>
      <c r="O67" s="28">
        <v>231856</v>
      </c>
      <c r="P67" s="29">
        <f t="shared" si="27"/>
        <v>0.28925638216829674</v>
      </c>
      <c r="Q67" s="29">
        <f t="shared" si="23"/>
        <v>0.69082449717777816</v>
      </c>
      <c r="R67" s="28">
        <f>O67-N67</f>
        <v>52019</v>
      </c>
      <c r="S67" s="28">
        <f t="shared" si="24"/>
        <v>94730</v>
      </c>
      <c r="T67" s="29">
        <f t="shared" si="25"/>
        <v>4.2307327362835476E-2</v>
      </c>
    </row>
    <row r="68" spans="1:20" x14ac:dyDescent="0.25">
      <c r="A68" s="51" t="s">
        <v>58</v>
      </c>
      <c r="B68" s="52">
        <f>B58-SUM(B59:B67)</f>
        <v>10954</v>
      </c>
      <c r="C68" s="52">
        <f>C58-SUM(C59:C67)</f>
        <v>10349</v>
      </c>
      <c r="D68" s="52">
        <f>D58-SUM(D59:D67)</f>
        <v>10850</v>
      </c>
      <c r="E68" s="52">
        <f>E58-SUM(E59:E67)</f>
        <v>10319</v>
      </c>
      <c r="F68" s="53">
        <f t="shared" si="26"/>
        <v>-4.8940092165898563E-2</v>
      </c>
      <c r="G68" s="53">
        <f t="shared" si="20"/>
        <v>-5.7969691436917992E-2</v>
      </c>
      <c r="H68" s="52">
        <f t="shared" si="29"/>
        <v>-531</v>
      </c>
      <c r="I68" s="52">
        <f t="shared" si="21"/>
        <v>-635</v>
      </c>
      <c r="J68" s="53">
        <f t="shared" si="22"/>
        <v>2.3206442660813519E-2</v>
      </c>
      <c r="K68" s="18"/>
      <c r="L68" s="52">
        <f>L58-SUM(L59:L67)</f>
        <v>126097</v>
      </c>
      <c r="M68" s="52">
        <f>M58-SUM(M59:M67)</f>
        <v>111437</v>
      </c>
      <c r="N68" s="52">
        <f>N58-SUM(N59:N67)</f>
        <v>123198</v>
      </c>
      <c r="O68" s="52">
        <f>O58-SUM(O59:O67)</f>
        <v>128395</v>
      </c>
      <c r="P68" s="53">
        <f t="shared" si="27"/>
        <v>4.2184126365687691E-2</v>
      </c>
      <c r="Q68" s="53">
        <f t="shared" si="23"/>
        <v>1.8224065600291883E-2</v>
      </c>
      <c r="R68" s="52">
        <f t="shared" si="28"/>
        <v>5197</v>
      </c>
      <c r="S68" s="52">
        <f t="shared" si="24"/>
        <v>2298</v>
      </c>
      <c r="T68" s="53">
        <f t="shared" si="25"/>
        <v>2.3428547446480836E-2</v>
      </c>
    </row>
    <row r="69" spans="1:20" ht="21" x14ac:dyDescent="0.35">
      <c r="A69" s="385" t="s">
        <v>59</v>
      </c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</row>
    <row r="70" spans="1:20" x14ac:dyDescent="0.25">
      <c r="A70" s="54"/>
      <c r="B70" s="382" t="s">
        <v>152</v>
      </c>
      <c r="C70" s="383"/>
      <c r="D70" s="383"/>
      <c r="E70" s="383"/>
      <c r="F70" s="383"/>
      <c r="G70" s="383"/>
      <c r="H70" s="383"/>
      <c r="I70" s="383"/>
      <c r="J70" s="384"/>
      <c r="K70" s="55"/>
      <c r="L70" s="382" t="str">
        <f>L$5</f>
        <v>acumulado diciembre</v>
      </c>
      <c r="M70" s="383"/>
      <c r="N70" s="383"/>
      <c r="O70" s="383"/>
      <c r="P70" s="383"/>
      <c r="Q70" s="383"/>
      <c r="R70" s="383"/>
      <c r="S70" s="383"/>
      <c r="T70" s="384"/>
    </row>
    <row r="71" spans="1:20" x14ac:dyDescent="0.25">
      <c r="A71" s="4"/>
      <c r="B71" s="5">
        <f>B$6</f>
        <v>2019</v>
      </c>
      <c r="C71" s="5">
        <f>C$6</f>
        <v>2022</v>
      </c>
      <c r="D71" s="5">
        <f>D$6</f>
        <v>2023</v>
      </c>
      <c r="E71" s="5">
        <f>E$6</f>
        <v>2024</v>
      </c>
      <c r="F71" s="5" t="str">
        <f>CONCATENATE("var ",RIGHT(E71,2),"/",RIGHT(D71,2))</f>
        <v>var 24/23</v>
      </c>
      <c r="G71" s="5" t="str">
        <f>CONCATENATE("var ",RIGHT(E71,2),"/",RIGHT(B71,2))</f>
        <v>var 24/19</v>
      </c>
      <c r="H71" s="5" t="str">
        <f>CONCATENATE("dif ",RIGHT(E71,2),"-",RIGHT(D71,2))</f>
        <v>dif 24-23</v>
      </c>
      <c r="I71" s="5" t="str">
        <f>CONCATENATE("dif ",RIGHT(E71,2),"-",RIGHT(B71,2))</f>
        <v>dif 24-19</v>
      </c>
      <c r="J71" s="5" t="str">
        <f>CONCATENATE("cuota ",RIGHT(E71,2))</f>
        <v>cuota 24</v>
      </c>
      <c r="K71" s="56"/>
      <c r="L71" s="5">
        <f>L$6</f>
        <v>2019</v>
      </c>
      <c r="M71" s="5">
        <f>M$6</f>
        <v>2022</v>
      </c>
      <c r="N71" s="5">
        <f>N$6</f>
        <v>2023</v>
      </c>
      <c r="O71" s="5">
        <f>O$6</f>
        <v>2024</v>
      </c>
      <c r="P71" s="5" t="str">
        <f>CONCATENATE("var ",RIGHT(O71,2),"/",RIGHT(N71,2))</f>
        <v>var 24/23</v>
      </c>
      <c r="Q71" s="5" t="str">
        <f>CONCATENATE("var ",RIGHT(O71,2),"/",RIGHT(L71,2))</f>
        <v>var 24/19</v>
      </c>
      <c r="R71" s="5" t="str">
        <f>CONCATENATE("dif ",RIGHT(O71,2),"-",RIGHT(N71,2))</f>
        <v>dif 24-23</v>
      </c>
      <c r="S71" s="5" t="str">
        <f>CONCATENATE("dif ",RIGHT(O71,2),"-",RIGHT(L71,2))</f>
        <v>dif 24-19</v>
      </c>
      <c r="T71" s="5" t="str">
        <f>CONCATENATE("cuota ",RIGHT(O71,2))</f>
        <v>cuota 24</v>
      </c>
    </row>
    <row r="72" spans="1:20" x14ac:dyDescent="0.25">
      <c r="A72" s="57" t="s">
        <v>4</v>
      </c>
      <c r="B72" s="58">
        <v>2854802</v>
      </c>
      <c r="C72" s="58">
        <v>2818920</v>
      </c>
      <c r="D72" s="58">
        <v>2932508</v>
      </c>
      <c r="E72" s="58">
        <v>2933977</v>
      </c>
      <c r="F72" s="59">
        <f>E72/D72-1</f>
        <v>5.0093639983250782E-4</v>
      </c>
      <c r="G72" s="59">
        <f t="shared" ref="G72:G83" si="30">E72/B72-1</f>
        <v>2.7733972443622967E-2</v>
      </c>
      <c r="H72" s="58">
        <f>E72-D72</f>
        <v>1469</v>
      </c>
      <c r="I72" s="58">
        <f t="shared" ref="I72:I83" si="31">E72-B72</f>
        <v>79175</v>
      </c>
      <c r="J72" s="59">
        <f t="shared" ref="J72:J83" si="32">E72/$E$72</f>
        <v>1</v>
      </c>
      <c r="K72" s="60"/>
      <c r="L72" s="58">
        <v>34034766</v>
      </c>
      <c r="M72" s="58">
        <v>31405937</v>
      </c>
      <c r="N72" s="58">
        <v>34509923</v>
      </c>
      <c r="O72" s="58">
        <v>36076748</v>
      </c>
      <c r="P72" s="59">
        <f>O72/N72-1</f>
        <v>4.540215867766495E-2</v>
      </c>
      <c r="Q72" s="59">
        <f t="shared" ref="Q72:Q83" si="33">O72/L72-1</f>
        <v>5.9996945476281427E-2</v>
      </c>
      <c r="R72" s="58">
        <f>O72-N72</f>
        <v>1566825</v>
      </c>
      <c r="S72" s="58">
        <f t="shared" ref="S72:S83" si="34">O72-L72</f>
        <v>2041982</v>
      </c>
      <c r="T72" s="59">
        <f t="shared" ref="T72:T83" si="35">O72/$O$72</f>
        <v>1</v>
      </c>
    </row>
    <row r="73" spans="1:20" x14ac:dyDescent="0.25">
      <c r="A73" s="61" t="s">
        <v>5</v>
      </c>
      <c r="B73" s="62">
        <v>2021610</v>
      </c>
      <c r="C73" s="62">
        <v>2150387</v>
      </c>
      <c r="D73" s="62">
        <v>2184627</v>
      </c>
      <c r="E73" s="62">
        <v>2178253</v>
      </c>
      <c r="F73" s="63">
        <f t="shared" ref="F73:F83" si="36">E73/D73-1</f>
        <v>-2.9176605434245717E-3</v>
      </c>
      <c r="G73" s="63">
        <f t="shared" si="30"/>
        <v>7.7484282329430609E-2</v>
      </c>
      <c r="H73" s="62">
        <f t="shared" ref="H73:H83" si="37">E73-D73</f>
        <v>-6374</v>
      </c>
      <c r="I73" s="62">
        <f t="shared" si="31"/>
        <v>156643</v>
      </c>
      <c r="J73" s="63">
        <f t="shared" si="32"/>
        <v>0.74242333869692911</v>
      </c>
      <c r="K73" s="64"/>
      <c r="L73" s="62">
        <v>24096786</v>
      </c>
      <c r="M73" s="62">
        <v>24186974</v>
      </c>
      <c r="N73" s="62">
        <v>26238302</v>
      </c>
      <c r="O73" s="62">
        <v>27167700</v>
      </c>
      <c r="P73" s="63">
        <f t="shared" ref="P73:P83" si="38">O73/N73-1</f>
        <v>3.5421423230817206E-2</v>
      </c>
      <c r="Q73" s="63">
        <f t="shared" si="33"/>
        <v>0.12744081306112776</v>
      </c>
      <c r="R73" s="62">
        <f t="shared" ref="R73:R83" si="39">O73-N73</f>
        <v>929398</v>
      </c>
      <c r="S73" s="62">
        <f t="shared" si="34"/>
        <v>3070914</v>
      </c>
      <c r="T73" s="63">
        <f t="shared" si="35"/>
        <v>0.75305290820558435</v>
      </c>
    </row>
    <row r="74" spans="1:20" x14ac:dyDescent="0.25">
      <c r="A74" s="26" t="s">
        <v>6</v>
      </c>
      <c r="B74" s="20">
        <v>298326</v>
      </c>
      <c r="C74" s="20">
        <v>426063</v>
      </c>
      <c r="D74" s="20">
        <v>383549</v>
      </c>
      <c r="E74" s="20">
        <v>381986</v>
      </c>
      <c r="F74" s="21">
        <f t="shared" si="36"/>
        <v>-4.0750986184294735E-3</v>
      </c>
      <c r="G74" s="21">
        <f t="shared" si="30"/>
        <v>0.28043147429322279</v>
      </c>
      <c r="H74" s="20">
        <f t="shared" si="37"/>
        <v>-1563</v>
      </c>
      <c r="I74" s="20">
        <f t="shared" si="31"/>
        <v>83660</v>
      </c>
      <c r="J74" s="21">
        <f t="shared" si="32"/>
        <v>0.13019393130893664</v>
      </c>
      <c r="K74" s="65"/>
      <c r="L74" s="20">
        <v>3800056</v>
      </c>
      <c r="M74" s="20">
        <v>5003339</v>
      </c>
      <c r="N74" s="20">
        <v>4810724</v>
      </c>
      <c r="O74" s="20">
        <v>5229664</v>
      </c>
      <c r="P74" s="21">
        <f>O74/N74-1</f>
        <v>8.7084605144672533E-2</v>
      </c>
      <c r="Q74" s="21">
        <f t="shared" si="33"/>
        <v>0.37620708747450027</v>
      </c>
      <c r="R74" s="20">
        <f>O74-N74</f>
        <v>418940</v>
      </c>
      <c r="S74" s="20">
        <f t="shared" si="34"/>
        <v>1429608</v>
      </c>
      <c r="T74" s="21">
        <f t="shared" si="35"/>
        <v>0.14495940709511845</v>
      </c>
    </row>
    <row r="75" spans="1:20" x14ac:dyDescent="0.25">
      <c r="A75" s="26" t="s">
        <v>7</v>
      </c>
      <c r="B75" s="20">
        <v>1325580</v>
      </c>
      <c r="C75" s="20">
        <v>1362833</v>
      </c>
      <c r="D75" s="20">
        <v>1424824</v>
      </c>
      <c r="E75" s="20">
        <v>1432676</v>
      </c>
      <c r="F75" s="21">
        <f t="shared" si="36"/>
        <v>5.5108560776628845E-3</v>
      </c>
      <c r="G75" s="21">
        <f t="shared" si="30"/>
        <v>8.0791804342250195E-2</v>
      </c>
      <c r="H75" s="20">
        <f t="shared" si="37"/>
        <v>7852</v>
      </c>
      <c r="I75" s="20">
        <f t="shared" si="31"/>
        <v>107096</v>
      </c>
      <c r="J75" s="21">
        <f t="shared" si="32"/>
        <v>0.4883051230462952</v>
      </c>
      <c r="K75" s="65"/>
      <c r="L75" s="20">
        <v>15634796</v>
      </c>
      <c r="M75" s="20">
        <v>15203961</v>
      </c>
      <c r="N75" s="20">
        <v>17214915</v>
      </c>
      <c r="O75" s="20">
        <v>17739946</v>
      </c>
      <c r="P75" s="21">
        <f t="shared" si="38"/>
        <v>3.04986112333403E-2</v>
      </c>
      <c r="Q75" s="21">
        <f t="shared" si="33"/>
        <v>0.1346451850091297</v>
      </c>
      <c r="R75" s="20">
        <f t="shared" si="39"/>
        <v>525031</v>
      </c>
      <c r="S75" s="20">
        <f t="shared" si="34"/>
        <v>2105150</v>
      </c>
      <c r="T75" s="21">
        <f t="shared" si="35"/>
        <v>0.49172796838562055</v>
      </c>
    </row>
    <row r="76" spans="1:20" x14ac:dyDescent="0.25">
      <c r="A76" s="26" t="s">
        <v>8</v>
      </c>
      <c r="B76" s="20">
        <v>338253</v>
      </c>
      <c r="C76" s="20">
        <v>307147</v>
      </c>
      <c r="D76" s="20">
        <v>321873</v>
      </c>
      <c r="E76" s="20">
        <v>312393</v>
      </c>
      <c r="F76" s="21">
        <f t="shared" si="36"/>
        <v>-2.9452610190975892E-2</v>
      </c>
      <c r="G76" s="21">
        <f t="shared" si="30"/>
        <v>-7.6451650096229784E-2</v>
      </c>
      <c r="H76" s="20">
        <f t="shared" si="37"/>
        <v>-9480</v>
      </c>
      <c r="I76" s="20">
        <f t="shared" si="31"/>
        <v>-25860</v>
      </c>
      <c r="J76" s="21">
        <f t="shared" si="32"/>
        <v>0.10647424979814088</v>
      </c>
      <c r="K76" s="65"/>
      <c r="L76" s="20">
        <v>3942100</v>
      </c>
      <c r="M76" s="20">
        <v>3468230</v>
      </c>
      <c r="N76" s="20">
        <v>3633669</v>
      </c>
      <c r="O76" s="20">
        <v>3601202</v>
      </c>
      <c r="P76" s="21">
        <f t="shared" si="38"/>
        <v>-8.9350460925307074E-3</v>
      </c>
      <c r="Q76" s="21">
        <f t="shared" si="33"/>
        <v>-8.6476243626493532E-2</v>
      </c>
      <c r="R76" s="20">
        <f>O76-N76</f>
        <v>-32467</v>
      </c>
      <c r="S76" s="20">
        <f t="shared" si="34"/>
        <v>-340898</v>
      </c>
      <c r="T76" s="21">
        <f t="shared" si="35"/>
        <v>9.9820582498178601E-2</v>
      </c>
    </row>
    <row r="77" spans="1:20" x14ac:dyDescent="0.25">
      <c r="A77" s="26" t="s">
        <v>9</v>
      </c>
      <c r="B77" s="20">
        <v>38726</v>
      </c>
      <c r="C77" s="20">
        <v>42097</v>
      </c>
      <c r="D77" s="20">
        <v>40217</v>
      </c>
      <c r="E77" s="20">
        <v>38708</v>
      </c>
      <c r="F77" s="21">
        <f t="shared" si="36"/>
        <v>-3.7521446154611282E-2</v>
      </c>
      <c r="G77" s="21">
        <f t="shared" si="30"/>
        <v>-4.6480400764348229E-4</v>
      </c>
      <c r="H77" s="20">
        <f t="shared" si="37"/>
        <v>-1509</v>
      </c>
      <c r="I77" s="20">
        <f t="shared" si="31"/>
        <v>-18</v>
      </c>
      <c r="J77" s="21">
        <f t="shared" si="32"/>
        <v>1.31930141238326E-2</v>
      </c>
      <c r="K77" s="65"/>
      <c r="L77" s="20">
        <v>489333</v>
      </c>
      <c r="M77" s="20">
        <v>387725</v>
      </c>
      <c r="N77" s="20">
        <v>434244</v>
      </c>
      <c r="O77" s="20">
        <v>443877</v>
      </c>
      <c r="P77" s="21">
        <f t="shared" si="38"/>
        <v>2.218338077210058E-2</v>
      </c>
      <c r="Q77" s="21">
        <f t="shared" si="33"/>
        <v>-9.2893796249180038E-2</v>
      </c>
      <c r="R77" s="20">
        <f t="shared" si="39"/>
        <v>9633</v>
      </c>
      <c r="S77" s="20">
        <f t="shared" si="34"/>
        <v>-45456</v>
      </c>
      <c r="T77" s="21">
        <f t="shared" si="35"/>
        <v>1.2303686573967255E-2</v>
      </c>
    </row>
    <row r="78" spans="1:20" x14ac:dyDescent="0.25">
      <c r="A78" s="66" t="s">
        <v>10</v>
      </c>
      <c r="B78" s="23">
        <v>20725</v>
      </c>
      <c r="C78" s="23">
        <v>12247</v>
      </c>
      <c r="D78" s="23">
        <v>14164</v>
      </c>
      <c r="E78" s="23">
        <v>12490</v>
      </c>
      <c r="F78" s="24">
        <f t="shared" si="36"/>
        <v>-0.11818695283818126</v>
      </c>
      <c r="G78" s="24">
        <f t="shared" si="30"/>
        <v>-0.39734620024125455</v>
      </c>
      <c r="H78" s="23">
        <f t="shared" si="37"/>
        <v>-1674</v>
      </c>
      <c r="I78" s="23">
        <f t="shared" si="31"/>
        <v>-8235</v>
      </c>
      <c r="J78" s="24">
        <f t="shared" si="32"/>
        <v>4.257020419723808E-3</v>
      </c>
      <c r="K78" s="65"/>
      <c r="L78" s="23">
        <v>230501</v>
      </c>
      <c r="M78" s="23">
        <v>123719</v>
      </c>
      <c r="N78" s="23">
        <v>144750</v>
      </c>
      <c r="O78" s="23">
        <v>153011</v>
      </c>
      <c r="P78" s="24">
        <f t="shared" si="38"/>
        <v>5.7070811744386774E-2</v>
      </c>
      <c r="Q78" s="24">
        <f t="shared" si="33"/>
        <v>-0.33618075409651149</v>
      </c>
      <c r="R78" s="23">
        <f t="shared" si="39"/>
        <v>8261</v>
      </c>
      <c r="S78" s="23">
        <f t="shared" si="34"/>
        <v>-77490</v>
      </c>
      <c r="T78" s="24">
        <f t="shared" si="35"/>
        <v>4.2412636526995172E-3</v>
      </c>
    </row>
    <row r="79" spans="1:20" x14ac:dyDescent="0.25">
      <c r="A79" s="61" t="s">
        <v>11</v>
      </c>
      <c r="B79" s="62">
        <v>833192</v>
      </c>
      <c r="C79" s="62">
        <v>668533</v>
      </c>
      <c r="D79" s="62">
        <v>747881</v>
      </c>
      <c r="E79" s="62">
        <v>755724</v>
      </c>
      <c r="F79" s="63">
        <f t="shared" si="36"/>
        <v>1.0486962498044372E-2</v>
      </c>
      <c r="G79" s="63">
        <f t="shared" si="30"/>
        <v>-9.2977368961775886E-2</v>
      </c>
      <c r="H79" s="62">
        <f t="shared" si="37"/>
        <v>7843</v>
      </c>
      <c r="I79" s="62">
        <f t="shared" si="31"/>
        <v>-77468</v>
      </c>
      <c r="J79" s="63">
        <f t="shared" si="32"/>
        <v>0.25757666130307089</v>
      </c>
      <c r="K79" s="64"/>
      <c r="L79" s="62">
        <v>9937980</v>
      </c>
      <c r="M79" s="62">
        <v>7218963</v>
      </c>
      <c r="N79" s="62">
        <v>8271621</v>
      </c>
      <c r="O79" s="62">
        <v>8909048</v>
      </c>
      <c r="P79" s="63">
        <f t="shared" si="38"/>
        <v>7.7061920511106496E-2</v>
      </c>
      <c r="Q79" s="63">
        <f t="shared" si="33"/>
        <v>-0.10353532609242522</v>
      </c>
      <c r="R79" s="62">
        <f t="shared" si="39"/>
        <v>637427</v>
      </c>
      <c r="S79" s="62">
        <f t="shared" si="34"/>
        <v>-1028932</v>
      </c>
      <c r="T79" s="63">
        <f t="shared" si="35"/>
        <v>0.24694709179441562</v>
      </c>
    </row>
    <row r="80" spans="1:20" x14ac:dyDescent="0.25">
      <c r="A80" s="25" t="s">
        <v>12</v>
      </c>
      <c r="B80" s="20">
        <v>46537</v>
      </c>
      <c r="C80" s="20">
        <v>43037</v>
      </c>
      <c r="D80" s="20">
        <v>43554</v>
      </c>
      <c r="E80" s="20">
        <v>51550</v>
      </c>
      <c r="F80" s="21">
        <f t="shared" si="36"/>
        <v>0.18358818937411026</v>
      </c>
      <c r="G80" s="21">
        <f t="shared" si="30"/>
        <v>0.10772073833723694</v>
      </c>
      <c r="H80" s="20">
        <f t="shared" si="37"/>
        <v>7996</v>
      </c>
      <c r="I80" s="20">
        <f t="shared" si="31"/>
        <v>5013</v>
      </c>
      <c r="J80" s="21">
        <f t="shared" si="32"/>
        <v>1.7570008217514997E-2</v>
      </c>
      <c r="K80" s="65"/>
      <c r="L80" s="20">
        <v>533069</v>
      </c>
      <c r="M80" s="20">
        <v>534897</v>
      </c>
      <c r="N80" s="20">
        <v>499725</v>
      </c>
      <c r="O80" s="20">
        <v>682885</v>
      </c>
      <c r="P80" s="21">
        <f t="shared" si="38"/>
        <v>0.36652158687278003</v>
      </c>
      <c r="Q80" s="21">
        <f t="shared" si="33"/>
        <v>0.28104429257750874</v>
      </c>
      <c r="R80" s="20">
        <f t="shared" si="39"/>
        <v>183160</v>
      </c>
      <c r="S80" s="20">
        <f t="shared" si="34"/>
        <v>149816</v>
      </c>
      <c r="T80" s="21">
        <f t="shared" si="35"/>
        <v>1.8928673948106409E-2</v>
      </c>
    </row>
    <row r="81" spans="1:20" x14ac:dyDescent="0.25">
      <c r="A81" s="26" t="s">
        <v>8</v>
      </c>
      <c r="B81" s="20">
        <v>458659</v>
      </c>
      <c r="C81" s="20">
        <v>395517</v>
      </c>
      <c r="D81" s="20">
        <v>446145</v>
      </c>
      <c r="E81" s="20">
        <v>459752</v>
      </c>
      <c r="F81" s="21">
        <f t="shared" si="36"/>
        <v>3.049905299846456E-2</v>
      </c>
      <c r="G81" s="21">
        <f t="shared" si="30"/>
        <v>2.3830340187371846E-3</v>
      </c>
      <c r="H81" s="20">
        <f t="shared" si="37"/>
        <v>13607</v>
      </c>
      <c r="I81" s="20">
        <f t="shared" si="31"/>
        <v>1093</v>
      </c>
      <c r="J81" s="21">
        <f t="shared" si="32"/>
        <v>0.15669925156195838</v>
      </c>
      <c r="K81" s="65"/>
      <c r="L81" s="20">
        <v>5539594</v>
      </c>
      <c r="M81" s="20">
        <v>4378359</v>
      </c>
      <c r="N81" s="20">
        <v>5068214</v>
      </c>
      <c r="O81" s="20">
        <v>5415831</v>
      </c>
      <c r="P81" s="21">
        <f t="shared" si="38"/>
        <v>6.8587672106978914E-2</v>
      </c>
      <c r="Q81" s="21">
        <f t="shared" si="33"/>
        <v>-2.2341529000139748E-2</v>
      </c>
      <c r="R81" s="20">
        <f t="shared" si="39"/>
        <v>347617</v>
      </c>
      <c r="S81" s="20">
        <f t="shared" si="34"/>
        <v>-123763</v>
      </c>
      <c r="T81" s="21">
        <f t="shared" si="35"/>
        <v>0.15011971145514558</v>
      </c>
    </row>
    <row r="82" spans="1:20" x14ac:dyDescent="0.25">
      <c r="A82" s="26" t="s">
        <v>9</v>
      </c>
      <c r="B82" s="20">
        <v>219057</v>
      </c>
      <c r="C82" s="20">
        <v>169230</v>
      </c>
      <c r="D82" s="20">
        <v>183240</v>
      </c>
      <c r="E82" s="20">
        <v>166787</v>
      </c>
      <c r="F82" s="21">
        <f t="shared" si="36"/>
        <v>-8.9789347304082057E-2</v>
      </c>
      <c r="G82" s="21">
        <f t="shared" si="30"/>
        <v>-0.23861369415266342</v>
      </c>
      <c r="H82" s="20">
        <f t="shared" si="37"/>
        <v>-16453</v>
      </c>
      <c r="I82" s="20">
        <f t="shared" si="31"/>
        <v>-52270</v>
      </c>
      <c r="J82" s="21">
        <f t="shared" si="32"/>
        <v>5.6846730564009192E-2</v>
      </c>
      <c r="K82" s="65"/>
      <c r="L82" s="20">
        <v>2695039</v>
      </c>
      <c r="M82" s="20">
        <v>1686903</v>
      </c>
      <c r="N82" s="20">
        <v>1926107</v>
      </c>
      <c r="O82" s="20">
        <v>1971822</v>
      </c>
      <c r="P82" s="21">
        <f t="shared" si="38"/>
        <v>2.3734403125059922E-2</v>
      </c>
      <c r="Q82" s="21">
        <f t="shared" si="33"/>
        <v>-0.26835121866511025</v>
      </c>
      <c r="R82" s="20">
        <f t="shared" si="39"/>
        <v>45715</v>
      </c>
      <c r="S82" s="20">
        <f t="shared" si="34"/>
        <v>-723217</v>
      </c>
      <c r="T82" s="21">
        <f t="shared" si="35"/>
        <v>5.4656312148755756E-2</v>
      </c>
    </row>
    <row r="83" spans="1:20" x14ac:dyDescent="0.25">
      <c r="A83" s="27" t="s">
        <v>10</v>
      </c>
      <c r="B83" s="52">
        <v>108939</v>
      </c>
      <c r="C83" s="52">
        <v>60749</v>
      </c>
      <c r="D83" s="52">
        <v>74942</v>
      </c>
      <c r="E83" s="52">
        <v>77635</v>
      </c>
      <c r="F83" s="53">
        <f t="shared" si="36"/>
        <v>3.593445597929068E-2</v>
      </c>
      <c r="G83" s="53">
        <f t="shared" si="30"/>
        <v>-0.28735347304454784</v>
      </c>
      <c r="H83" s="52">
        <f t="shared" si="37"/>
        <v>2693</v>
      </c>
      <c r="I83" s="52">
        <f t="shared" si="31"/>
        <v>-31304</v>
      </c>
      <c r="J83" s="53">
        <f t="shared" si="32"/>
        <v>2.64606709595883E-2</v>
      </c>
      <c r="K83" s="65"/>
      <c r="L83" s="52">
        <v>1170278</v>
      </c>
      <c r="M83" s="52">
        <v>618804</v>
      </c>
      <c r="N83" s="52">
        <v>777575</v>
      </c>
      <c r="O83" s="52">
        <v>838510</v>
      </c>
      <c r="P83" s="53">
        <f t="shared" si="38"/>
        <v>7.8365430987364482E-2</v>
      </c>
      <c r="Q83" s="53">
        <f t="shared" si="33"/>
        <v>-0.28349503280417132</v>
      </c>
      <c r="R83" s="52">
        <f t="shared" si="39"/>
        <v>60935</v>
      </c>
      <c r="S83" s="52">
        <f t="shared" si="34"/>
        <v>-331768</v>
      </c>
      <c r="T83" s="53">
        <f t="shared" si="35"/>
        <v>2.3242394242407882E-2</v>
      </c>
    </row>
    <row r="84" spans="1:20" x14ac:dyDescent="0.25">
      <c r="A84" s="386" t="s">
        <v>13</v>
      </c>
      <c r="B84" s="387"/>
      <c r="C84" s="387"/>
      <c r="D84" s="387"/>
      <c r="E84" s="387"/>
      <c r="F84" s="387"/>
      <c r="G84" s="387"/>
      <c r="H84" s="387"/>
      <c r="I84" s="387"/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8"/>
    </row>
    <row r="85" spans="1:20" ht="21" x14ac:dyDescent="0.35">
      <c r="A85" s="385" t="s">
        <v>60</v>
      </c>
      <c r="B85" s="385"/>
      <c r="C85" s="385"/>
      <c r="D85" s="385"/>
      <c r="E85" s="385"/>
      <c r="F85" s="385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</row>
    <row r="86" spans="1:20" x14ac:dyDescent="0.25">
      <c r="A86" s="54"/>
      <c r="B86" s="382" t="s">
        <v>152</v>
      </c>
      <c r="C86" s="383"/>
      <c r="D86" s="383"/>
      <c r="E86" s="383"/>
      <c r="F86" s="383"/>
      <c r="G86" s="383"/>
      <c r="H86" s="383"/>
      <c r="I86" s="383"/>
      <c r="J86" s="384"/>
      <c r="K86" s="55"/>
      <c r="L86" s="382" t="str">
        <f>L$5</f>
        <v>acumulado diciembre</v>
      </c>
      <c r="M86" s="383"/>
      <c r="N86" s="383"/>
      <c r="O86" s="383"/>
      <c r="P86" s="383"/>
      <c r="Q86" s="383"/>
      <c r="R86" s="383"/>
      <c r="S86" s="383"/>
      <c r="T86" s="384"/>
    </row>
    <row r="87" spans="1:20" x14ac:dyDescent="0.25">
      <c r="A87" s="4"/>
      <c r="B87" s="5">
        <f>B$6</f>
        <v>2019</v>
      </c>
      <c r="C87" s="5">
        <f>C$6</f>
        <v>2022</v>
      </c>
      <c r="D87" s="5">
        <f>D$6</f>
        <v>2023</v>
      </c>
      <c r="E87" s="5">
        <f>E$6</f>
        <v>2024</v>
      </c>
      <c r="F87" s="5" t="str">
        <f>CONCATENATE("var ",RIGHT(E87,2),"/",RIGHT(D87,2))</f>
        <v>var 24/23</v>
      </c>
      <c r="G87" s="5" t="str">
        <f>CONCATENATE("var ",RIGHT(E87,2),"/",RIGHT(B87,2))</f>
        <v>var 24/19</v>
      </c>
      <c r="H87" s="5" t="str">
        <f>CONCATENATE("dif ",RIGHT(E87,2),"-",RIGHT(D87,2))</f>
        <v>dif 24-23</v>
      </c>
      <c r="I87" s="5" t="str">
        <f>CONCATENATE("dif ",RIGHT(E87,2),"-",RIGHT(B87,2))</f>
        <v>dif 24-19</v>
      </c>
      <c r="J87" s="5" t="str">
        <f>CONCATENATE("cuota ",RIGHT(E87,2))</f>
        <v>cuota 24</v>
      </c>
      <c r="K87" s="56"/>
      <c r="L87" s="5">
        <f>L$6</f>
        <v>2019</v>
      </c>
      <c r="M87" s="5">
        <f>M$6</f>
        <v>2022</v>
      </c>
      <c r="N87" s="5">
        <f>N$6</f>
        <v>2023</v>
      </c>
      <c r="O87" s="5">
        <f>O$6</f>
        <v>2024</v>
      </c>
      <c r="P87" s="5" t="str">
        <f>CONCATENATE("var ",RIGHT(O87,2),"/",RIGHT(N87,2))</f>
        <v>var 24/23</v>
      </c>
      <c r="Q87" s="5" t="str">
        <f>CONCATENATE("var ",RIGHT(O87,2),"/",RIGHT(L87,2))</f>
        <v>var 24/19</v>
      </c>
      <c r="R87" s="5" t="str">
        <f>CONCATENATE("dif ",RIGHT(O87,2),"-",RIGHT(N87,2))</f>
        <v>dif 24-23</v>
      </c>
      <c r="S87" s="5" t="str">
        <f>CONCATENATE("dif ",RIGHT(O87,2),"-",RIGHT(L87,2))</f>
        <v>dif 24-19</v>
      </c>
      <c r="T87" s="5" t="str">
        <f>CONCATENATE("cuota ",RIGHT(O87,2))</f>
        <v>cuota 24</v>
      </c>
    </row>
    <row r="88" spans="1:20" x14ac:dyDescent="0.25">
      <c r="A88" s="57" t="s">
        <v>15</v>
      </c>
      <c r="B88" s="58">
        <v>2854802</v>
      </c>
      <c r="C88" s="58">
        <v>2818920</v>
      </c>
      <c r="D88" s="58">
        <v>2932508</v>
      </c>
      <c r="E88" s="58">
        <v>2933977</v>
      </c>
      <c r="F88" s="59">
        <f>E88/D88-1</f>
        <v>5.0093639983250782E-4</v>
      </c>
      <c r="G88" s="59">
        <f t="shared" ref="G88:G119" si="40">E88/B88-1</f>
        <v>2.7733972443622967E-2</v>
      </c>
      <c r="H88" s="58">
        <f>E88-D88</f>
        <v>1469</v>
      </c>
      <c r="I88" s="58">
        <f t="shared" ref="I88:I119" si="41">E88-B88</f>
        <v>79175</v>
      </c>
      <c r="J88" s="59">
        <f>E88/$E$88</f>
        <v>1</v>
      </c>
      <c r="K88" s="60"/>
      <c r="L88" s="58">
        <v>34034766</v>
      </c>
      <c r="M88" s="58">
        <v>31405937</v>
      </c>
      <c r="N88" s="58">
        <v>34509923</v>
      </c>
      <c r="O88" s="58">
        <v>36076748</v>
      </c>
      <c r="P88" s="59">
        <f>O88/N88-1</f>
        <v>4.540215867766495E-2</v>
      </c>
      <c r="Q88" s="59">
        <f t="shared" ref="Q88:Q119" si="42">O88/L88-1</f>
        <v>5.9996945476281427E-2</v>
      </c>
      <c r="R88" s="58">
        <f>O88-N88</f>
        <v>1566825</v>
      </c>
      <c r="S88" s="58">
        <f t="shared" ref="S88:S119" si="43">O88-L88</f>
        <v>2041982</v>
      </c>
      <c r="T88" s="59">
        <f>O88/$O$88</f>
        <v>1</v>
      </c>
    </row>
    <row r="89" spans="1:20" x14ac:dyDescent="0.25">
      <c r="A89" s="67" t="s">
        <v>16</v>
      </c>
      <c r="B89" s="68">
        <v>295269</v>
      </c>
      <c r="C89" s="68">
        <v>302176</v>
      </c>
      <c r="D89" s="68">
        <v>277480</v>
      </c>
      <c r="E89" s="68">
        <v>265995</v>
      </c>
      <c r="F89" s="69">
        <f t="shared" ref="F89:F119" si="44">E89/D89-1</f>
        <v>-4.139037047715155E-2</v>
      </c>
      <c r="G89" s="69">
        <f t="shared" si="40"/>
        <v>-9.9143492882761142E-2</v>
      </c>
      <c r="H89" s="68">
        <f t="shared" ref="H89:H119" si="45">E89-D89</f>
        <v>-11485</v>
      </c>
      <c r="I89" s="68">
        <f t="shared" si="41"/>
        <v>-29274</v>
      </c>
      <c r="J89" s="69">
        <f>E89/$E$88</f>
        <v>9.0660219899474329E-2</v>
      </c>
      <c r="K89" s="70"/>
      <c r="L89" s="68">
        <v>4613933</v>
      </c>
      <c r="M89" s="68">
        <v>4154268</v>
      </c>
      <c r="N89" s="68">
        <v>4256196</v>
      </c>
      <c r="O89" s="68">
        <v>4222474</v>
      </c>
      <c r="P89" s="69">
        <f t="shared" ref="P89:P119" si="46">O89/N89-1</f>
        <v>-7.9230373789177522E-3</v>
      </c>
      <c r="Q89" s="69">
        <f t="shared" si="42"/>
        <v>-8.4842801141672419E-2</v>
      </c>
      <c r="R89" s="68">
        <f t="shared" ref="R89:R119" si="47">O89-N89</f>
        <v>-33722</v>
      </c>
      <c r="S89" s="68">
        <f t="shared" si="43"/>
        <v>-391459</v>
      </c>
      <c r="T89" s="69">
        <f>O89/$O$88</f>
        <v>0.11704142513066865</v>
      </c>
    </row>
    <row r="90" spans="1:20" x14ac:dyDescent="0.25">
      <c r="A90" s="41" t="s">
        <v>17</v>
      </c>
      <c r="B90" s="16">
        <v>79428</v>
      </c>
      <c r="C90" s="16">
        <v>85417</v>
      </c>
      <c r="D90" s="16">
        <v>86685</v>
      </c>
      <c r="E90" s="16">
        <v>78033</v>
      </c>
      <c r="F90" s="17">
        <f t="shared" si="44"/>
        <v>-9.9809655649766404E-2</v>
      </c>
      <c r="G90" s="17">
        <f t="shared" si="40"/>
        <v>-1.7563075993352495E-2</v>
      </c>
      <c r="H90" s="16">
        <f t="shared" si="45"/>
        <v>-8652</v>
      </c>
      <c r="I90" s="16">
        <f t="shared" si="41"/>
        <v>-1395</v>
      </c>
      <c r="J90" s="17">
        <f>E90/$E$23</f>
        <v>0.17548874310991969</v>
      </c>
      <c r="K90" s="71"/>
      <c r="L90" s="16">
        <v>1301233</v>
      </c>
      <c r="M90" s="16">
        <v>1214668</v>
      </c>
      <c r="N90" s="16">
        <v>1317693</v>
      </c>
      <c r="O90" s="16">
        <v>1326202</v>
      </c>
      <c r="P90" s="17">
        <f t="shared" si="46"/>
        <v>6.4574980666969317E-3</v>
      </c>
      <c r="Q90" s="17">
        <f t="shared" si="42"/>
        <v>1.9188723310890499E-2</v>
      </c>
      <c r="R90" s="16">
        <f>O90-N90</f>
        <v>8509</v>
      </c>
      <c r="S90" s="16">
        <f t="shared" si="43"/>
        <v>24969</v>
      </c>
      <c r="T90" s="17">
        <f>O90/$O$23</f>
        <v>0.24199529951024401</v>
      </c>
    </row>
    <row r="91" spans="1:20" x14ac:dyDescent="0.25">
      <c r="A91" s="36" t="s">
        <v>18</v>
      </c>
      <c r="B91" s="16">
        <v>49556</v>
      </c>
      <c r="C91" s="16">
        <v>43607</v>
      </c>
      <c r="D91" s="16">
        <v>52246</v>
      </c>
      <c r="E91" s="16">
        <v>33027</v>
      </c>
      <c r="F91" s="37">
        <f t="shared" si="44"/>
        <v>-0.36785591241434756</v>
      </c>
      <c r="G91" s="37">
        <f t="shared" si="40"/>
        <v>-0.33354185164258621</v>
      </c>
      <c r="H91" s="16">
        <f t="shared" si="45"/>
        <v>-19219</v>
      </c>
      <c r="I91" s="38">
        <f t="shared" si="41"/>
        <v>-16529</v>
      </c>
      <c r="J91" s="37">
        <f>E91/$E$23</f>
        <v>7.4274559720776054E-2</v>
      </c>
      <c r="K91" s="72"/>
      <c r="L91" s="16">
        <v>848542</v>
      </c>
      <c r="M91" s="16">
        <v>657136</v>
      </c>
      <c r="N91" s="16">
        <v>764167</v>
      </c>
      <c r="O91" s="16">
        <v>657031</v>
      </c>
      <c r="P91" s="37">
        <f t="shared" si="46"/>
        <v>-0.14019972074167031</v>
      </c>
      <c r="Q91" s="37">
        <f t="shared" si="42"/>
        <v>-0.22569419074129504</v>
      </c>
      <c r="R91" s="38">
        <f t="shared" si="47"/>
        <v>-107136</v>
      </c>
      <c r="S91" s="38">
        <f t="shared" si="43"/>
        <v>-191511</v>
      </c>
      <c r="T91" s="37">
        <f>O91/$O$23</f>
        <v>0.11989004211463648</v>
      </c>
    </row>
    <row r="92" spans="1:20" x14ac:dyDescent="0.25">
      <c r="A92" s="36" t="s">
        <v>19</v>
      </c>
      <c r="B92" s="38">
        <f>B90-B91</f>
        <v>29872</v>
      </c>
      <c r="C92" s="38">
        <f>C90-C91</f>
        <v>41810</v>
      </c>
      <c r="D92" s="38">
        <f>D90-D91</f>
        <v>34439</v>
      </c>
      <c r="E92" s="38">
        <f>E90-E91</f>
        <v>45006</v>
      </c>
      <c r="F92" s="37">
        <f t="shared" si="44"/>
        <v>0.30683237027788257</v>
      </c>
      <c r="G92" s="37">
        <f t="shared" si="40"/>
        <v>0.5066282806641671</v>
      </c>
      <c r="H92" s="38">
        <f t="shared" si="45"/>
        <v>10567</v>
      </c>
      <c r="I92" s="38">
        <f t="shared" si="41"/>
        <v>15134</v>
      </c>
      <c r="J92" s="37">
        <f>E92/$E$23</f>
        <v>0.10121418338914363</v>
      </c>
      <c r="K92" s="72"/>
      <c r="L92" s="38">
        <f>L90-L91</f>
        <v>452691</v>
      </c>
      <c r="M92" s="38">
        <f>M90-M91</f>
        <v>557532</v>
      </c>
      <c r="N92" s="38">
        <f>N90-N91</f>
        <v>553526</v>
      </c>
      <c r="O92" s="38">
        <f>O90-O91</f>
        <v>669171</v>
      </c>
      <c r="P92" s="37">
        <f t="shared" si="46"/>
        <v>0.20892424204102422</v>
      </c>
      <c r="Q92" s="37">
        <f t="shared" si="42"/>
        <v>0.47820698887320501</v>
      </c>
      <c r="R92" s="38">
        <f t="shared" si="47"/>
        <v>115645</v>
      </c>
      <c r="S92" s="38">
        <f t="shared" si="43"/>
        <v>216480</v>
      </c>
      <c r="T92" s="37">
        <f>O92/$O$23</f>
        <v>0.12210525739560753</v>
      </c>
    </row>
    <row r="93" spans="1:20" x14ac:dyDescent="0.25">
      <c r="A93" s="73" t="s">
        <v>20</v>
      </c>
      <c r="B93" s="23">
        <v>215841</v>
      </c>
      <c r="C93" s="23">
        <v>216759</v>
      </c>
      <c r="D93" s="23">
        <v>190795</v>
      </c>
      <c r="E93" s="23">
        <v>187962</v>
      </c>
      <c r="F93" s="24">
        <f t="shared" si="44"/>
        <v>-1.4848397494693244E-2</v>
      </c>
      <c r="G93" s="24">
        <f t="shared" si="40"/>
        <v>-0.12916452388563804</v>
      </c>
      <c r="H93" s="23">
        <f t="shared" si="45"/>
        <v>-2833</v>
      </c>
      <c r="I93" s="23">
        <f t="shared" si="41"/>
        <v>-27879</v>
      </c>
      <c r="J93" s="24">
        <f>E93/$E$23</f>
        <v>0.42270853526619157</v>
      </c>
      <c r="K93" s="72"/>
      <c r="L93" s="16">
        <v>3312700</v>
      </c>
      <c r="M93" s="16">
        <v>2939600</v>
      </c>
      <c r="N93" s="16">
        <v>2938503</v>
      </c>
      <c r="O93" s="16">
        <v>2896272</v>
      </c>
      <c r="P93" s="24">
        <f t="shared" si="46"/>
        <v>-1.4371603500149543E-2</v>
      </c>
      <c r="Q93" s="24">
        <f t="shared" si="42"/>
        <v>-0.12570652337972044</v>
      </c>
      <c r="R93" s="23">
        <f t="shared" si="47"/>
        <v>-42231</v>
      </c>
      <c r="S93" s="23">
        <f t="shared" si="43"/>
        <v>-416428</v>
      </c>
      <c r="T93" s="24">
        <f>O93/$O$23</f>
        <v>0.52848978519345724</v>
      </c>
    </row>
    <row r="94" spans="1:20" x14ac:dyDescent="0.25">
      <c r="A94" s="67" t="s">
        <v>21</v>
      </c>
      <c r="B94" s="68">
        <v>2559533</v>
      </c>
      <c r="C94" s="68">
        <v>2516744</v>
      </c>
      <c r="D94" s="68">
        <v>2655028</v>
      </c>
      <c r="E94" s="68">
        <v>2667982</v>
      </c>
      <c r="F94" s="69">
        <f t="shared" si="44"/>
        <v>4.8790445901134571E-3</v>
      </c>
      <c r="G94" s="69">
        <f t="shared" si="40"/>
        <v>4.2370619952936783E-2</v>
      </c>
      <c r="H94" s="68">
        <f t="shared" si="45"/>
        <v>12954</v>
      </c>
      <c r="I94" s="68">
        <f t="shared" si="41"/>
        <v>108449</v>
      </c>
      <c r="J94" s="69">
        <f t="shared" ref="J94:J119" si="48">E94/$E$88</f>
        <v>0.90933978010052563</v>
      </c>
      <c r="K94" s="70"/>
      <c r="L94" s="68">
        <v>29420833</v>
      </c>
      <c r="M94" s="68">
        <v>27251669</v>
      </c>
      <c r="N94" s="68">
        <v>30253727</v>
      </c>
      <c r="O94" s="68">
        <v>31854274</v>
      </c>
      <c r="P94" s="69">
        <f t="shared" si="46"/>
        <v>5.2904126489936365E-2</v>
      </c>
      <c r="Q94" s="69">
        <f t="shared" si="42"/>
        <v>8.271149222729357E-2</v>
      </c>
      <c r="R94" s="68">
        <f t="shared" si="47"/>
        <v>1600547</v>
      </c>
      <c r="S94" s="68">
        <f t="shared" si="43"/>
        <v>2433441</v>
      </c>
      <c r="T94" s="69">
        <f t="shared" ref="T94:T119" si="49">O94/$O$88</f>
        <v>0.88295857486933138</v>
      </c>
    </row>
    <row r="95" spans="1:20" x14ac:dyDescent="0.25">
      <c r="A95" s="35" t="s">
        <v>22</v>
      </c>
      <c r="B95" s="74">
        <v>403671</v>
      </c>
      <c r="C95" s="74">
        <v>330779</v>
      </c>
      <c r="D95" s="74">
        <v>367223</v>
      </c>
      <c r="E95" s="74">
        <v>373378</v>
      </c>
      <c r="F95" s="75">
        <f t="shared" si="44"/>
        <v>1.6760932730248479E-2</v>
      </c>
      <c r="G95" s="75">
        <f t="shared" si="40"/>
        <v>-7.5043785657131656E-2</v>
      </c>
      <c r="H95" s="74">
        <f t="shared" si="45"/>
        <v>6155</v>
      </c>
      <c r="I95" s="74">
        <f t="shared" si="41"/>
        <v>-30293</v>
      </c>
      <c r="J95" s="75">
        <f t="shared" si="48"/>
        <v>0.12726002964576749</v>
      </c>
      <c r="K95" s="71"/>
      <c r="L95" s="74">
        <v>4424103</v>
      </c>
      <c r="M95" s="74">
        <v>3169256</v>
      </c>
      <c r="N95" s="74">
        <v>3598054</v>
      </c>
      <c r="O95" s="74">
        <v>3756774</v>
      </c>
      <c r="P95" s="75">
        <f t="shared" si="46"/>
        <v>4.4112734272470533E-2</v>
      </c>
      <c r="Q95" s="75">
        <f t="shared" si="42"/>
        <v>-0.1508393904933949</v>
      </c>
      <c r="R95" s="74">
        <f t="shared" si="47"/>
        <v>158720</v>
      </c>
      <c r="S95" s="74">
        <f t="shared" si="43"/>
        <v>-667329</v>
      </c>
      <c r="T95" s="75">
        <f t="shared" si="49"/>
        <v>0.10413283370219512</v>
      </c>
    </row>
    <row r="96" spans="1:20" x14ac:dyDescent="0.25">
      <c r="A96" s="40" t="s">
        <v>23</v>
      </c>
      <c r="B96" s="20">
        <v>24937</v>
      </c>
      <c r="C96" s="20">
        <v>20121</v>
      </c>
      <c r="D96" s="20">
        <v>23357</v>
      </c>
      <c r="E96" s="20">
        <v>23563</v>
      </c>
      <c r="F96" s="21">
        <f t="shared" si="44"/>
        <v>8.8196258081090217E-3</v>
      </c>
      <c r="G96" s="21">
        <f t="shared" si="40"/>
        <v>-5.5098849099731284E-2</v>
      </c>
      <c r="H96" s="20">
        <f t="shared" si="45"/>
        <v>206</v>
      </c>
      <c r="I96" s="20">
        <f t="shared" si="41"/>
        <v>-1374</v>
      </c>
      <c r="J96" s="21">
        <f t="shared" si="48"/>
        <v>8.0310786349040916E-3</v>
      </c>
      <c r="K96" s="72"/>
      <c r="L96" s="20">
        <v>254156</v>
      </c>
      <c r="M96" s="20">
        <v>201674</v>
      </c>
      <c r="N96" s="20">
        <v>243161</v>
      </c>
      <c r="O96" s="20">
        <v>253320</v>
      </c>
      <c r="P96" s="21">
        <f t="shared" si="46"/>
        <v>4.1778903689325242E-2</v>
      </c>
      <c r="Q96" s="21">
        <f t="shared" si="42"/>
        <v>-3.2893183713939012E-3</v>
      </c>
      <c r="R96" s="20">
        <f t="shared" si="47"/>
        <v>10159</v>
      </c>
      <c r="S96" s="20">
        <f t="shared" si="43"/>
        <v>-836</v>
      </c>
      <c r="T96" s="21">
        <f t="shared" si="49"/>
        <v>7.0216971884494691E-3</v>
      </c>
    </row>
    <row r="97" spans="1:20" x14ac:dyDescent="0.25">
      <c r="A97" s="40" t="s">
        <v>24</v>
      </c>
      <c r="B97" s="20">
        <v>1669</v>
      </c>
      <c r="C97" s="20">
        <v>2505</v>
      </c>
      <c r="D97" s="20">
        <v>2124</v>
      </c>
      <c r="E97" s="20">
        <v>1912</v>
      </c>
      <c r="F97" s="21">
        <f t="shared" si="44"/>
        <v>-9.9811676082862566E-2</v>
      </c>
      <c r="G97" s="21">
        <f t="shared" si="40"/>
        <v>0.14559616536848408</v>
      </c>
      <c r="H97" s="20">
        <f t="shared" si="45"/>
        <v>-212</v>
      </c>
      <c r="I97" s="20">
        <f t="shared" si="41"/>
        <v>243</v>
      </c>
      <c r="J97" s="21">
        <f t="shared" si="48"/>
        <v>6.5167518354779198E-4</v>
      </c>
      <c r="K97" s="72"/>
      <c r="L97" s="20">
        <v>20886</v>
      </c>
      <c r="M97" s="20">
        <v>22305</v>
      </c>
      <c r="N97" s="20">
        <v>28507</v>
      </c>
      <c r="O97" s="20">
        <v>28457</v>
      </c>
      <c r="P97" s="21">
        <f t="shared" si="46"/>
        <v>-1.753955168905863E-3</v>
      </c>
      <c r="Q97" s="21">
        <f t="shared" si="42"/>
        <v>0.36249162118165268</v>
      </c>
      <c r="R97" s="20">
        <f t="shared" si="47"/>
        <v>-50</v>
      </c>
      <c r="S97" s="20">
        <f t="shared" si="43"/>
        <v>7571</v>
      </c>
      <c r="T97" s="21">
        <f t="shared" si="49"/>
        <v>7.8879060828875155E-4</v>
      </c>
    </row>
    <row r="98" spans="1:20" x14ac:dyDescent="0.25">
      <c r="A98" s="40" t="s">
        <v>25</v>
      </c>
      <c r="B98" s="20">
        <v>72090</v>
      </c>
      <c r="C98" s="20">
        <v>65089</v>
      </c>
      <c r="D98" s="20">
        <v>58957</v>
      </c>
      <c r="E98" s="20">
        <v>60881</v>
      </c>
      <c r="F98" s="21">
        <f t="shared" si="44"/>
        <v>3.2633953559373818E-2</v>
      </c>
      <c r="G98" s="21">
        <f t="shared" si="40"/>
        <v>-0.1554861978082952</v>
      </c>
      <c r="H98" s="20">
        <f t="shared" si="45"/>
        <v>1924</v>
      </c>
      <c r="I98" s="20">
        <f t="shared" si="41"/>
        <v>-11209</v>
      </c>
      <c r="J98" s="21">
        <f t="shared" si="48"/>
        <v>2.075033308032067E-2</v>
      </c>
      <c r="K98" s="72"/>
      <c r="L98" s="20">
        <v>594834</v>
      </c>
      <c r="M98" s="20">
        <v>491173</v>
      </c>
      <c r="N98" s="20">
        <v>523681</v>
      </c>
      <c r="O98" s="20">
        <v>511763</v>
      </c>
      <c r="P98" s="21">
        <f t="shared" si="46"/>
        <v>-2.2758129471949551E-2</v>
      </c>
      <c r="Q98" s="21">
        <f t="shared" si="42"/>
        <v>-0.13965408836751092</v>
      </c>
      <c r="R98" s="20">
        <f t="shared" si="47"/>
        <v>-11918</v>
      </c>
      <c r="S98" s="20">
        <f t="shared" si="43"/>
        <v>-83071</v>
      </c>
      <c r="T98" s="21">
        <f t="shared" si="49"/>
        <v>1.4185397198217533E-2</v>
      </c>
    </row>
    <row r="99" spans="1:20" x14ac:dyDescent="0.25">
      <c r="A99" s="40" t="s">
        <v>26</v>
      </c>
      <c r="B99" s="20">
        <v>7866</v>
      </c>
      <c r="C99" s="20">
        <v>12754</v>
      </c>
      <c r="D99" s="20">
        <v>15244</v>
      </c>
      <c r="E99" s="20">
        <v>12950</v>
      </c>
      <c r="F99" s="21">
        <f t="shared" si="44"/>
        <v>-0.15048543689320393</v>
      </c>
      <c r="G99" s="21">
        <f t="shared" si="40"/>
        <v>0.64632595982710406</v>
      </c>
      <c r="H99" s="20">
        <f t="shared" si="45"/>
        <v>-2294</v>
      </c>
      <c r="I99" s="20">
        <f t="shared" si="41"/>
        <v>5084</v>
      </c>
      <c r="J99" s="21">
        <f t="shared" si="48"/>
        <v>4.4138041981924194E-3</v>
      </c>
      <c r="K99" s="72"/>
      <c r="L99" s="20">
        <v>84019</v>
      </c>
      <c r="M99" s="20">
        <v>129002</v>
      </c>
      <c r="N99" s="20">
        <v>163780</v>
      </c>
      <c r="O99" s="20">
        <v>161406</v>
      </c>
      <c r="P99" s="21">
        <f t="shared" si="46"/>
        <v>-1.4495054341189362E-2</v>
      </c>
      <c r="Q99" s="21">
        <f t="shared" si="42"/>
        <v>0.92106547328580435</v>
      </c>
      <c r="R99" s="20">
        <f t="shared" si="47"/>
        <v>-2374</v>
      </c>
      <c r="S99" s="20">
        <f t="shared" si="43"/>
        <v>77387</v>
      </c>
      <c r="T99" s="21">
        <f t="shared" si="49"/>
        <v>4.4739620101013535E-3</v>
      </c>
    </row>
    <row r="100" spans="1:20" x14ac:dyDescent="0.25">
      <c r="A100" s="40" t="s">
        <v>27</v>
      </c>
      <c r="B100" s="20">
        <v>127254</v>
      </c>
      <c r="C100" s="20">
        <v>92174</v>
      </c>
      <c r="D100" s="20">
        <v>92690</v>
      </c>
      <c r="E100" s="20">
        <v>78209</v>
      </c>
      <c r="F100" s="21">
        <f t="shared" si="44"/>
        <v>-0.15623044557125898</v>
      </c>
      <c r="G100" s="21">
        <f t="shared" si="40"/>
        <v>-0.38541028179860748</v>
      </c>
      <c r="H100" s="20">
        <f t="shared" si="45"/>
        <v>-14481</v>
      </c>
      <c r="I100" s="20">
        <f t="shared" si="41"/>
        <v>-49045</v>
      </c>
      <c r="J100" s="21">
        <f t="shared" si="48"/>
        <v>2.6656309848373045E-2</v>
      </c>
      <c r="K100" s="72"/>
      <c r="L100" s="20">
        <v>701643</v>
      </c>
      <c r="M100" s="20">
        <v>441341</v>
      </c>
      <c r="N100" s="20">
        <v>534964</v>
      </c>
      <c r="O100" s="20">
        <v>496158</v>
      </c>
      <c r="P100" s="21">
        <f t="shared" si="46"/>
        <v>-7.2539460599217898E-2</v>
      </c>
      <c r="Q100" s="21">
        <f t="shared" si="42"/>
        <v>-0.2928626096177116</v>
      </c>
      <c r="R100" s="20">
        <f t="shared" si="47"/>
        <v>-38806</v>
      </c>
      <c r="S100" s="20">
        <f t="shared" si="43"/>
        <v>-205485</v>
      </c>
      <c r="T100" s="21">
        <f t="shared" si="49"/>
        <v>1.3752847124690951E-2</v>
      </c>
    </row>
    <row r="101" spans="1:20" x14ac:dyDescent="0.25">
      <c r="A101" s="40" t="s">
        <v>28</v>
      </c>
      <c r="B101" s="20">
        <v>3665</v>
      </c>
      <c r="C101" s="20">
        <v>4295</v>
      </c>
      <c r="D101" s="20">
        <v>4436</v>
      </c>
      <c r="E101" s="20">
        <v>4800</v>
      </c>
      <c r="F101" s="21">
        <f t="shared" si="44"/>
        <v>8.2055906221821351E-2</v>
      </c>
      <c r="G101" s="21">
        <f t="shared" si="40"/>
        <v>0.3096862210095499</v>
      </c>
      <c r="H101" s="20">
        <f t="shared" si="45"/>
        <v>364</v>
      </c>
      <c r="I101" s="20">
        <f t="shared" si="41"/>
        <v>1135</v>
      </c>
      <c r="J101" s="21">
        <f t="shared" si="48"/>
        <v>1.6360046448898543E-3</v>
      </c>
      <c r="K101" s="72"/>
      <c r="L101" s="20">
        <v>23114</v>
      </c>
      <c r="M101" s="20">
        <v>38707</v>
      </c>
      <c r="N101" s="20">
        <v>42171</v>
      </c>
      <c r="O101" s="20">
        <v>49961</v>
      </c>
      <c r="P101" s="21">
        <f t="shared" si="46"/>
        <v>0.18472409949965618</v>
      </c>
      <c r="Q101" s="21">
        <f t="shared" si="42"/>
        <v>1.1615038504802286</v>
      </c>
      <c r="R101" s="20">
        <f t="shared" si="47"/>
        <v>7790</v>
      </c>
      <c r="S101" s="20">
        <f t="shared" si="43"/>
        <v>26847</v>
      </c>
      <c r="T101" s="21">
        <f t="shared" si="49"/>
        <v>1.3848532024006155E-3</v>
      </c>
    </row>
    <row r="102" spans="1:20" x14ac:dyDescent="0.25">
      <c r="A102" s="40" t="s">
        <v>29</v>
      </c>
      <c r="B102" s="20">
        <v>1018249</v>
      </c>
      <c r="C102" s="20">
        <v>1043010</v>
      </c>
      <c r="D102" s="20">
        <v>1102993</v>
      </c>
      <c r="E102" s="20">
        <v>1084347</v>
      </c>
      <c r="F102" s="21">
        <f t="shared" si="44"/>
        <v>-1.6904912361184521E-2</v>
      </c>
      <c r="G102" s="21">
        <f t="shared" si="40"/>
        <v>6.491339544649688E-2</v>
      </c>
      <c r="H102" s="20">
        <f t="shared" si="45"/>
        <v>-18646</v>
      </c>
      <c r="I102" s="20">
        <f t="shared" si="41"/>
        <v>66098</v>
      </c>
      <c r="J102" s="21">
        <f t="shared" si="48"/>
        <v>0.3695826518067456</v>
      </c>
      <c r="K102" s="72"/>
      <c r="L102" s="20">
        <v>13160030</v>
      </c>
      <c r="M102" s="20">
        <v>12657617</v>
      </c>
      <c r="N102" s="20">
        <v>13883101</v>
      </c>
      <c r="O102" s="20">
        <v>14673664</v>
      </c>
      <c r="P102" s="21">
        <f t="shared" si="46"/>
        <v>5.6944266270194221E-2</v>
      </c>
      <c r="Q102" s="21">
        <f t="shared" si="42"/>
        <v>0.11501751895702372</v>
      </c>
      <c r="R102" s="20">
        <f t="shared" si="47"/>
        <v>790563</v>
      </c>
      <c r="S102" s="20">
        <f t="shared" si="43"/>
        <v>1513634</v>
      </c>
      <c r="T102" s="21">
        <f t="shared" si="49"/>
        <v>0.40673466466545155</v>
      </c>
    </row>
    <row r="103" spans="1:20" x14ac:dyDescent="0.25">
      <c r="A103" s="40" t="s">
        <v>30</v>
      </c>
      <c r="B103" s="20">
        <v>74211</v>
      </c>
      <c r="C103" s="20">
        <v>115679</v>
      </c>
      <c r="D103" s="20">
        <v>104485</v>
      </c>
      <c r="E103" s="20">
        <v>110814</v>
      </c>
      <c r="F103" s="21">
        <f t="shared" si="44"/>
        <v>6.0573288031774863E-2</v>
      </c>
      <c r="G103" s="21">
        <f t="shared" si="40"/>
        <v>0.49322876662489379</v>
      </c>
      <c r="H103" s="20">
        <f t="shared" si="45"/>
        <v>6329</v>
      </c>
      <c r="I103" s="20">
        <f t="shared" si="41"/>
        <v>36603</v>
      </c>
      <c r="J103" s="21">
        <f t="shared" si="48"/>
        <v>3.7769212233088399E-2</v>
      </c>
      <c r="K103" s="72"/>
      <c r="L103" s="20">
        <v>1180822</v>
      </c>
      <c r="M103" s="20">
        <v>1288352</v>
      </c>
      <c r="N103" s="20">
        <v>1520450</v>
      </c>
      <c r="O103" s="20">
        <v>1590542</v>
      </c>
      <c r="P103" s="21">
        <f t="shared" si="46"/>
        <v>4.6099510013482892E-2</v>
      </c>
      <c r="Q103" s="21">
        <f t="shared" si="42"/>
        <v>0.34697863014069852</v>
      </c>
      <c r="R103" s="20">
        <f t="shared" si="47"/>
        <v>70092</v>
      </c>
      <c r="S103" s="20">
        <f t="shared" si="43"/>
        <v>409720</v>
      </c>
      <c r="T103" s="21">
        <f t="shared" si="49"/>
        <v>4.408773207607293E-2</v>
      </c>
    </row>
    <row r="104" spans="1:20" x14ac:dyDescent="0.25">
      <c r="A104" s="40" t="s">
        <v>31</v>
      </c>
      <c r="B104" s="20">
        <v>82284</v>
      </c>
      <c r="C104" s="20">
        <v>89069</v>
      </c>
      <c r="D104" s="20">
        <v>102150</v>
      </c>
      <c r="E104" s="20">
        <v>105932</v>
      </c>
      <c r="F104" s="21">
        <f t="shared" si="44"/>
        <v>3.7023984336759685E-2</v>
      </c>
      <c r="G104" s="21">
        <f t="shared" si="40"/>
        <v>0.28739487628214477</v>
      </c>
      <c r="H104" s="20">
        <f t="shared" si="45"/>
        <v>3782</v>
      </c>
      <c r="I104" s="20">
        <f t="shared" si="41"/>
        <v>23648</v>
      </c>
      <c r="J104" s="21">
        <f t="shared" si="48"/>
        <v>3.6105259175515006E-2</v>
      </c>
      <c r="K104" s="72"/>
      <c r="L104" s="20">
        <v>1116998</v>
      </c>
      <c r="M104" s="20">
        <v>1287744</v>
      </c>
      <c r="N104" s="20">
        <v>1318357</v>
      </c>
      <c r="O104" s="20">
        <v>1375692</v>
      </c>
      <c r="P104" s="21">
        <f t="shared" si="46"/>
        <v>4.3489737605216128E-2</v>
      </c>
      <c r="Q104" s="21">
        <f t="shared" si="42"/>
        <v>0.23159754986132475</v>
      </c>
      <c r="R104" s="20">
        <f t="shared" si="47"/>
        <v>57335</v>
      </c>
      <c r="S104" s="20">
        <f t="shared" si="43"/>
        <v>258694</v>
      </c>
      <c r="T104" s="21">
        <f t="shared" si="49"/>
        <v>3.8132372685032473E-2</v>
      </c>
    </row>
    <row r="105" spans="1:20" x14ac:dyDescent="0.25">
      <c r="A105" s="40" t="s">
        <v>32</v>
      </c>
      <c r="B105" s="20">
        <v>110575</v>
      </c>
      <c r="C105" s="20">
        <v>105632</v>
      </c>
      <c r="D105" s="20">
        <v>114035</v>
      </c>
      <c r="E105" s="20">
        <v>116758</v>
      </c>
      <c r="F105" s="21">
        <f t="shared" si="44"/>
        <v>2.3878633752795198E-2</v>
      </c>
      <c r="G105" s="21">
        <f t="shared" si="40"/>
        <v>5.5916798553018232E-2</v>
      </c>
      <c r="H105" s="20">
        <f t="shared" si="45"/>
        <v>2723</v>
      </c>
      <c r="I105" s="20">
        <f t="shared" si="41"/>
        <v>6183</v>
      </c>
      <c r="J105" s="21">
        <f t="shared" si="48"/>
        <v>3.9795131318343668E-2</v>
      </c>
      <c r="K105" s="72"/>
      <c r="L105" s="20">
        <v>1084813</v>
      </c>
      <c r="M105" s="20">
        <v>1124652</v>
      </c>
      <c r="N105" s="20">
        <v>1172687</v>
      </c>
      <c r="O105" s="20">
        <v>1202962</v>
      </c>
      <c r="P105" s="21">
        <f t="shared" si="46"/>
        <v>2.5816778049044586E-2</v>
      </c>
      <c r="Q105" s="21">
        <f t="shared" si="42"/>
        <v>0.1089118585415183</v>
      </c>
      <c r="R105" s="20">
        <f t="shared" si="47"/>
        <v>30275</v>
      </c>
      <c r="S105" s="20">
        <f t="shared" si="43"/>
        <v>118149</v>
      </c>
      <c r="T105" s="21">
        <f t="shared" si="49"/>
        <v>3.3344524290271398E-2</v>
      </c>
    </row>
    <row r="106" spans="1:20" x14ac:dyDescent="0.25">
      <c r="A106" s="40" t="s">
        <v>33</v>
      </c>
      <c r="B106" s="20">
        <v>54582</v>
      </c>
      <c r="C106" s="20">
        <v>75189</v>
      </c>
      <c r="D106" s="20">
        <v>94088</v>
      </c>
      <c r="E106" s="20">
        <v>104799</v>
      </c>
      <c r="F106" s="21">
        <f t="shared" si="44"/>
        <v>0.11384023467392224</v>
      </c>
      <c r="G106" s="21">
        <f t="shared" si="40"/>
        <v>0.92002858085082995</v>
      </c>
      <c r="H106" s="20">
        <f t="shared" si="45"/>
        <v>10711</v>
      </c>
      <c r="I106" s="20">
        <f t="shared" si="41"/>
        <v>50217</v>
      </c>
      <c r="J106" s="21">
        <f t="shared" si="48"/>
        <v>3.5719093912460802E-2</v>
      </c>
      <c r="K106" s="72"/>
      <c r="L106" s="20">
        <v>841869</v>
      </c>
      <c r="M106" s="20">
        <v>1016020</v>
      </c>
      <c r="N106" s="20">
        <v>1181095</v>
      </c>
      <c r="O106" s="20">
        <v>1449021</v>
      </c>
      <c r="P106" s="21">
        <f t="shared" si="46"/>
        <v>0.22684542733649704</v>
      </c>
      <c r="Q106" s="21">
        <f t="shared" si="42"/>
        <v>0.72119534036768185</v>
      </c>
      <c r="R106" s="20">
        <f t="shared" si="47"/>
        <v>267926</v>
      </c>
      <c r="S106" s="20">
        <f t="shared" si="43"/>
        <v>607152</v>
      </c>
      <c r="T106" s="21">
        <f t="shared" si="49"/>
        <v>4.0164956109680398E-2</v>
      </c>
    </row>
    <row r="107" spans="1:20" x14ac:dyDescent="0.25">
      <c r="A107" s="40" t="s">
        <v>34</v>
      </c>
      <c r="B107" s="20">
        <v>21362</v>
      </c>
      <c r="C107" s="20">
        <v>43398</v>
      </c>
      <c r="D107" s="20">
        <v>43531</v>
      </c>
      <c r="E107" s="20">
        <v>36654</v>
      </c>
      <c r="F107" s="21">
        <f t="shared" si="44"/>
        <v>-0.15797937102294912</v>
      </c>
      <c r="G107" s="21">
        <f t="shared" si="40"/>
        <v>0.71585057578878386</v>
      </c>
      <c r="H107" s="20">
        <f t="shared" si="45"/>
        <v>-6877</v>
      </c>
      <c r="I107" s="20">
        <f t="shared" si="41"/>
        <v>15292</v>
      </c>
      <c r="J107" s="21">
        <f t="shared" si="48"/>
        <v>1.2492940469540149E-2</v>
      </c>
      <c r="K107" s="72"/>
      <c r="L107" s="20">
        <v>250975</v>
      </c>
      <c r="M107" s="20">
        <v>494794</v>
      </c>
      <c r="N107" s="20">
        <v>505730</v>
      </c>
      <c r="O107" s="20">
        <v>431398</v>
      </c>
      <c r="P107" s="21">
        <f t="shared" si="46"/>
        <v>-0.14697961362782508</v>
      </c>
      <c r="Q107" s="21">
        <f t="shared" si="42"/>
        <v>0.71888833549158293</v>
      </c>
      <c r="R107" s="20">
        <f t="shared" si="47"/>
        <v>-74332</v>
      </c>
      <c r="S107" s="20">
        <f t="shared" si="43"/>
        <v>180423</v>
      </c>
      <c r="T107" s="21">
        <f t="shared" si="49"/>
        <v>1.1957785108569098E-2</v>
      </c>
    </row>
    <row r="108" spans="1:20" x14ac:dyDescent="0.25">
      <c r="A108" s="40" t="s">
        <v>35</v>
      </c>
      <c r="B108" s="20">
        <v>82234</v>
      </c>
      <c r="C108" s="20">
        <v>85191</v>
      </c>
      <c r="D108" s="20">
        <v>89425</v>
      </c>
      <c r="E108" s="20">
        <v>98472</v>
      </c>
      <c r="F108" s="21">
        <f t="shared" si="44"/>
        <v>0.10116857701984894</v>
      </c>
      <c r="G108" s="21">
        <f t="shared" si="40"/>
        <v>0.19746090424885088</v>
      </c>
      <c r="H108" s="20">
        <f t="shared" si="45"/>
        <v>9047</v>
      </c>
      <c r="I108" s="20">
        <f t="shared" si="41"/>
        <v>16238</v>
      </c>
      <c r="J108" s="21">
        <f t="shared" si="48"/>
        <v>3.3562635289915363E-2</v>
      </c>
      <c r="K108" s="72"/>
      <c r="L108" s="20">
        <v>939521</v>
      </c>
      <c r="M108" s="20">
        <v>945175</v>
      </c>
      <c r="N108" s="20">
        <v>1025284</v>
      </c>
      <c r="O108" s="20">
        <v>1159049</v>
      </c>
      <c r="P108" s="21">
        <f t="shared" si="46"/>
        <v>0.13046629031565882</v>
      </c>
      <c r="Q108" s="21">
        <f t="shared" si="42"/>
        <v>0.23365949244348982</v>
      </c>
      <c r="R108" s="20">
        <f t="shared" si="47"/>
        <v>133765</v>
      </c>
      <c r="S108" s="20">
        <f t="shared" si="43"/>
        <v>219528</v>
      </c>
      <c r="T108" s="21">
        <f t="shared" si="49"/>
        <v>3.2127313692464743E-2</v>
      </c>
    </row>
    <row r="109" spans="1:20" x14ac:dyDescent="0.25">
      <c r="A109" s="40" t="s">
        <v>36</v>
      </c>
      <c r="B109" s="20">
        <v>69027</v>
      </c>
      <c r="C109" s="20">
        <v>50449</v>
      </c>
      <c r="D109" s="20">
        <v>58927</v>
      </c>
      <c r="E109" s="20">
        <v>57587</v>
      </c>
      <c r="F109" s="21">
        <f t="shared" si="44"/>
        <v>-2.2740000339403044E-2</v>
      </c>
      <c r="G109" s="21">
        <f t="shared" si="40"/>
        <v>-0.16573224969939304</v>
      </c>
      <c r="H109" s="20">
        <f t="shared" si="45"/>
        <v>-1340</v>
      </c>
      <c r="I109" s="20">
        <f t="shared" si="41"/>
        <v>-11440</v>
      </c>
      <c r="J109" s="21">
        <f t="shared" si="48"/>
        <v>1.9627624892765008E-2</v>
      </c>
      <c r="K109" s="72"/>
      <c r="L109" s="20">
        <v>545266</v>
      </c>
      <c r="M109" s="20">
        <v>288726</v>
      </c>
      <c r="N109" s="20">
        <v>444192</v>
      </c>
      <c r="O109" s="20">
        <v>468547</v>
      </c>
      <c r="P109" s="21">
        <f t="shared" si="46"/>
        <v>5.4829893379439554E-2</v>
      </c>
      <c r="Q109" s="21">
        <f t="shared" si="42"/>
        <v>-0.14070013534678483</v>
      </c>
      <c r="R109" s="20">
        <f t="shared" si="47"/>
        <v>24355</v>
      </c>
      <c r="S109" s="20">
        <f t="shared" si="43"/>
        <v>-76719</v>
      </c>
      <c r="T109" s="21">
        <f t="shared" si="49"/>
        <v>1.2987506523592426E-2</v>
      </c>
    </row>
    <row r="110" spans="1:20" x14ac:dyDescent="0.25">
      <c r="A110" s="40" t="s">
        <v>37</v>
      </c>
      <c r="B110" s="20">
        <v>138359</v>
      </c>
      <c r="C110" s="20">
        <v>88432</v>
      </c>
      <c r="D110" s="20">
        <v>93431</v>
      </c>
      <c r="E110" s="20">
        <v>83807</v>
      </c>
      <c r="F110" s="21">
        <f t="shared" si="44"/>
        <v>-0.10300649677301965</v>
      </c>
      <c r="G110" s="21">
        <f t="shared" si="40"/>
        <v>-0.39427865191277767</v>
      </c>
      <c r="H110" s="20">
        <f t="shared" si="45"/>
        <v>-9624</v>
      </c>
      <c r="I110" s="20">
        <f t="shared" si="41"/>
        <v>-54552</v>
      </c>
      <c r="J110" s="21">
        <f t="shared" si="48"/>
        <v>2.8564300265475837E-2</v>
      </c>
      <c r="K110" s="72"/>
      <c r="L110" s="20">
        <v>847396</v>
      </c>
      <c r="M110" s="20">
        <v>432862</v>
      </c>
      <c r="N110" s="20">
        <v>543249</v>
      </c>
      <c r="O110" s="20">
        <v>528059</v>
      </c>
      <c r="P110" s="21">
        <f t="shared" si="46"/>
        <v>-2.796139523496588E-2</v>
      </c>
      <c r="Q110" s="21">
        <f t="shared" si="42"/>
        <v>-0.37684506417306662</v>
      </c>
      <c r="R110" s="20">
        <f t="shared" si="47"/>
        <v>-15190</v>
      </c>
      <c r="S110" s="20">
        <f t="shared" si="43"/>
        <v>-319337</v>
      </c>
      <c r="T110" s="21">
        <f t="shared" si="49"/>
        <v>1.463710088281793E-2</v>
      </c>
    </row>
    <row r="111" spans="1:20" x14ac:dyDescent="0.25">
      <c r="A111" s="40" t="s">
        <v>38</v>
      </c>
      <c r="B111" s="20">
        <v>7181</v>
      </c>
      <c r="C111" s="20">
        <v>14203</v>
      </c>
      <c r="D111" s="20">
        <v>13427</v>
      </c>
      <c r="E111" s="20">
        <v>16810</v>
      </c>
      <c r="F111" s="21">
        <f t="shared" si="44"/>
        <v>0.25195501601251213</v>
      </c>
      <c r="G111" s="21">
        <f t="shared" si="40"/>
        <v>1.340899596156524</v>
      </c>
      <c r="H111" s="20">
        <f t="shared" si="45"/>
        <v>3383</v>
      </c>
      <c r="I111" s="20">
        <f t="shared" si="41"/>
        <v>9629</v>
      </c>
      <c r="J111" s="21">
        <f t="shared" si="48"/>
        <v>5.7294246001246768E-3</v>
      </c>
      <c r="K111" s="72"/>
      <c r="L111" s="20">
        <v>71452</v>
      </c>
      <c r="M111" s="20">
        <v>196088</v>
      </c>
      <c r="N111" s="20">
        <v>202565</v>
      </c>
      <c r="O111" s="20">
        <v>227023</v>
      </c>
      <c r="P111" s="21">
        <f t="shared" si="46"/>
        <v>0.12074149038580217</v>
      </c>
      <c r="Q111" s="21">
        <f t="shared" si="42"/>
        <v>2.1772798522084758</v>
      </c>
      <c r="R111" s="20">
        <f t="shared" si="47"/>
        <v>24458</v>
      </c>
      <c r="S111" s="20">
        <f t="shared" si="43"/>
        <v>155571</v>
      </c>
      <c r="T111" s="21">
        <f t="shared" si="49"/>
        <v>6.2927789389442754E-3</v>
      </c>
    </row>
    <row r="112" spans="1:20" x14ac:dyDescent="0.25">
      <c r="A112" s="40" t="s">
        <v>39</v>
      </c>
      <c r="B112" s="20">
        <v>6816</v>
      </c>
      <c r="C112" s="20">
        <v>9290</v>
      </c>
      <c r="D112" s="20">
        <v>12914</v>
      </c>
      <c r="E112" s="20">
        <v>12304</v>
      </c>
      <c r="F112" s="21">
        <f t="shared" si="44"/>
        <v>-4.7235558308812098E-2</v>
      </c>
      <c r="G112" s="21">
        <f t="shared" si="40"/>
        <v>0.80516431924882625</v>
      </c>
      <c r="H112" s="20">
        <f t="shared" si="45"/>
        <v>-610</v>
      </c>
      <c r="I112" s="20">
        <f t="shared" si="41"/>
        <v>5488</v>
      </c>
      <c r="J112" s="21">
        <f t="shared" si="48"/>
        <v>4.1936252397343264E-3</v>
      </c>
      <c r="K112" s="72"/>
      <c r="L112" s="20">
        <v>75328</v>
      </c>
      <c r="M112" s="20">
        <v>103227</v>
      </c>
      <c r="N112" s="20">
        <v>133436</v>
      </c>
      <c r="O112" s="20">
        <v>165919</v>
      </c>
      <c r="P112" s="21">
        <f t="shared" si="46"/>
        <v>0.24343505500764406</v>
      </c>
      <c r="Q112" s="21">
        <f t="shared" si="42"/>
        <v>1.2026205395072216</v>
      </c>
      <c r="R112" s="20">
        <f t="shared" si="47"/>
        <v>32483</v>
      </c>
      <c r="S112" s="20">
        <f t="shared" si="43"/>
        <v>90591</v>
      </c>
      <c r="T112" s="21">
        <f t="shared" si="49"/>
        <v>4.5990564338005187E-3</v>
      </c>
    </row>
    <row r="113" spans="1:20" x14ac:dyDescent="0.25">
      <c r="A113" s="40" t="s">
        <v>40</v>
      </c>
      <c r="B113" s="20">
        <v>3477</v>
      </c>
      <c r="C113" s="20">
        <v>4755</v>
      </c>
      <c r="D113" s="20">
        <v>4314</v>
      </c>
      <c r="E113" s="20">
        <v>4842</v>
      </c>
      <c r="F113" s="21">
        <f t="shared" si="44"/>
        <v>0.12239221140472889</v>
      </c>
      <c r="G113" s="21">
        <f t="shared" si="40"/>
        <v>0.39257981018119059</v>
      </c>
      <c r="H113" s="20">
        <f t="shared" si="45"/>
        <v>528</v>
      </c>
      <c r="I113" s="20">
        <f t="shared" si="41"/>
        <v>1365</v>
      </c>
      <c r="J113" s="21">
        <f t="shared" si="48"/>
        <v>1.6503196855326406E-3</v>
      </c>
      <c r="K113" s="72"/>
      <c r="L113" s="20">
        <v>78188</v>
      </c>
      <c r="M113" s="20">
        <v>116128</v>
      </c>
      <c r="N113" s="20">
        <v>137470</v>
      </c>
      <c r="O113" s="20">
        <v>128152</v>
      </c>
      <c r="P113" s="21">
        <f t="shared" si="46"/>
        <v>-6.7782061540699767E-2</v>
      </c>
      <c r="Q113" s="21">
        <f t="shared" si="42"/>
        <v>0.63902389113418945</v>
      </c>
      <c r="R113" s="20">
        <f t="shared" si="47"/>
        <v>-9318</v>
      </c>
      <c r="S113" s="20">
        <f t="shared" si="43"/>
        <v>49964</v>
      </c>
      <c r="T113" s="21">
        <f t="shared" si="49"/>
        <v>3.5522048716807846E-3</v>
      </c>
    </row>
    <row r="114" spans="1:20" x14ac:dyDescent="0.25">
      <c r="A114" s="40" t="s">
        <v>41</v>
      </c>
      <c r="B114" s="20">
        <v>9346</v>
      </c>
      <c r="C114" s="20">
        <v>15623</v>
      </c>
      <c r="D114" s="20">
        <v>17462</v>
      </c>
      <c r="E114" s="20">
        <v>16641</v>
      </c>
      <c r="F114" s="21">
        <f t="shared" si="44"/>
        <v>-4.7016378421715688E-2</v>
      </c>
      <c r="G114" s="21">
        <f t="shared" si="40"/>
        <v>0.7805478279477851</v>
      </c>
      <c r="H114" s="20">
        <f t="shared" si="45"/>
        <v>-821</v>
      </c>
      <c r="I114" s="20">
        <f t="shared" si="41"/>
        <v>7295</v>
      </c>
      <c r="J114" s="21">
        <f t="shared" si="48"/>
        <v>5.6718236032525134E-3</v>
      </c>
      <c r="K114" s="72"/>
      <c r="L114" s="20">
        <v>77063</v>
      </c>
      <c r="M114" s="20">
        <v>145499</v>
      </c>
      <c r="N114" s="20">
        <v>148150</v>
      </c>
      <c r="O114" s="20">
        <v>148364</v>
      </c>
      <c r="P114" s="21">
        <f t="shared" si="46"/>
        <v>1.4444819439756174E-3</v>
      </c>
      <c r="Q114" s="21">
        <f t="shared" si="42"/>
        <v>0.92523000661796195</v>
      </c>
      <c r="R114" s="20">
        <f t="shared" si="47"/>
        <v>214</v>
      </c>
      <c r="S114" s="20">
        <f t="shared" si="43"/>
        <v>71301</v>
      </c>
      <c r="T114" s="21">
        <f t="shared" si="49"/>
        <v>4.1124549252610021E-3</v>
      </c>
    </row>
    <row r="115" spans="1:20" x14ac:dyDescent="0.25">
      <c r="A115" s="40" t="s">
        <v>42</v>
      </c>
      <c r="B115" s="20">
        <v>6667</v>
      </c>
      <c r="C115" s="20">
        <v>11459</v>
      </c>
      <c r="D115" s="20">
        <v>14128</v>
      </c>
      <c r="E115" s="20">
        <v>17114</v>
      </c>
      <c r="F115" s="21">
        <f t="shared" si="44"/>
        <v>0.21135334088335211</v>
      </c>
      <c r="G115" s="21">
        <f t="shared" si="40"/>
        <v>1.566971651417429</v>
      </c>
      <c r="H115" s="20">
        <f t="shared" si="45"/>
        <v>2986</v>
      </c>
      <c r="I115" s="20">
        <f t="shared" si="41"/>
        <v>10447</v>
      </c>
      <c r="J115" s="21">
        <f t="shared" si="48"/>
        <v>5.8330382276343675E-3</v>
      </c>
      <c r="K115" s="72"/>
      <c r="L115" s="20">
        <v>109854</v>
      </c>
      <c r="M115" s="20">
        <v>173187</v>
      </c>
      <c r="N115" s="20">
        <v>223500</v>
      </c>
      <c r="O115" s="20">
        <v>255600</v>
      </c>
      <c r="P115" s="21">
        <f t="shared" si="46"/>
        <v>0.14362416107382558</v>
      </c>
      <c r="Q115" s="21">
        <f t="shared" si="42"/>
        <v>1.3267245616909715</v>
      </c>
      <c r="R115" s="20">
        <f t="shared" si="47"/>
        <v>32100</v>
      </c>
      <c r="S115" s="20">
        <f t="shared" si="43"/>
        <v>145746</v>
      </c>
      <c r="T115" s="21">
        <f t="shared" si="49"/>
        <v>7.0848957893876689E-3</v>
      </c>
    </row>
    <row r="116" spans="1:20" x14ac:dyDescent="0.25">
      <c r="A116" s="40" t="s">
        <v>43</v>
      </c>
      <c r="B116" s="20">
        <v>29928</v>
      </c>
      <c r="C116" s="20">
        <v>46229</v>
      </c>
      <c r="D116" s="20">
        <v>56353</v>
      </c>
      <c r="E116" s="20">
        <v>77479</v>
      </c>
      <c r="F116" s="21">
        <f t="shared" si="44"/>
        <v>0.37488687381328423</v>
      </c>
      <c r="G116" s="21">
        <f t="shared" si="40"/>
        <v>1.5888465650895482</v>
      </c>
      <c r="H116" s="20">
        <f t="shared" si="45"/>
        <v>21126</v>
      </c>
      <c r="I116" s="20">
        <f t="shared" si="41"/>
        <v>47551</v>
      </c>
      <c r="J116" s="21">
        <f t="shared" si="48"/>
        <v>2.6407500808629379E-2</v>
      </c>
      <c r="K116" s="72"/>
      <c r="L116" s="20">
        <v>378672</v>
      </c>
      <c r="M116" s="20">
        <v>638474</v>
      </c>
      <c r="N116" s="20">
        <v>729414</v>
      </c>
      <c r="O116" s="20">
        <v>967621</v>
      </c>
      <c r="P116" s="21">
        <f t="shared" si="46"/>
        <v>0.32657311211465645</v>
      </c>
      <c r="Q116" s="21">
        <f t="shared" si="42"/>
        <v>1.555301157730173</v>
      </c>
      <c r="R116" s="20">
        <f t="shared" si="47"/>
        <v>238207</v>
      </c>
      <c r="S116" s="20">
        <f t="shared" si="43"/>
        <v>588949</v>
      </c>
      <c r="T116" s="21">
        <f t="shared" si="49"/>
        <v>2.6821181332641178E-2</v>
      </c>
    </row>
    <row r="117" spans="1:20" x14ac:dyDescent="0.25">
      <c r="A117" s="40" t="s">
        <v>44</v>
      </c>
      <c r="B117" s="20">
        <v>26696</v>
      </c>
      <c r="C117" s="20">
        <v>27035</v>
      </c>
      <c r="D117" s="20">
        <v>29617</v>
      </c>
      <c r="E117" s="20">
        <v>29906</v>
      </c>
      <c r="F117" s="21">
        <f t="shared" si="44"/>
        <v>9.7579093088429047E-3</v>
      </c>
      <c r="G117" s="21">
        <f t="shared" si="40"/>
        <v>0.12024273299370702</v>
      </c>
      <c r="H117" s="20">
        <f t="shared" si="45"/>
        <v>289</v>
      </c>
      <c r="I117" s="20">
        <f t="shared" si="41"/>
        <v>3210</v>
      </c>
      <c r="J117" s="21">
        <f t="shared" si="48"/>
        <v>1.019299060626583E-2</v>
      </c>
      <c r="K117" s="72"/>
      <c r="L117" s="20">
        <v>315739</v>
      </c>
      <c r="M117" s="20">
        <v>311415</v>
      </c>
      <c r="N117" s="20">
        <v>358617</v>
      </c>
      <c r="O117" s="20">
        <v>329548</v>
      </c>
      <c r="P117" s="21">
        <f t="shared" si="46"/>
        <v>-8.1058622430057681E-2</v>
      </c>
      <c r="Q117" s="21">
        <f t="shared" si="42"/>
        <v>4.3735490389213982E-2</v>
      </c>
      <c r="R117" s="20">
        <f t="shared" si="47"/>
        <v>-29069</v>
      </c>
      <c r="S117" s="20">
        <f t="shared" si="43"/>
        <v>13809</v>
      </c>
      <c r="T117" s="21">
        <f t="shared" si="49"/>
        <v>9.1346370798166179E-3</v>
      </c>
    </row>
    <row r="118" spans="1:20" x14ac:dyDescent="0.25">
      <c r="A118" s="41" t="s">
        <v>45</v>
      </c>
      <c r="B118" s="20">
        <v>29328</v>
      </c>
      <c r="C118" s="20">
        <v>6721</v>
      </c>
      <c r="D118" s="20">
        <v>5026</v>
      </c>
      <c r="E118" s="20">
        <v>5017</v>
      </c>
      <c r="F118" s="21">
        <f t="shared" si="44"/>
        <v>-1.7906884202149032E-3</v>
      </c>
      <c r="G118" s="21">
        <f t="shared" si="40"/>
        <v>-0.82893480632842331</v>
      </c>
      <c r="H118" s="20">
        <f t="shared" si="45"/>
        <v>-9</v>
      </c>
      <c r="I118" s="20">
        <f t="shared" si="41"/>
        <v>-24311</v>
      </c>
      <c r="J118" s="21">
        <f t="shared" si="48"/>
        <v>1.7099656882109163E-3</v>
      </c>
      <c r="K118" s="72"/>
      <c r="L118" s="20">
        <v>500909</v>
      </c>
      <c r="M118" s="20">
        <v>51407</v>
      </c>
      <c r="N118" s="20">
        <v>58530</v>
      </c>
      <c r="O118" s="20">
        <v>50791</v>
      </c>
      <c r="P118" s="21">
        <f t="shared" si="46"/>
        <v>-0.13222279173073637</v>
      </c>
      <c r="Q118" s="21">
        <f t="shared" si="42"/>
        <v>-0.89860234094416347</v>
      </c>
      <c r="R118" s="20">
        <f t="shared" si="47"/>
        <v>-7739</v>
      </c>
      <c r="S118" s="20">
        <f t="shared" si="43"/>
        <v>-450118</v>
      </c>
      <c r="T118" s="21">
        <f t="shared" si="49"/>
        <v>1.4078597106368901E-3</v>
      </c>
    </row>
    <row r="119" spans="1:20" x14ac:dyDescent="0.25">
      <c r="A119" s="39" t="s">
        <v>46</v>
      </c>
      <c r="B119" s="52">
        <f>B94-SUM(B95:B118)</f>
        <v>148059</v>
      </c>
      <c r="C119" s="52">
        <f>C94-SUM(C95:C118)</f>
        <v>157663</v>
      </c>
      <c r="D119" s="52">
        <f>D94-SUM(D95:D118)</f>
        <v>134691</v>
      </c>
      <c r="E119" s="52">
        <f>E94-SUM(E95:E118)</f>
        <v>133006</v>
      </c>
      <c r="F119" s="53">
        <f t="shared" si="44"/>
        <v>-1.2510115746412143E-2</v>
      </c>
      <c r="G119" s="53">
        <f t="shared" si="40"/>
        <v>-0.10166892927819315</v>
      </c>
      <c r="H119" s="52">
        <f t="shared" si="45"/>
        <v>-1685</v>
      </c>
      <c r="I119" s="52">
        <f t="shared" si="41"/>
        <v>-15053</v>
      </c>
      <c r="J119" s="53">
        <f t="shared" si="48"/>
        <v>4.5333007041295822E-2</v>
      </c>
      <c r="K119" s="72"/>
      <c r="L119" s="52">
        <f>L94-SUM(L95:L118)</f>
        <v>1743183</v>
      </c>
      <c r="M119" s="52">
        <f>M94-SUM(M95:M118)</f>
        <v>1486844</v>
      </c>
      <c r="N119" s="52">
        <f>N94-SUM(N95:N118)</f>
        <v>1533582</v>
      </c>
      <c r="O119" s="52">
        <f>O94-SUM(O95:O118)</f>
        <v>1444483</v>
      </c>
      <c r="P119" s="53">
        <f t="shared" si="46"/>
        <v>-5.809862139748645E-2</v>
      </c>
      <c r="Q119" s="53">
        <f t="shared" si="42"/>
        <v>-0.17135320846979352</v>
      </c>
      <c r="R119" s="52">
        <f t="shared" si="47"/>
        <v>-89099</v>
      </c>
      <c r="S119" s="52">
        <f t="shared" si="43"/>
        <v>-298700</v>
      </c>
      <c r="T119" s="53">
        <f t="shared" si="49"/>
        <v>4.0039168718865682E-2</v>
      </c>
    </row>
    <row r="120" spans="1:20" ht="21" x14ac:dyDescent="0.35">
      <c r="A120" s="385" t="s">
        <v>61</v>
      </c>
      <c r="B120" s="385"/>
      <c r="C120" s="385"/>
      <c r="D120" s="385"/>
      <c r="E120" s="385"/>
      <c r="F120" s="385"/>
      <c r="G120" s="385"/>
      <c r="H120" s="385"/>
      <c r="I120" s="385"/>
      <c r="J120" s="385"/>
      <c r="K120" s="385"/>
      <c r="L120" s="385"/>
      <c r="M120" s="385"/>
      <c r="N120" s="385"/>
      <c r="O120" s="385"/>
      <c r="P120" s="385"/>
      <c r="Q120" s="385"/>
      <c r="R120" s="385"/>
      <c r="S120" s="385"/>
      <c r="T120" s="385"/>
    </row>
    <row r="121" spans="1:20" x14ac:dyDescent="0.25">
      <c r="A121" s="54"/>
      <c r="B121" s="382" t="s">
        <v>152</v>
      </c>
      <c r="C121" s="383"/>
      <c r="D121" s="383"/>
      <c r="E121" s="383"/>
      <c r="F121" s="383"/>
      <c r="G121" s="383"/>
      <c r="H121" s="383"/>
      <c r="I121" s="383"/>
      <c r="J121" s="384"/>
      <c r="K121" s="55"/>
      <c r="L121" s="382" t="str">
        <f>L$5</f>
        <v>acumulado diciembre</v>
      </c>
      <c r="M121" s="383"/>
      <c r="N121" s="383"/>
      <c r="O121" s="383"/>
      <c r="P121" s="383"/>
      <c r="Q121" s="383"/>
      <c r="R121" s="383"/>
      <c r="S121" s="383"/>
      <c r="T121" s="384"/>
    </row>
    <row r="122" spans="1:20" x14ac:dyDescent="0.25">
      <c r="A122" s="4"/>
      <c r="B122" s="5">
        <f>B$6</f>
        <v>2019</v>
      </c>
      <c r="C122" s="5">
        <f>C$6</f>
        <v>2022</v>
      </c>
      <c r="D122" s="5">
        <f>D$6</f>
        <v>2023</v>
      </c>
      <c r="E122" s="5">
        <f>E$6</f>
        <v>2024</v>
      </c>
      <c r="F122" s="5" t="str">
        <f>CONCATENATE("var ",RIGHT(E122,2),"/",RIGHT(D122,2))</f>
        <v>var 24/23</v>
      </c>
      <c r="G122" s="5" t="str">
        <f>CONCATENATE("var ",RIGHT(E122,2),"/",RIGHT(B122,2))</f>
        <v>var 24/19</v>
      </c>
      <c r="H122" s="5" t="str">
        <f>CONCATENATE("dif ",RIGHT(E122,2),"-",RIGHT(D122,2))</f>
        <v>dif 24-23</v>
      </c>
      <c r="I122" s="5" t="str">
        <f>CONCATENATE("dif ",RIGHT(E122,2),"-",RIGHT(B122,2))</f>
        <v>dif 24-19</v>
      </c>
      <c r="J122" s="5" t="str">
        <f>CONCATENATE("cuota ",RIGHT(E122,2))</f>
        <v>cuota 24</v>
      </c>
      <c r="K122" s="56"/>
      <c r="L122" s="5">
        <f>L$6</f>
        <v>2019</v>
      </c>
      <c r="M122" s="5">
        <f>M$6</f>
        <v>2022</v>
      </c>
      <c r="N122" s="5">
        <f>N$6</f>
        <v>2023</v>
      </c>
      <c r="O122" s="5">
        <f>O$6</f>
        <v>2024</v>
      </c>
      <c r="P122" s="5" t="str">
        <f>CONCATENATE("var ",RIGHT(O122,2),"/",RIGHT(M122,2))</f>
        <v>var 24/22</v>
      </c>
      <c r="Q122" s="5" t="str">
        <f>CONCATENATE("var ",RIGHT(O122,2),"/",RIGHT(L122,2))</f>
        <v>var 24/19</v>
      </c>
      <c r="R122" s="5" t="str">
        <f>CONCATENATE("dif ",RIGHT(O122,2),"-",RIGHT(N122,2))</f>
        <v>dif 24-23</v>
      </c>
      <c r="S122" s="5" t="str">
        <f>CONCATENATE("dif ",RIGHT(O122,2),"-",RIGHT(L122,2))</f>
        <v>dif 24-19</v>
      </c>
      <c r="T122" s="5" t="str">
        <f>CONCATENATE("cuota ",RIGHT(O122,2))</f>
        <v>cuota 24</v>
      </c>
    </row>
    <row r="123" spans="1:20" x14ac:dyDescent="0.25">
      <c r="A123" s="57" t="s">
        <v>48</v>
      </c>
      <c r="B123" s="58">
        <v>2854802</v>
      </c>
      <c r="C123" s="58">
        <v>2818920</v>
      </c>
      <c r="D123" s="58">
        <v>2932508</v>
      </c>
      <c r="E123" s="58">
        <v>2933977</v>
      </c>
      <c r="F123" s="59">
        <f>E123/D123-1</f>
        <v>5.0093639983250782E-4</v>
      </c>
      <c r="G123" s="59">
        <f t="shared" ref="G123:G133" si="50">E123/B123-1</f>
        <v>2.7733972443622967E-2</v>
      </c>
      <c r="H123" s="58">
        <f>E123-D123</f>
        <v>1469</v>
      </c>
      <c r="I123" s="58">
        <f t="shared" ref="I123:I133" si="51">E123-B123</f>
        <v>79175</v>
      </c>
      <c r="J123" s="59">
        <f t="shared" ref="J123:J133" si="52">E123/$E$123</f>
        <v>1</v>
      </c>
      <c r="K123" s="60"/>
      <c r="L123" s="58">
        <v>34034766</v>
      </c>
      <c r="M123" s="58">
        <v>31405937</v>
      </c>
      <c r="N123" s="58">
        <v>34509923</v>
      </c>
      <c r="O123" s="58">
        <v>36076748</v>
      </c>
      <c r="P123" s="59">
        <f>O123/N123-1</f>
        <v>4.540215867766495E-2</v>
      </c>
      <c r="Q123" s="59">
        <f t="shared" ref="Q123:Q133" si="53">O123/L123-1</f>
        <v>5.9996945476281427E-2</v>
      </c>
      <c r="R123" s="58">
        <f>O123-N123</f>
        <v>1566825</v>
      </c>
      <c r="S123" s="58">
        <f t="shared" ref="S123:S133" si="54">O123-L123</f>
        <v>2041982</v>
      </c>
      <c r="T123" s="59">
        <f>O123/$O$123</f>
        <v>1</v>
      </c>
    </row>
    <row r="124" spans="1:20" x14ac:dyDescent="0.25">
      <c r="A124" s="76" t="s">
        <v>49</v>
      </c>
      <c r="B124" s="77">
        <v>1074566</v>
      </c>
      <c r="C124" s="77">
        <v>1109322</v>
      </c>
      <c r="D124" s="77">
        <v>1155840</v>
      </c>
      <c r="E124" s="77">
        <v>1140612</v>
      </c>
      <c r="F124" s="78">
        <f t="shared" ref="F124:F133" si="55">E124/D124-1</f>
        <v>-1.3174833887043214E-2</v>
      </c>
      <c r="G124" s="78">
        <f t="shared" si="50"/>
        <v>6.1462953415611477E-2</v>
      </c>
      <c r="H124" s="77">
        <f t="shared" ref="H124:H133" si="56">E124-D124</f>
        <v>-15228</v>
      </c>
      <c r="I124" s="77">
        <f t="shared" si="51"/>
        <v>66046</v>
      </c>
      <c r="J124" s="78">
        <f t="shared" si="52"/>
        <v>0.38875969375356384</v>
      </c>
      <c r="K124" s="72"/>
      <c r="L124" s="77">
        <v>13105945</v>
      </c>
      <c r="M124" s="77">
        <v>12632387</v>
      </c>
      <c r="N124" s="77">
        <v>13590517</v>
      </c>
      <c r="O124" s="77">
        <v>13839613</v>
      </c>
      <c r="P124" s="78">
        <f t="shared" ref="P124:P133" si="57">O124/N124-1</f>
        <v>1.8328662551983843E-2</v>
      </c>
      <c r="Q124" s="78">
        <f t="shared" si="53"/>
        <v>5.5979786272565724E-2</v>
      </c>
      <c r="R124" s="77">
        <f t="shared" ref="R124:R133" si="58">O124-N124</f>
        <v>249096</v>
      </c>
      <c r="S124" s="77">
        <f t="shared" si="54"/>
        <v>733668</v>
      </c>
      <c r="T124" s="78">
        <f t="shared" ref="T124:T133" si="59">O124/$O$123</f>
        <v>0.38361586803777326</v>
      </c>
    </row>
    <row r="125" spans="1:20" x14ac:dyDescent="0.25">
      <c r="A125" s="79" t="s">
        <v>50</v>
      </c>
      <c r="B125" s="20">
        <v>863408</v>
      </c>
      <c r="C125" s="20">
        <v>790311</v>
      </c>
      <c r="D125" s="20">
        <v>831777</v>
      </c>
      <c r="E125" s="20">
        <v>834955</v>
      </c>
      <c r="F125" s="21">
        <f t="shared" si="55"/>
        <v>3.8207356058175268E-3</v>
      </c>
      <c r="G125" s="21">
        <f t="shared" si="50"/>
        <v>-3.2954292756147696E-2</v>
      </c>
      <c r="H125" s="20">
        <f t="shared" si="56"/>
        <v>3178</v>
      </c>
      <c r="I125" s="20">
        <f t="shared" si="51"/>
        <v>-28453</v>
      </c>
      <c r="J125" s="21">
        <f t="shared" si="52"/>
        <v>0.28458130380708507</v>
      </c>
      <c r="K125" s="72"/>
      <c r="L125" s="20">
        <v>10093577</v>
      </c>
      <c r="M125" s="20">
        <v>8865243</v>
      </c>
      <c r="N125" s="20">
        <v>9739308</v>
      </c>
      <c r="O125" s="20">
        <v>10014981</v>
      </c>
      <c r="P125" s="21">
        <f t="shared" si="57"/>
        <v>2.8305193757092395E-2</v>
      </c>
      <c r="Q125" s="21">
        <f t="shared" si="53"/>
        <v>-7.7867340785134909E-3</v>
      </c>
      <c r="R125" s="20">
        <f t="shared" si="58"/>
        <v>275673</v>
      </c>
      <c r="S125" s="20">
        <f t="shared" si="54"/>
        <v>-78596</v>
      </c>
      <c r="T125" s="21">
        <f t="shared" si="59"/>
        <v>0.2776020998344973</v>
      </c>
    </row>
    <row r="126" spans="1:20" x14ac:dyDescent="0.25">
      <c r="A126" s="79" t="s">
        <v>51</v>
      </c>
      <c r="B126" s="20">
        <v>21989</v>
      </c>
      <c r="C126" s="20">
        <v>18070</v>
      </c>
      <c r="D126" s="20">
        <v>19927</v>
      </c>
      <c r="E126" s="20">
        <v>18514</v>
      </c>
      <c r="F126" s="21">
        <f t="shared" si="55"/>
        <v>-7.090881718271691E-2</v>
      </c>
      <c r="G126" s="21">
        <f t="shared" si="50"/>
        <v>-0.15803356223566334</v>
      </c>
      <c r="H126" s="20">
        <f t="shared" si="56"/>
        <v>-1413</v>
      </c>
      <c r="I126" s="20">
        <f t="shared" si="51"/>
        <v>-3475</v>
      </c>
      <c r="J126" s="21">
        <f t="shared" si="52"/>
        <v>6.3102062490605756E-3</v>
      </c>
      <c r="K126" s="72"/>
      <c r="L126" s="20">
        <v>234787</v>
      </c>
      <c r="M126" s="20">
        <v>168339</v>
      </c>
      <c r="N126" s="20">
        <v>182035</v>
      </c>
      <c r="O126" s="20">
        <v>194642</v>
      </c>
      <c r="P126" s="21">
        <f t="shared" si="57"/>
        <v>6.925591232455286E-2</v>
      </c>
      <c r="Q126" s="21">
        <f t="shared" si="53"/>
        <v>-0.17098476491458214</v>
      </c>
      <c r="R126" s="20">
        <f>O126-N126</f>
        <v>12607</v>
      </c>
      <c r="S126" s="20">
        <f t="shared" si="54"/>
        <v>-40145</v>
      </c>
      <c r="T126" s="21">
        <f t="shared" si="59"/>
        <v>5.3952202121987274E-3</v>
      </c>
    </row>
    <row r="127" spans="1:20" x14ac:dyDescent="0.25">
      <c r="A127" s="79" t="s">
        <v>52</v>
      </c>
      <c r="B127" s="20">
        <v>461041</v>
      </c>
      <c r="C127" s="20">
        <v>410037</v>
      </c>
      <c r="D127" s="20">
        <v>440835</v>
      </c>
      <c r="E127" s="20">
        <v>468874</v>
      </c>
      <c r="F127" s="21">
        <f t="shared" si="55"/>
        <v>6.3604296392074211E-2</v>
      </c>
      <c r="G127" s="21">
        <f t="shared" si="50"/>
        <v>1.6989812185901121E-2</v>
      </c>
      <c r="H127" s="20">
        <f t="shared" si="56"/>
        <v>28039</v>
      </c>
      <c r="I127" s="20">
        <f t="shared" si="51"/>
        <v>7833</v>
      </c>
      <c r="J127" s="21">
        <f t="shared" si="52"/>
        <v>0.15980834205585115</v>
      </c>
      <c r="K127" s="72"/>
      <c r="L127" s="20">
        <v>5492551</v>
      </c>
      <c r="M127" s="20">
        <v>4352393</v>
      </c>
      <c r="N127" s="20">
        <v>5123327</v>
      </c>
      <c r="O127" s="20">
        <v>5751799</v>
      </c>
      <c r="P127" s="21">
        <f t="shared" si="57"/>
        <v>0.12266872678632468</v>
      </c>
      <c r="Q127" s="21">
        <f t="shared" si="53"/>
        <v>4.7199925863228298E-2</v>
      </c>
      <c r="R127" s="20">
        <f t="shared" si="58"/>
        <v>628472</v>
      </c>
      <c r="S127" s="20">
        <f t="shared" si="54"/>
        <v>259248</v>
      </c>
      <c r="T127" s="21">
        <f t="shared" si="59"/>
        <v>0.15943230249023554</v>
      </c>
    </row>
    <row r="128" spans="1:20" x14ac:dyDescent="0.25">
      <c r="A128" s="79" t="s">
        <v>53</v>
      </c>
      <c r="B128" s="20">
        <v>89250</v>
      </c>
      <c r="C128" s="20">
        <v>108987</v>
      </c>
      <c r="D128" s="20">
        <v>119696</v>
      </c>
      <c r="E128" s="20">
        <v>97837</v>
      </c>
      <c r="F128" s="21">
        <f t="shared" si="55"/>
        <v>-0.18262097313193426</v>
      </c>
      <c r="G128" s="21">
        <f t="shared" si="50"/>
        <v>9.6212885154061567E-2</v>
      </c>
      <c r="H128" s="20">
        <f t="shared" si="56"/>
        <v>-21859</v>
      </c>
      <c r="I128" s="20">
        <f t="shared" si="51"/>
        <v>8587</v>
      </c>
      <c r="J128" s="21">
        <f t="shared" si="52"/>
        <v>3.3346205508768476E-2</v>
      </c>
      <c r="K128" s="72"/>
      <c r="L128" s="20">
        <v>1055815</v>
      </c>
      <c r="M128" s="20">
        <v>1316064</v>
      </c>
      <c r="N128" s="20">
        <v>1447168</v>
      </c>
      <c r="O128" s="20">
        <v>1453294</v>
      </c>
      <c r="P128" s="21">
        <f t="shared" si="57"/>
        <v>4.2330952591544957E-3</v>
      </c>
      <c r="Q128" s="21">
        <f t="shared" si="53"/>
        <v>0.37646652112349233</v>
      </c>
      <c r="R128" s="20">
        <f>O128-N128</f>
        <v>6126</v>
      </c>
      <c r="S128" s="20">
        <f t="shared" si="54"/>
        <v>397479</v>
      </c>
      <c r="T128" s="21">
        <f t="shared" si="59"/>
        <v>4.0283398049070274E-2</v>
      </c>
    </row>
    <row r="129" spans="1:20" x14ac:dyDescent="0.25">
      <c r="A129" s="79" t="s">
        <v>54</v>
      </c>
      <c r="B129" s="20">
        <v>48947</v>
      </c>
      <c r="C129" s="20">
        <v>54058</v>
      </c>
      <c r="D129" s="20">
        <v>53126</v>
      </c>
      <c r="E129" s="20">
        <v>55215</v>
      </c>
      <c r="F129" s="21">
        <f t="shared" si="55"/>
        <v>3.9321612769642078E-2</v>
      </c>
      <c r="G129" s="21">
        <f t="shared" si="50"/>
        <v>0.12805687784746778</v>
      </c>
      <c r="H129" s="20">
        <f t="shared" si="56"/>
        <v>2089</v>
      </c>
      <c r="I129" s="20">
        <f t="shared" si="51"/>
        <v>6268</v>
      </c>
      <c r="J129" s="21">
        <f t="shared" si="52"/>
        <v>1.8819165930748605E-2</v>
      </c>
      <c r="K129" s="72"/>
      <c r="L129" s="20">
        <v>503437</v>
      </c>
      <c r="M129" s="20">
        <v>543499</v>
      </c>
      <c r="N129" s="20">
        <v>576462</v>
      </c>
      <c r="O129" s="20">
        <v>584273</v>
      </c>
      <c r="P129" s="21">
        <f t="shared" si="57"/>
        <v>1.3549895743344642E-2</v>
      </c>
      <c r="Q129" s="21">
        <f t="shared" si="53"/>
        <v>0.16056825382321915</v>
      </c>
      <c r="R129" s="20">
        <f t="shared" si="58"/>
        <v>7811</v>
      </c>
      <c r="S129" s="20">
        <f t="shared" si="54"/>
        <v>80836</v>
      </c>
      <c r="T129" s="21">
        <f t="shared" si="59"/>
        <v>1.6195279020160019E-2</v>
      </c>
    </row>
    <row r="130" spans="1:20" x14ac:dyDescent="0.25">
      <c r="A130" s="79" t="s">
        <v>55</v>
      </c>
      <c r="B130" s="20">
        <v>13020</v>
      </c>
      <c r="C130" s="20">
        <v>12114</v>
      </c>
      <c r="D130" s="20">
        <v>11864</v>
      </c>
      <c r="E130" s="20">
        <v>13319</v>
      </c>
      <c r="F130" s="21">
        <f t="shared" si="55"/>
        <v>0.12263991908293992</v>
      </c>
      <c r="G130" s="21">
        <f t="shared" si="50"/>
        <v>2.2964669738863241E-2</v>
      </c>
      <c r="H130" s="20">
        <f t="shared" si="56"/>
        <v>1455</v>
      </c>
      <c r="I130" s="20">
        <f t="shared" si="51"/>
        <v>299</v>
      </c>
      <c r="J130" s="21">
        <f t="shared" si="52"/>
        <v>4.5395720552683268E-3</v>
      </c>
      <c r="K130" s="72"/>
      <c r="L130" s="20">
        <v>136126</v>
      </c>
      <c r="M130" s="20">
        <v>137757</v>
      </c>
      <c r="N130" s="20">
        <v>148334</v>
      </c>
      <c r="O130" s="20">
        <v>152300</v>
      </c>
      <c r="P130" s="21">
        <f t="shared" si="57"/>
        <v>2.6736958485579887E-2</v>
      </c>
      <c r="Q130" s="21">
        <f t="shared" si="53"/>
        <v>0.11881639069685446</v>
      </c>
      <c r="R130" s="20">
        <f t="shared" si="58"/>
        <v>3966</v>
      </c>
      <c r="S130" s="20">
        <f t="shared" si="54"/>
        <v>16174</v>
      </c>
      <c r="T130" s="21">
        <f t="shared" si="59"/>
        <v>4.2215556679332626E-3</v>
      </c>
    </row>
    <row r="131" spans="1:20" x14ac:dyDescent="0.25">
      <c r="A131" s="79" t="s">
        <v>56</v>
      </c>
      <c r="B131" s="20">
        <v>149462</v>
      </c>
      <c r="C131" s="20">
        <v>156141</v>
      </c>
      <c r="D131" s="20">
        <v>158524</v>
      </c>
      <c r="E131" s="20">
        <v>160539</v>
      </c>
      <c r="F131" s="21">
        <f t="shared" si="55"/>
        <v>1.271100905856537E-2</v>
      </c>
      <c r="G131" s="21">
        <f t="shared" si="50"/>
        <v>7.4112483440607058E-2</v>
      </c>
      <c r="H131" s="20">
        <f t="shared" si="56"/>
        <v>2015</v>
      </c>
      <c r="I131" s="20">
        <f t="shared" si="51"/>
        <v>11077</v>
      </c>
      <c r="J131" s="21">
        <f t="shared" si="52"/>
        <v>5.471719785124423E-2</v>
      </c>
      <c r="K131" s="72"/>
      <c r="L131" s="20">
        <v>1856756</v>
      </c>
      <c r="M131" s="20">
        <v>1753117</v>
      </c>
      <c r="N131" s="20">
        <v>1886738</v>
      </c>
      <c r="O131" s="20">
        <v>1988780</v>
      </c>
      <c r="P131" s="21">
        <f t="shared" si="57"/>
        <v>5.4083820859069931E-2</v>
      </c>
      <c r="Q131" s="21">
        <f t="shared" si="53"/>
        <v>7.110465780102504E-2</v>
      </c>
      <c r="R131" s="20">
        <f>O131-N131</f>
        <v>102042</v>
      </c>
      <c r="S131" s="20">
        <f t="shared" si="54"/>
        <v>132024</v>
      </c>
      <c r="T131" s="21">
        <f t="shared" si="59"/>
        <v>5.512636560257593E-2</v>
      </c>
    </row>
    <row r="132" spans="1:20" x14ac:dyDescent="0.25">
      <c r="A132" s="80" t="s">
        <v>57</v>
      </c>
      <c r="B132" s="28">
        <v>65669</v>
      </c>
      <c r="C132" s="28">
        <v>92826</v>
      </c>
      <c r="D132" s="28">
        <v>71642</v>
      </c>
      <c r="E132" s="28">
        <v>86200</v>
      </c>
      <c r="F132" s="29">
        <f t="shared" si="55"/>
        <v>0.20320482398593009</v>
      </c>
      <c r="G132" s="29">
        <f t="shared" si="50"/>
        <v>0.31264371316755235</v>
      </c>
      <c r="H132" s="28">
        <f t="shared" si="56"/>
        <v>14558</v>
      </c>
      <c r="I132" s="28">
        <f t="shared" si="51"/>
        <v>20531</v>
      </c>
      <c r="J132" s="29">
        <f t="shared" si="52"/>
        <v>2.9379916747813633E-2</v>
      </c>
      <c r="K132" s="72"/>
      <c r="L132" s="28">
        <v>834528</v>
      </c>
      <c r="M132" s="28">
        <v>1014697</v>
      </c>
      <c r="N132" s="28">
        <v>1034949</v>
      </c>
      <c r="O132" s="28">
        <v>1361415</v>
      </c>
      <c r="P132" s="29">
        <f t="shared" si="57"/>
        <v>0.31544163045715301</v>
      </c>
      <c r="Q132" s="29">
        <f t="shared" si="53"/>
        <v>0.63135928333141611</v>
      </c>
      <c r="R132" s="28">
        <f t="shared" si="58"/>
        <v>326466</v>
      </c>
      <c r="S132" s="28">
        <f t="shared" si="54"/>
        <v>526887</v>
      </c>
      <c r="T132" s="29">
        <f t="shared" si="59"/>
        <v>3.7736633024683934E-2</v>
      </c>
    </row>
    <row r="133" spans="1:20" x14ac:dyDescent="0.25">
      <c r="A133" s="81" t="s">
        <v>58</v>
      </c>
      <c r="B133" s="82">
        <f>B123-SUM(B124:B132)</f>
        <v>67450</v>
      </c>
      <c r="C133" s="82">
        <f>C123-SUM(C124:C132)</f>
        <v>67054</v>
      </c>
      <c r="D133" s="82">
        <f>D123-SUM(D124:D132)</f>
        <v>69277</v>
      </c>
      <c r="E133" s="82">
        <f>E123-SUM(E124:E132)</f>
        <v>57912</v>
      </c>
      <c r="F133" s="83">
        <f t="shared" si="55"/>
        <v>-0.16405156112418262</v>
      </c>
      <c r="G133" s="83">
        <f t="shared" si="50"/>
        <v>-0.14140845070422536</v>
      </c>
      <c r="H133" s="82">
        <f t="shared" si="56"/>
        <v>-11365</v>
      </c>
      <c r="I133" s="82">
        <f t="shared" si="51"/>
        <v>-9538</v>
      </c>
      <c r="J133" s="83">
        <f t="shared" si="52"/>
        <v>1.9738396040596091E-2</v>
      </c>
      <c r="K133" s="72"/>
      <c r="L133" s="82">
        <f>L123-SUM(L124:L132)</f>
        <v>721244</v>
      </c>
      <c r="M133" s="82">
        <f>M123-SUM(M124:M132)</f>
        <v>622441</v>
      </c>
      <c r="N133" s="82">
        <f>N123-SUM(N124:N132)</f>
        <v>781085</v>
      </c>
      <c r="O133" s="82">
        <f>O123-SUM(O124:O132)</f>
        <v>735651</v>
      </c>
      <c r="P133" s="83">
        <f t="shared" si="57"/>
        <v>-5.8167805040424514E-2</v>
      </c>
      <c r="Q133" s="83">
        <f t="shared" si="53"/>
        <v>1.9975209499143221E-2</v>
      </c>
      <c r="R133" s="82">
        <f t="shared" si="58"/>
        <v>-45434</v>
      </c>
      <c r="S133" s="82">
        <f t="shared" si="54"/>
        <v>14407</v>
      </c>
      <c r="T133" s="83">
        <f t="shared" si="59"/>
        <v>2.0391278060871782E-2</v>
      </c>
    </row>
    <row r="134" spans="1:20" ht="21" x14ac:dyDescent="0.35">
      <c r="A134" s="394" t="s">
        <v>62</v>
      </c>
      <c r="B134" s="394"/>
      <c r="C134" s="394"/>
      <c r="D134" s="394"/>
      <c r="E134" s="394"/>
      <c r="F134" s="394"/>
      <c r="G134" s="394"/>
      <c r="H134" s="394"/>
      <c r="I134" s="394"/>
      <c r="J134" s="394"/>
      <c r="K134" s="394"/>
      <c r="L134" s="394"/>
      <c r="M134" s="394"/>
      <c r="N134" s="394"/>
      <c r="O134" s="394"/>
      <c r="P134" s="394"/>
      <c r="Q134" s="394"/>
      <c r="R134" s="394"/>
      <c r="S134" s="394"/>
      <c r="T134" s="394"/>
    </row>
    <row r="135" spans="1:20" x14ac:dyDescent="0.25">
      <c r="A135" s="54"/>
      <c r="B135" s="382" t="s">
        <v>152</v>
      </c>
      <c r="C135" s="383"/>
      <c r="D135" s="383"/>
      <c r="E135" s="383"/>
      <c r="F135" s="383"/>
      <c r="G135" s="383"/>
      <c r="H135" s="383"/>
      <c r="I135" s="383"/>
      <c r="J135" s="384"/>
      <c r="K135" s="84"/>
      <c r="L135" s="382" t="str">
        <f>L$5</f>
        <v>acumulado diciembre</v>
      </c>
      <c r="M135" s="383"/>
      <c r="N135" s="383"/>
      <c r="O135" s="383"/>
      <c r="P135" s="383"/>
      <c r="Q135" s="383"/>
      <c r="R135" s="383"/>
      <c r="S135" s="383"/>
      <c r="T135" s="384"/>
    </row>
    <row r="136" spans="1:20" x14ac:dyDescent="0.25">
      <c r="A136" s="4"/>
      <c r="B136" s="85">
        <f>B$6</f>
        <v>2019</v>
      </c>
      <c r="C136" s="86">
        <f>C$6</f>
        <v>2022</v>
      </c>
      <c r="D136" s="382">
        <f>D$6</f>
        <v>2023</v>
      </c>
      <c r="E136" s="384"/>
      <c r="F136" s="2">
        <f>E$6</f>
        <v>2024</v>
      </c>
      <c r="G136" s="392" t="str">
        <f>CONCATENATE("dif ",RIGHT(E122,2),"-",RIGHT(D122,2))</f>
        <v>dif 24-23</v>
      </c>
      <c r="H136" s="393"/>
      <c r="I136" s="392" t="str">
        <f>CONCATENATE("dif ",RIGHT(E122,2),"-",RIGHT(B122,2))</f>
        <v>dif 24-19</v>
      </c>
      <c r="J136" s="393"/>
      <c r="K136" s="87"/>
      <c r="L136" s="85">
        <f>L$6</f>
        <v>2019</v>
      </c>
      <c r="M136" s="86">
        <f>M$6</f>
        <v>2022</v>
      </c>
      <c r="N136" s="382">
        <f>N$6</f>
        <v>2023</v>
      </c>
      <c r="O136" s="384"/>
      <c r="P136" s="2">
        <f>O$6</f>
        <v>2024</v>
      </c>
      <c r="Q136" s="392" t="str">
        <f>CONCATENATE("dif ",RIGHT(O122,2),"-",RIGHT(N122,2))</f>
        <v>dif 24-23</v>
      </c>
      <c r="R136" s="393"/>
      <c r="S136" s="392" t="str">
        <f>CONCATENATE("dif ",RIGHT(O122,2),"-",RIGHT(L122,2))</f>
        <v>dif 24-19</v>
      </c>
      <c r="T136" s="393"/>
    </row>
    <row r="137" spans="1:20" x14ac:dyDescent="0.25">
      <c r="A137" s="88" t="s">
        <v>4</v>
      </c>
      <c r="B137" s="89">
        <f t="shared" ref="B137:D148" si="60">B72/B7</f>
        <v>7.1863573088183097</v>
      </c>
      <c r="C137" s="90">
        <f>C72/C7</f>
        <v>6.6569057616103606</v>
      </c>
      <c r="D137" s="397">
        <f>D72/D7</f>
        <v>6.7507245642830673</v>
      </c>
      <c r="E137" s="398"/>
      <c r="F137" s="89">
        <f t="shared" ref="F137:F148" si="61">E72/E7</f>
        <v>6.5982332608436538</v>
      </c>
      <c r="G137" s="397">
        <f>F137-D137</f>
        <v>-0.15249130343941353</v>
      </c>
      <c r="H137" s="398"/>
      <c r="I137" s="397">
        <f t="shared" ref="I137:I148" si="62">F137-B137</f>
        <v>-0.58812404797465589</v>
      </c>
      <c r="J137" s="398"/>
      <c r="K137" s="91"/>
      <c r="L137" s="89">
        <f t="shared" ref="L137:N148" si="63">L72/L7</f>
        <v>7.0442412853950467</v>
      </c>
      <c r="M137" s="90">
        <f t="shared" si="63"/>
        <v>6.6010991064347921</v>
      </c>
      <c r="N137" s="397">
        <f>N72/N7</f>
        <v>6.6508395860551373</v>
      </c>
      <c r="O137" s="398"/>
      <c r="P137" s="89">
        <f t="shared" ref="P137:P148" si="64">O72/O7</f>
        <v>6.583011816914464</v>
      </c>
      <c r="Q137" s="397">
        <f>P137-N137</f>
        <v>-6.7827769140673233E-2</v>
      </c>
      <c r="R137" s="398"/>
      <c r="S137" s="397">
        <f t="shared" ref="S137:S148" si="65">P137-L137</f>
        <v>-0.46122946848058266</v>
      </c>
      <c r="T137" s="398"/>
    </row>
    <row r="138" spans="1:20" x14ac:dyDescent="0.25">
      <c r="A138" s="92" t="s">
        <v>5</v>
      </c>
      <c r="B138" s="93">
        <f t="shared" si="60"/>
        <v>6.7827881227981885</v>
      </c>
      <c r="C138" s="94">
        <f t="shared" si="60"/>
        <v>6.3950127877237852</v>
      </c>
      <c r="D138" s="395">
        <f t="shared" si="60"/>
        <v>6.4713582397270013</v>
      </c>
      <c r="E138" s="396"/>
      <c r="F138" s="93">
        <f t="shared" si="61"/>
        <v>6.2980590468425177</v>
      </c>
      <c r="G138" s="395">
        <f t="shared" ref="G138:G148" si="66">F138-D138</f>
        <v>-0.17329919288448359</v>
      </c>
      <c r="H138" s="396"/>
      <c r="I138" s="395">
        <f t="shared" si="62"/>
        <v>-0.48472907595567083</v>
      </c>
      <c r="J138" s="396"/>
      <c r="K138" s="91"/>
      <c r="L138" s="93">
        <f t="shared" si="63"/>
        <v>6.7532276886755964</v>
      </c>
      <c r="M138" s="94">
        <f t="shared" si="63"/>
        <v>6.4039680444642961</v>
      </c>
      <c r="N138" s="395">
        <f t="shared" si="63"/>
        <v>6.4174953614452823</v>
      </c>
      <c r="O138" s="396"/>
      <c r="P138" s="93">
        <f t="shared" si="64"/>
        <v>6.3481274125861056</v>
      </c>
      <c r="Q138" s="395">
        <f t="shared" ref="Q138:Q148" si="67">P138-N138</f>
        <v>-6.9367948859176742E-2</v>
      </c>
      <c r="R138" s="396"/>
      <c r="S138" s="395">
        <f t="shared" si="65"/>
        <v>-0.40510027608949084</v>
      </c>
      <c r="T138" s="396"/>
    </row>
    <row r="139" spans="1:20" x14ac:dyDescent="0.25">
      <c r="A139" s="95" t="s">
        <v>6</v>
      </c>
      <c r="B139" s="96">
        <f t="shared" si="60"/>
        <v>6.1468691405847569</v>
      </c>
      <c r="C139" s="97">
        <f t="shared" si="60"/>
        <v>6.137732832015212</v>
      </c>
      <c r="D139" s="401">
        <f t="shared" si="60"/>
        <v>5.979778924556836</v>
      </c>
      <c r="E139" s="402"/>
      <c r="F139" s="96">
        <f t="shared" si="61"/>
        <v>5.9120892727244589</v>
      </c>
      <c r="G139" s="401">
        <f t="shared" si="66"/>
        <v>-6.7689651832377074E-2</v>
      </c>
      <c r="H139" s="402"/>
      <c r="I139" s="401">
        <f t="shared" si="62"/>
        <v>-0.23477986786029792</v>
      </c>
      <c r="J139" s="402"/>
      <c r="K139" s="98"/>
      <c r="L139" s="96">
        <f t="shared" si="63"/>
        <v>6.3854467730444018</v>
      </c>
      <c r="M139" s="97">
        <f t="shared" si="63"/>
        <v>6.3732580771719585</v>
      </c>
      <c r="N139" s="401">
        <f>N74/N9</f>
        <v>6.2312656243928348</v>
      </c>
      <c r="O139" s="402"/>
      <c r="P139" s="96">
        <f t="shared" si="64"/>
        <v>6.3167364410935543</v>
      </c>
      <c r="Q139" s="401">
        <f t="shared" si="67"/>
        <v>8.5470816700719432E-2</v>
      </c>
      <c r="R139" s="402"/>
      <c r="S139" s="401">
        <f t="shared" si="65"/>
        <v>-6.8710331950847525E-2</v>
      </c>
      <c r="T139" s="402"/>
    </row>
    <row r="140" spans="1:20" x14ac:dyDescent="0.25">
      <c r="A140" s="26" t="s">
        <v>7</v>
      </c>
      <c r="B140" s="99">
        <f t="shared" si="60"/>
        <v>7.109306703422237</v>
      </c>
      <c r="C140" s="100">
        <f t="shared" si="60"/>
        <v>6.651729759278421</v>
      </c>
      <c r="D140" s="399">
        <f t="shared" si="60"/>
        <v>6.7783883045275708</v>
      </c>
      <c r="E140" s="400"/>
      <c r="F140" s="99">
        <f t="shared" si="61"/>
        <v>6.6254896248098154</v>
      </c>
      <c r="G140" s="399">
        <f t="shared" si="66"/>
        <v>-0.15289867971775539</v>
      </c>
      <c r="H140" s="400"/>
      <c r="I140" s="399">
        <f t="shared" si="62"/>
        <v>-0.48381707861242162</v>
      </c>
      <c r="J140" s="400"/>
      <c r="K140" s="98"/>
      <c r="L140" s="99">
        <f t="shared" si="63"/>
        <v>7.007888740078565</v>
      </c>
      <c r="M140" s="100">
        <f t="shared" si="63"/>
        <v>6.5553019870325064</v>
      </c>
      <c r="N140" s="399">
        <f t="shared" si="63"/>
        <v>6.6773029536205399</v>
      </c>
      <c r="O140" s="400"/>
      <c r="P140" s="99">
        <f t="shared" si="64"/>
        <v>6.5876148008632995</v>
      </c>
      <c r="Q140" s="399">
        <f>P140-N140</f>
        <v>-8.9688152757240402E-2</v>
      </c>
      <c r="R140" s="400"/>
      <c r="S140" s="399">
        <f t="shared" si="65"/>
        <v>-0.42027393921526546</v>
      </c>
      <c r="T140" s="400"/>
    </row>
    <row r="141" spans="1:20" x14ac:dyDescent="0.25">
      <c r="A141" s="26" t="s">
        <v>8</v>
      </c>
      <c r="B141" s="99">
        <f t="shared" si="60"/>
        <v>7.1815923566878981</v>
      </c>
      <c r="C141" s="100">
        <f t="shared" si="60"/>
        <v>6.3800216027585064</v>
      </c>
      <c r="D141" s="399">
        <f t="shared" si="60"/>
        <v>6.4896366788983428</v>
      </c>
      <c r="E141" s="400"/>
      <c r="F141" s="99">
        <f t="shared" si="61"/>
        <v>6.0869217879272046</v>
      </c>
      <c r="G141" s="399">
        <f t="shared" si="66"/>
        <v>-0.40271489097113822</v>
      </c>
      <c r="H141" s="400"/>
      <c r="I141" s="399">
        <f t="shared" si="62"/>
        <v>-1.0946705687606935</v>
      </c>
      <c r="J141" s="400"/>
      <c r="K141" s="98"/>
      <c r="L141" s="99">
        <f t="shared" si="63"/>
        <v>6.963512262677793</v>
      </c>
      <c r="M141" s="100">
        <f t="shared" si="63"/>
        <v>6.3776268269181262</v>
      </c>
      <c r="N141" s="399">
        <f t="shared" si="63"/>
        <v>6.1249492209952852</v>
      </c>
      <c r="O141" s="400"/>
      <c r="P141" s="99">
        <f t="shared" si="64"/>
        <v>5.9642397552828008</v>
      </c>
      <c r="Q141" s="399">
        <f t="shared" si="67"/>
        <v>-0.16070946571248435</v>
      </c>
      <c r="R141" s="400"/>
      <c r="S141" s="399">
        <f t="shared" si="65"/>
        <v>-0.99927250739499218</v>
      </c>
      <c r="T141" s="400"/>
    </row>
    <row r="142" spans="1:20" x14ac:dyDescent="0.25">
      <c r="A142" s="26" t="s">
        <v>9</v>
      </c>
      <c r="B142" s="99">
        <f t="shared" si="60"/>
        <v>3.4728723881266252</v>
      </c>
      <c r="C142" s="100">
        <f t="shared" si="60"/>
        <v>4.0092380952380955</v>
      </c>
      <c r="D142" s="399">
        <f t="shared" si="60"/>
        <v>4.1905803897051159</v>
      </c>
      <c r="E142" s="400"/>
      <c r="F142" s="99">
        <f t="shared" si="61"/>
        <v>3.82150261625037</v>
      </c>
      <c r="G142" s="399">
        <f t="shared" si="66"/>
        <v>-0.36907777345474591</v>
      </c>
      <c r="H142" s="400"/>
      <c r="I142" s="399">
        <f t="shared" si="62"/>
        <v>0.34863022812374478</v>
      </c>
      <c r="J142" s="400"/>
      <c r="K142" s="98"/>
      <c r="L142" s="99">
        <f t="shared" si="63"/>
        <v>3.8995027333726471</v>
      </c>
      <c r="M142" s="100">
        <f t="shared" si="63"/>
        <v>4.0662066217109061</v>
      </c>
      <c r="N142" s="399">
        <f t="shared" si="63"/>
        <v>4.1154327305811442</v>
      </c>
      <c r="O142" s="400"/>
      <c r="P142" s="99">
        <f t="shared" si="64"/>
        <v>3.8723936977649052</v>
      </c>
      <c r="Q142" s="399">
        <f t="shared" si="67"/>
        <v>-0.24303903281623906</v>
      </c>
      <c r="R142" s="400"/>
      <c r="S142" s="399">
        <f t="shared" si="65"/>
        <v>-2.7109035607741916E-2</v>
      </c>
      <c r="T142" s="400"/>
    </row>
    <row r="143" spans="1:20" x14ac:dyDescent="0.25">
      <c r="A143" s="101" t="s">
        <v>10</v>
      </c>
      <c r="B143" s="102">
        <f t="shared" si="60"/>
        <v>4.3096277812435018</v>
      </c>
      <c r="C143" s="103">
        <f t="shared" si="60"/>
        <v>3.6921917395236661</v>
      </c>
      <c r="D143" s="403">
        <f t="shared" si="60"/>
        <v>3.4998764516926117</v>
      </c>
      <c r="E143" s="404"/>
      <c r="F143" s="102">
        <f t="shared" si="61"/>
        <v>3.5064570466030318</v>
      </c>
      <c r="G143" s="403">
        <f t="shared" si="66"/>
        <v>6.5805949104200678E-3</v>
      </c>
      <c r="H143" s="404"/>
      <c r="I143" s="403">
        <f t="shared" si="62"/>
        <v>-0.80317073464046995</v>
      </c>
      <c r="J143" s="404"/>
      <c r="K143" s="98"/>
      <c r="L143" s="102">
        <f t="shared" si="63"/>
        <v>4.5685376778848061</v>
      </c>
      <c r="M143" s="103">
        <f t="shared" si="63"/>
        <v>3.7132781079296477</v>
      </c>
      <c r="N143" s="403">
        <f t="shared" si="63"/>
        <v>3.6524437939996468</v>
      </c>
      <c r="O143" s="404"/>
      <c r="P143" s="102">
        <f t="shared" si="64"/>
        <v>3.7888077256407082</v>
      </c>
      <c r="Q143" s="403">
        <f t="shared" si="67"/>
        <v>0.13636393164106142</v>
      </c>
      <c r="R143" s="404"/>
      <c r="S143" s="403">
        <f t="shared" si="65"/>
        <v>-0.77972995224409791</v>
      </c>
      <c r="T143" s="404"/>
    </row>
    <row r="144" spans="1:20" x14ac:dyDescent="0.25">
      <c r="A144" s="104" t="s">
        <v>11</v>
      </c>
      <c r="B144" s="105">
        <f t="shared" si="60"/>
        <v>8.3988589054766489</v>
      </c>
      <c r="C144" s="94">
        <f t="shared" si="60"/>
        <v>7.6668386889607563</v>
      </c>
      <c r="D144" s="395">
        <f t="shared" si="60"/>
        <v>7.7248463564530292</v>
      </c>
      <c r="E144" s="396"/>
      <c r="F144" s="105">
        <f t="shared" si="61"/>
        <v>7.6490283400809718</v>
      </c>
      <c r="G144" s="395">
        <f t="shared" si="66"/>
        <v>-7.5818016372057428E-2</v>
      </c>
      <c r="H144" s="396"/>
      <c r="I144" s="395">
        <f t="shared" si="62"/>
        <v>-0.74983056539567716</v>
      </c>
      <c r="J144" s="396"/>
      <c r="K144" s="91"/>
      <c r="L144" s="105">
        <f t="shared" si="63"/>
        <v>7.8661532312003075</v>
      </c>
      <c r="M144" s="94">
        <f t="shared" si="63"/>
        <v>7.3602053404838861</v>
      </c>
      <c r="N144" s="395">
        <f t="shared" si="63"/>
        <v>7.517953663216236</v>
      </c>
      <c r="O144" s="396"/>
      <c r="P144" s="105">
        <f t="shared" si="64"/>
        <v>7.4202492004264391</v>
      </c>
      <c r="Q144" s="395">
        <f t="shared" si="67"/>
        <v>-9.7704462789796942E-2</v>
      </c>
      <c r="R144" s="396"/>
      <c r="S144" s="395">
        <f t="shared" si="65"/>
        <v>-0.44590403077386842</v>
      </c>
      <c r="T144" s="396"/>
    </row>
    <row r="145" spans="1:20" x14ac:dyDescent="0.25">
      <c r="A145" s="25" t="s">
        <v>12</v>
      </c>
      <c r="B145" s="106">
        <f t="shared" si="60"/>
        <v>7.487851971037812</v>
      </c>
      <c r="C145" s="107">
        <f t="shared" si="60"/>
        <v>6.7456112852664578</v>
      </c>
      <c r="D145" s="407">
        <f t="shared" si="60"/>
        <v>6.3378928987194412</v>
      </c>
      <c r="E145" s="408"/>
      <c r="F145" s="106">
        <f t="shared" si="61"/>
        <v>5.7778524994395877</v>
      </c>
      <c r="G145" s="407">
        <f t="shared" si="66"/>
        <v>-0.5600403992798535</v>
      </c>
      <c r="H145" s="408"/>
      <c r="I145" s="407">
        <f t="shared" si="62"/>
        <v>-1.7099994715982243</v>
      </c>
      <c r="J145" s="408"/>
      <c r="K145" s="98"/>
      <c r="L145" s="106">
        <f t="shared" si="63"/>
        <v>7.70097224830615</v>
      </c>
      <c r="M145" s="107">
        <f t="shared" si="63"/>
        <v>6.8736041326668298</v>
      </c>
      <c r="N145" s="407">
        <f t="shared" si="63"/>
        <v>6.5768000737006966</v>
      </c>
      <c r="O145" s="408"/>
      <c r="P145" s="106">
        <f t="shared" si="64"/>
        <v>6.1473543020722685</v>
      </c>
      <c r="Q145" s="407">
        <f t="shared" si="67"/>
        <v>-0.42944577162842812</v>
      </c>
      <c r="R145" s="408"/>
      <c r="S145" s="407">
        <f t="shared" si="65"/>
        <v>-1.5536179462338815</v>
      </c>
      <c r="T145" s="408"/>
    </row>
    <row r="146" spans="1:20" x14ac:dyDescent="0.25">
      <c r="A146" s="26" t="s">
        <v>8</v>
      </c>
      <c r="B146" s="108">
        <f t="shared" si="60"/>
        <v>8.4573499041156506</v>
      </c>
      <c r="C146" s="109">
        <f t="shared" si="60"/>
        <v>8.0182658584548019</v>
      </c>
      <c r="D146" s="405">
        <f t="shared" si="60"/>
        <v>8.0750226244343892</v>
      </c>
      <c r="E146" s="406"/>
      <c r="F146" s="108">
        <f t="shared" si="61"/>
        <v>8.1188104824468468</v>
      </c>
      <c r="G146" s="405">
        <f t="shared" si="66"/>
        <v>4.3787858012457548E-2</v>
      </c>
      <c r="H146" s="406"/>
      <c r="I146" s="405">
        <f t="shared" si="62"/>
        <v>-0.3385394216688038</v>
      </c>
      <c r="J146" s="406"/>
      <c r="K146" s="98"/>
      <c r="L146" s="108">
        <f t="shared" si="63"/>
        <v>8.0045805740311788</v>
      </c>
      <c r="M146" s="109">
        <f t="shared" si="63"/>
        <v>7.6034957930657221</v>
      </c>
      <c r="N146" s="405">
        <f t="shared" si="63"/>
        <v>7.8946233778776076</v>
      </c>
      <c r="O146" s="406"/>
      <c r="P146" s="108">
        <f t="shared" si="64"/>
        <v>7.8576852765364746</v>
      </c>
      <c r="Q146" s="405">
        <f t="shared" si="67"/>
        <v>-3.6938101341132956E-2</v>
      </c>
      <c r="R146" s="406"/>
      <c r="S146" s="405">
        <f t="shared" si="65"/>
        <v>-0.1468952974947042</v>
      </c>
      <c r="T146" s="406"/>
    </row>
    <row r="147" spans="1:20" x14ac:dyDescent="0.25">
      <c r="A147" s="26" t="s">
        <v>9</v>
      </c>
      <c r="B147" s="108">
        <f t="shared" si="60"/>
        <v>8.4826905204460967</v>
      </c>
      <c r="C147" s="109">
        <f t="shared" si="60"/>
        <v>7.4204156800841883</v>
      </c>
      <c r="D147" s="405">
        <f t="shared" si="60"/>
        <v>7.3765146330663018</v>
      </c>
      <c r="E147" s="406"/>
      <c r="F147" s="108">
        <f t="shared" si="61"/>
        <v>7.2220923183510868</v>
      </c>
      <c r="G147" s="405">
        <f t="shared" si="66"/>
        <v>-0.15442231471521506</v>
      </c>
      <c r="H147" s="406"/>
      <c r="I147" s="405">
        <f t="shared" si="62"/>
        <v>-1.2605982020950099</v>
      </c>
      <c r="J147" s="406"/>
      <c r="K147" s="98"/>
      <c r="L147" s="108">
        <f t="shared" si="63"/>
        <v>7.8216146249016871</v>
      </c>
      <c r="M147" s="109">
        <f t="shared" si="63"/>
        <v>7.1112230573694131</v>
      </c>
      <c r="N147" s="405">
        <f t="shared" si="63"/>
        <v>6.9397007375274278</v>
      </c>
      <c r="O147" s="406"/>
      <c r="P147" s="108">
        <f t="shared" si="64"/>
        <v>6.939687545092684</v>
      </c>
      <c r="Q147" s="405">
        <f t="shared" si="67"/>
        <v>-1.3192434743736214E-5</v>
      </c>
      <c r="R147" s="406"/>
      <c r="S147" s="405">
        <f t="shared" si="65"/>
        <v>-0.88192707980900309</v>
      </c>
      <c r="T147" s="406"/>
    </row>
    <row r="148" spans="1:20" x14ac:dyDescent="0.25">
      <c r="A148" s="27" t="s">
        <v>10</v>
      </c>
      <c r="B148" s="110">
        <f t="shared" si="60"/>
        <v>8.4239870089699966</v>
      </c>
      <c r="C148" s="111">
        <f t="shared" si="60"/>
        <v>6.9947035118019576</v>
      </c>
      <c r="D148" s="409">
        <f t="shared" si="60"/>
        <v>7.606780349167682</v>
      </c>
      <c r="E148" s="410"/>
      <c r="F148" s="110">
        <f t="shared" si="61"/>
        <v>7.6442497046081135</v>
      </c>
      <c r="G148" s="409">
        <f t="shared" si="66"/>
        <v>3.7469355440431507E-2</v>
      </c>
      <c r="H148" s="410"/>
      <c r="I148" s="409">
        <f t="shared" si="62"/>
        <v>-0.77973730436188315</v>
      </c>
      <c r="J148" s="410"/>
      <c r="K148" s="98"/>
      <c r="L148" s="110">
        <f t="shared" si="63"/>
        <v>7.4280727143473735</v>
      </c>
      <c r="M148" s="111">
        <f t="shared" si="63"/>
        <v>6.8802632895629259</v>
      </c>
      <c r="N148" s="409">
        <f t="shared" si="63"/>
        <v>7.4242843775660248</v>
      </c>
      <c r="O148" s="410"/>
      <c r="P148" s="110">
        <f t="shared" si="64"/>
        <v>7.2175215404081703</v>
      </c>
      <c r="Q148" s="409">
        <f t="shared" si="67"/>
        <v>-0.20676283715785448</v>
      </c>
      <c r="R148" s="410"/>
      <c r="S148" s="409">
        <f t="shared" si="65"/>
        <v>-0.2105511739392032</v>
      </c>
      <c r="T148" s="410"/>
    </row>
    <row r="149" spans="1:20" x14ac:dyDescent="0.25">
      <c r="A149" s="386" t="s">
        <v>13</v>
      </c>
      <c r="B149" s="387"/>
      <c r="C149" s="387"/>
      <c r="D149" s="387"/>
      <c r="E149" s="387"/>
      <c r="F149" s="387"/>
      <c r="G149" s="387"/>
      <c r="H149" s="387"/>
      <c r="I149" s="387"/>
      <c r="J149" s="387"/>
      <c r="K149" s="387"/>
      <c r="L149" s="387"/>
      <c r="M149" s="387"/>
      <c r="N149" s="387"/>
      <c r="O149" s="387"/>
      <c r="P149" s="387"/>
      <c r="Q149" s="387"/>
      <c r="R149" s="387"/>
      <c r="S149" s="387"/>
      <c r="T149" s="388"/>
    </row>
    <row r="150" spans="1:20" ht="21" x14ac:dyDescent="0.35">
      <c r="A150" s="394" t="s">
        <v>63</v>
      </c>
      <c r="B150" s="394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</row>
    <row r="151" spans="1:20" x14ac:dyDescent="0.25">
      <c r="A151" s="54"/>
      <c r="B151" s="382" t="s">
        <v>152</v>
      </c>
      <c r="C151" s="383"/>
      <c r="D151" s="383"/>
      <c r="E151" s="383"/>
      <c r="F151" s="383"/>
      <c r="G151" s="383"/>
      <c r="H151" s="383"/>
      <c r="I151" s="383"/>
      <c r="J151" s="384"/>
      <c r="K151" s="84"/>
      <c r="L151" s="382" t="str">
        <f>L$5</f>
        <v>acumulado diciembre</v>
      </c>
      <c r="M151" s="383"/>
      <c r="N151" s="383"/>
      <c r="O151" s="383"/>
      <c r="P151" s="383"/>
      <c r="Q151" s="383"/>
      <c r="R151" s="383"/>
      <c r="S151" s="383"/>
      <c r="T151" s="384"/>
    </row>
    <row r="152" spans="1:20" x14ac:dyDescent="0.25">
      <c r="A152" s="4"/>
      <c r="B152" s="85">
        <f>B$6</f>
        <v>2019</v>
      </c>
      <c r="C152" s="86">
        <f>C$6</f>
        <v>2022</v>
      </c>
      <c r="D152" s="382">
        <f>D$6</f>
        <v>2023</v>
      </c>
      <c r="E152" s="384"/>
      <c r="F152" s="2">
        <f>E$6</f>
        <v>2024</v>
      </c>
      <c r="G152" s="392" t="str">
        <f>CONCATENATE("dif ",RIGHT(F152,2),"-",RIGHT(D152,2))</f>
        <v>dif 24-23</v>
      </c>
      <c r="H152" s="393"/>
      <c r="I152" s="392" t="str">
        <f>CONCATENATE("dif ",RIGHT(F152,2),"-",RIGHT(B152,2))</f>
        <v>dif 24-19</v>
      </c>
      <c r="J152" s="393"/>
      <c r="K152" s="87"/>
      <c r="L152" s="85">
        <f>L$6</f>
        <v>2019</v>
      </c>
      <c r="M152" s="86">
        <f>M$6</f>
        <v>2022</v>
      </c>
      <c r="N152" s="382">
        <f>N$6</f>
        <v>2023</v>
      </c>
      <c r="O152" s="384"/>
      <c r="P152" s="2">
        <f>O$6</f>
        <v>2024</v>
      </c>
      <c r="Q152" s="392" t="str">
        <f>CONCATENATE("dif ",RIGHT(P152,2),"-",RIGHT(N152,2))</f>
        <v>dif 24-23</v>
      </c>
      <c r="R152" s="393"/>
      <c r="S152" s="392" t="str">
        <f>CONCATENATE("dif ",RIGHT(P152,2),"-",RIGHT(L152,2))</f>
        <v>dif 24-19</v>
      </c>
      <c r="T152" s="393"/>
    </row>
    <row r="153" spans="1:20" x14ac:dyDescent="0.25">
      <c r="A153" s="88" t="s">
        <v>15</v>
      </c>
      <c r="B153" s="112">
        <f t="shared" ref="B153:D168" si="68">B88/B23</f>
        <v>7.1863573088183097</v>
      </c>
      <c r="C153" s="113">
        <f t="shared" si="68"/>
        <v>6.6569057616103606</v>
      </c>
      <c r="D153" s="411">
        <f t="shared" si="68"/>
        <v>6.7507245642830673</v>
      </c>
      <c r="E153" s="412"/>
      <c r="F153" s="114">
        <f t="shared" ref="F153:F184" si="69">E88/E23</f>
        <v>6.5982332608436538</v>
      </c>
      <c r="G153" s="397">
        <f>F153-D153</f>
        <v>-0.15249130343941353</v>
      </c>
      <c r="H153" s="398"/>
      <c r="I153" s="397">
        <f t="shared" ref="I153:I184" si="70">F153-B153</f>
        <v>-0.58812404797465589</v>
      </c>
      <c r="J153" s="398"/>
      <c r="K153" s="91"/>
      <c r="L153" s="112">
        <f t="shared" ref="L153:N168" si="71">L88/L23</f>
        <v>7.0442412853950467</v>
      </c>
      <c r="M153" s="113">
        <f>M88/M23</f>
        <v>6.6010991064347921</v>
      </c>
      <c r="N153" s="411">
        <f>N88/N23</f>
        <v>6.6508395860551373</v>
      </c>
      <c r="O153" s="412"/>
      <c r="P153" s="114">
        <f t="shared" ref="P153:P184" si="72">O88/O23</f>
        <v>6.583011816914464</v>
      </c>
      <c r="Q153" s="397">
        <f>P153-N153</f>
        <v>-6.7827769140673233E-2</v>
      </c>
      <c r="R153" s="398"/>
      <c r="S153" s="397">
        <f t="shared" ref="S153:S184" si="73">P153-L153</f>
        <v>-0.46122946848058266</v>
      </c>
      <c r="T153" s="398"/>
    </row>
    <row r="154" spans="1:20" x14ac:dyDescent="0.25">
      <c r="A154" s="115" t="s">
        <v>16</v>
      </c>
      <c r="B154" s="89">
        <f t="shared" si="68"/>
        <v>4.2112101547457748</v>
      </c>
      <c r="C154" s="113">
        <f t="shared" si="68"/>
        <v>4.3925399386565491</v>
      </c>
      <c r="D154" s="397">
        <f t="shared" si="68"/>
        <v>4.1614301354249461</v>
      </c>
      <c r="E154" s="398"/>
      <c r="F154" s="116">
        <f t="shared" si="69"/>
        <v>3.9160679583063422</v>
      </c>
      <c r="G154" s="395">
        <f t="shared" ref="G154:G184" si="74">F154-D154</f>
        <v>-0.24536217711860386</v>
      </c>
      <c r="H154" s="396"/>
      <c r="I154" s="395">
        <f t="shared" si="70"/>
        <v>-0.29514219643943251</v>
      </c>
      <c r="J154" s="396"/>
      <c r="K154" s="91"/>
      <c r="L154" s="112">
        <f t="shared" si="71"/>
        <v>4.4044696374517089</v>
      </c>
      <c r="M154" s="113">
        <f t="shared" si="71"/>
        <v>4.0857057714493088</v>
      </c>
      <c r="N154" s="397">
        <f t="shared" si="71"/>
        <v>4.0875086072859173</v>
      </c>
      <c r="O154" s="398"/>
      <c r="P154" s="114">
        <f t="shared" si="72"/>
        <v>3.98935975223774</v>
      </c>
      <c r="Q154" s="395">
        <f t="shared" ref="Q154:Q184" si="75">P154-N154</f>
        <v>-9.8148855048177275E-2</v>
      </c>
      <c r="R154" s="396"/>
      <c r="S154" s="395">
        <f t="shared" si="73"/>
        <v>-0.41510988521396897</v>
      </c>
      <c r="T154" s="396"/>
    </row>
    <row r="155" spans="1:20" x14ac:dyDescent="0.25">
      <c r="A155" s="117" t="s">
        <v>17</v>
      </c>
      <c r="B155" s="96">
        <f t="shared" si="68"/>
        <v>2.9141473437041387</v>
      </c>
      <c r="C155" s="118">
        <f t="shared" si="68"/>
        <v>3.359831648507257</v>
      </c>
      <c r="D155" s="413">
        <f t="shared" si="68"/>
        <v>3.3489800649049606</v>
      </c>
      <c r="E155" s="414"/>
      <c r="F155" s="119">
        <f t="shared" si="69"/>
        <v>3.0522177892513493</v>
      </c>
      <c r="G155" s="401">
        <f t="shared" si="74"/>
        <v>-0.29676227565361124</v>
      </c>
      <c r="H155" s="402"/>
      <c r="I155" s="401">
        <f t="shared" si="70"/>
        <v>0.1380704455472106</v>
      </c>
      <c r="J155" s="402"/>
      <c r="K155" s="98"/>
      <c r="L155" s="120">
        <f t="shared" si="71"/>
        <v>3.134368300614236</v>
      </c>
      <c r="M155" s="118">
        <f t="shared" si="71"/>
        <v>2.8701442316780401</v>
      </c>
      <c r="N155" s="413">
        <f t="shared" si="71"/>
        <v>3.0730425778526134</v>
      </c>
      <c r="O155" s="414"/>
      <c r="P155" s="121">
        <f t="shared" si="72"/>
        <v>3.1428598512227084</v>
      </c>
      <c r="Q155" s="401">
        <f t="shared" si="75"/>
        <v>6.9817273370095023E-2</v>
      </c>
      <c r="R155" s="402"/>
      <c r="S155" s="401">
        <f t="shared" si="73"/>
        <v>8.491550608472398E-3</v>
      </c>
      <c r="T155" s="402"/>
    </row>
    <row r="156" spans="1:20" x14ac:dyDescent="0.25">
      <c r="A156" s="95" t="s">
        <v>18</v>
      </c>
      <c r="B156" s="96">
        <f t="shared" si="68"/>
        <v>3.0694332610715391</v>
      </c>
      <c r="C156" s="118">
        <f t="shared" si="68"/>
        <v>3.6137399519350293</v>
      </c>
      <c r="D156" s="413">
        <f t="shared" si="68"/>
        <v>3.6061568194367752</v>
      </c>
      <c r="E156" s="414"/>
      <c r="F156" s="119">
        <f t="shared" si="69"/>
        <v>3.1808725801791389</v>
      </c>
      <c r="G156" s="401">
        <f t="shared" si="74"/>
        <v>-0.42528423925763637</v>
      </c>
      <c r="H156" s="402"/>
      <c r="I156" s="401">
        <f t="shared" si="70"/>
        <v>0.11143931910759974</v>
      </c>
      <c r="J156" s="402"/>
      <c r="K156" s="98"/>
      <c r="L156" s="120">
        <f t="shared" si="71"/>
        <v>3.2821419315909379</v>
      </c>
      <c r="M156" s="118">
        <f t="shared" si="71"/>
        <v>3.1053962223135847</v>
      </c>
      <c r="N156" s="413">
        <f t="shared" si="71"/>
        <v>3.0932925841968912</v>
      </c>
      <c r="O156" s="414"/>
      <c r="P156" s="121">
        <f t="shared" si="72"/>
        <v>3.0884224875434803</v>
      </c>
      <c r="Q156" s="401">
        <f t="shared" si="75"/>
        <v>-4.8700966534109824E-3</v>
      </c>
      <c r="R156" s="402"/>
      <c r="S156" s="401">
        <f t="shared" si="73"/>
        <v>-0.19371944404745767</v>
      </c>
      <c r="T156" s="402"/>
    </row>
    <row r="157" spans="1:20" x14ac:dyDescent="0.25">
      <c r="A157" s="95" t="s">
        <v>19</v>
      </c>
      <c r="B157" s="96">
        <f t="shared" si="68"/>
        <v>2.6885068850688505</v>
      </c>
      <c r="C157" s="118">
        <f t="shared" si="68"/>
        <v>3.1304282719377059</v>
      </c>
      <c r="D157" s="401">
        <f t="shared" si="68"/>
        <v>3.0220252720252718</v>
      </c>
      <c r="E157" s="402"/>
      <c r="F157" s="119">
        <f t="shared" si="69"/>
        <v>2.9642363169334125</v>
      </c>
      <c r="G157" s="401">
        <f t="shared" si="74"/>
        <v>-5.7788955091859329E-2</v>
      </c>
      <c r="H157" s="402"/>
      <c r="I157" s="401">
        <f t="shared" si="70"/>
        <v>0.275729431864562</v>
      </c>
      <c r="J157" s="402"/>
      <c r="K157" s="98"/>
      <c r="L157" s="120">
        <f t="shared" si="71"/>
        <v>2.8904333501471742</v>
      </c>
      <c r="M157" s="118">
        <f t="shared" si="71"/>
        <v>2.6348766759453111</v>
      </c>
      <c r="N157" s="401">
        <f t="shared" si="71"/>
        <v>3.0455183190188775</v>
      </c>
      <c r="O157" s="402"/>
      <c r="P157" s="121">
        <f t="shared" si="72"/>
        <v>3.1982096514412164</v>
      </c>
      <c r="Q157" s="401">
        <f>P157-N157</f>
        <v>0.1526913324223389</v>
      </c>
      <c r="R157" s="402"/>
      <c r="S157" s="401">
        <f t="shared" si="73"/>
        <v>0.30777630129404221</v>
      </c>
      <c r="T157" s="402"/>
    </row>
    <row r="158" spans="1:20" x14ac:dyDescent="0.25">
      <c r="A158" s="122" t="s">
        <v>64</v>
      </c>
      <c r="B158" s="102">
        <f t="shared" si="68"/>
        <v>5.0360717702232902</v>
      </c>
      <c r="C158" s="123">
        <f t="shared" si="68"/>
        <v>4.9979017754207975</v>
      </c>
      <c r="D158" s="403">
        <f t="shared" si="68"/>
        <v>4.6769211913224664</v>
      </c>
      <c r="E158" s="404"/>
      <c r="F158" s="124">
        <f t="shared" si="69"/>
        <v>4.4374616365267485</v>
      </c>
      <c r="G158" s="399">
        <f t="shared" si="74"/>
        <v>-0.2394595547957179</v>
      </c>
      <c r="H158" s="400"/>
      <c r="I158" s="399">
        <f t="shared" si="70"/>
        <v>-0.5986101336965417</v>
      </c>
      <c r="J158" s="400"/>
      <c r="K158" s="98"/>
      <c r="L158" s="125">
        <f t="shared" si="71"/>
        <v>5.2382405634346236</v>
      </c>
      <c r="M158" s="123">
        <f t="shared" si="71"/>
        <v>4.952381594176285</v>
      </c>
      <c r="N158" s="403">
        <f t="shared" si="71"/>
        <v>4.7977282449328795</v>
      </c>
      <c r="O158" s="404"/>
      <c r="P158" s="126">
        <f t="shared" si="72"/>
        <v>4.5505883314138655</v>
      </c>
      <c r="Q158" s="399">
        <f t="shared" si="75"/>
        <v>-0.24713991351901399</v>
      </c>
      <c r="R158" s="400"/>
      <c r="S158" s="399">
        <f t="shared" si="73"/>
        <v>-0.68765223202075809</v>
      </c>
      <c r="T158" s="400"/>
    </row>
    <row r="159" spans="1:20" x14ac:dyDescent="0.25">
      <c r="A159" s="127" t="s">
        <v>21</v>
      </c>
      <c r="B159" s="93">
        <f t="shared" si="68"/>
        <v>7.8240161644321358</v>
      </c>
      <c r="C159" s="128">
        <f t="shared" si="68"/>
        <v>7.0961160531769414</v>
      </c>
      <c r="D159" s="395">
        <f t="shared" si="68"/>
        <v>7.2202436636571301</v>
      </c>
      <c r="E159" s="396"/>
      <c r="F159" s="129">
        <f t="shared" si="69"/>
        <v>7.0818156963611223</v>
      </c>
      <c r="G159" s="395">
        <f t="shared" si="74"/>
        <v>-0.13842796729600781</v>
      </c>
      <c r="H159" s="396"/>
      <c r="I159" s="395">
        <f t="shared" si="70"/>
        <v>-0.74220046807101347</v>
      </c>
      <c r="J159" s="396"/>
      <c r="K159" s="91"/>
      <c r="L159" s="130">
        <f t="shared" si="71"/>
        <v>7.7750286996672315</v>
      </c>
      <c r="M159" s="128">
        <f t="shared" si="71"/>
        <v>7.2847855944903124</v>
      </c>
      <c r="N159" s="395">
        <f t="shared" si="71"/>
        <v>7.2943821129547217</v>
      </c>
      <c r="O159" s="396"/>
      <c r="P159" s="131">
        <f t="shared" si="72"/>
        <v>7.2038406584037524</v>
      </c>
      <c r="Q159" s="395">
        <f t="shared" si="75"/>
        <v>-9.0541454550969291E-2</v>
      </c>
      <c r="R159" s="396"/>
      <c r="S159" s="395">
        <f t="shared" si="73"/>
        <v>-0.57118804126347911</v>
      </c>
      <c r="T159" s="396"/>
    </row>
    <row r="160" spans="1:20" x14ac:dyDescent="0.25">
      <c r="A160" s="35" t="s">
        <v>22</v>
      </c>
      <c r="B160" s="108">
        <f t="shared" si="68"/>
        <v>10.204019211324571</v>
      </c>
      <c r="C160" s="132">
        <f t="shared" si="68"/>
        <v>8.3743639079470373</v>
      </c>
      <c r="D160" s="407">
        <f t="shared" si="68"/>
        <v>8.6045034912601341</v>
      </c>
      <c r="E160" s="408"/>
      <c r="F160" s="133">
        <f t="shared" si="69"/>
        <v>8.7684467615424353</v>
      </c>
      <c r="G160" s="407">
        <f t="shared" si="74"/>
        <v>0.16394327028230116</v>
      </c>
      <c r="H160" s="408"/>
      <c r="I160" s="407">
        <f t="shared" si="70"/>
        <v>-1.4355724497821356</v>
      </c>
      <c r="J160" s="408"/>
      <c r="K160" s="98"/>
      <c r="L160" s="134">
        <f t="shared" si="71"/>
        <v>9.009659090909091</v>
      </c>
      <c r="M160" s="132">
        <f t="shared" si="71"/>
        <v>8.2167022288823954</v>
      </c>
      <c r="N160" s="407">
        <f t="shared" si="71"/>
        <v>8.3368181544350382</v>
      </c>
      <c r="O160" s="408"/>
      <c r="P160" s="135">
        <f t="shared" si="72"/>
        <v>8.4040964885004374</v>
      </c>
      <c r="Q160" s="407">
        <f t="shared" si="75"/>
        <v>6.7278334065399292E-2</v>
      </c>
      <c r="R160" s="408"/>
      <c r="S160" s="407">
        <f t="shared" si="73"/>
        <v>-0.60556260240865356</v>
      </c>
      <c r="T160" s="408"/>
    </row>
    <row r="161" spans="1:20" x14ac:dyDescent="0.25">
      <c r="A161" s="40" t="s">
        <v>23</v>
      </c>
      <c r="B161" s="108">
        <f t="shared" si="68"/>
        <v>10.535276721588509</v>
      </c>
      <c r="C161" s="136">
        <f t="shared" si="68"/>
        <v>7.8079161816065188</v>
      </c>
      <c r="D161" s="405">
        <f t="shared" si="68"/>
        <v>8.4321299638989178</v>
      </c>
      <c r="E161" s="406"/>
      <c r="F161" s="137">
        <f t="shared" si="69"/>
        <v>8.156109380408445</v>
      </c>
      <c r="G161" s="405">
        <f t="shared" si="74"/>
        <v>-0.27602058349047276</v>
      </c>
      <c r="H161" s="406"/>
      <c r="I161" s="405">
        <f t="shared" si="70"/>
        <v>-2.3791673411800645</v>
      </c>
      <c r="J161" s="406"/>
      <c r="K161" s="98"/>
      <c r="L161" s="138">
        <f t="shared" si="71"/>
        <v>9.180941371961131</v>
      </c>
      <c r="M161" s="136">
        <f t="shared" si="71"/>
        <v>7.9056840454723636</v>
      </c>
      <c r="N161" s="405">
        <f t="shared" si="71"/>
        <v>8.2168418207008411</v>
      </c>
      <c r="O161" s="406"/>
      <c r="P161" s="139">
        <f t="shared" si="72"/>
        <v>7.8629295092652951</v>
      </c>
      <c r="Q161" s="405">
        <f t="shared" si="75"/>
        <v>-0.35391231143554602</v>
      </c>
      <c r="R161" s="406"/>
      <c r="S161" s="405">
        <f t="shared" si="73"/>
        <v>-1.3180118626958359</v>
      </c>
      <c r="T161" s="406"/>
    </row>
    <row r="162" spans="1:20" x14ac:dyDescent="0.25">
      <c r="A162" s="40" t="s">
        <v>24</v>
      </c>
      <c r="B162" s="108">
        <f t="shared" si="68"/>
        <v>5.0422960725075532</v>
      </c>
      <c r="C162" s="136">
        <f t="shared" si="68"/>
        <v>4.579524680073126</v>
      </c>
      <c r="D162" s="405">
        <f t="shared" si="68"/>
        <v>4.6991150442477876</v>
      </c>
      <c r="E162" s="406"/>
      <c r="F162" s="137">
        <f t="shared" si="69"/>
        <v>4.8527918781725887</v>
      </c>
      <c r="G162" s="405">
        <f t="shared" si="74"/>
        <v>0.15367683392480114</v>
      </c>
      <c r="H162" s="406"/>
      <c r="I162" s="405">
        <f t="shared" si="70"/>
        <v>-0.18950419433496446</v>
      </c>
      <c r="J162" s="406"/>
      <c r="K162" s="98"/>
      <c r="L162" s="138">
        <f t="shared" si="71"/>
        <v>5.9982768523836878</v>
      </c>
      <c r="M162" s="136">
        <f t="shared" si="71"/>
        <v>5.0304465493910691</v>
      </c>
      <c r="N162" s="405">
        <f t="shared" si="71"/>
        <v>5.2947622585438339</v>
      </c>
      <c r="O162" s="406"/>
      <c r="P162" s="139">
        <f t="shared" si="72"/>
        <v>5.0295157299399085</v>
      </c>
      <c r="Q162" s="405">
        <f t="shared" si="75"/>
        <v>-0.26524652860392539</v>
      </c>
      <c r="R162" s="406"/>
      <c r="S162" s="405">
        <f t="shared" si="73"/>
        <v>-0.96876112244377932</v>
      </c>
      <c r="T162" s="406"/>
    </row>
    <row r="163" spans="1:20" x14ac:dyDescent="0.25">
      <c r="A163" s="40" t="s">
        <v>25</v>
      </c>
      <c r="B163" s="108">
        <f t="shared" si="68"/>
        <v>7.9376789253468401</v>
      </c>
      <c r="C163" s="136">
        <f t="shared" si="68"/>
        <v>8.3393978219090332</v>
      </c>
      <c r="D163" s="405">
        <f t="shared" si="68"/>
        <v>7.7554590897132334</v>
      </c>
      <c r="E163" s="406"/>
      <c r="F163" s="137">
        <f t="shared" si="69"/>
        <v>7.612979867450294</v>
      </c>
      <c r="G163" s="405">
        <f t="shared" si="74"/>
        <v>-0.14247922226293941</v>
      </c>
      <c r="H163" s="406"/>
      <c r="I163" s="405">
        <f t="shared" si="70"/>
        <v>-0.32469905789654607</v>
      </c>
      <c r="J163" s="406"/>
      <c r="K163" s="98"/>
      <c r="L163" s="138">
        <f t="shared" si="71"/>
        <v>7.9961553972308108</v>
      </c>
      <c r="M163" s="136">
        <f t="shared" si="71"/>
        <v>7.8789380814886112</v>
      </c>
      <c r="N163" s="405">
        <f t="shared" si="71"/>
        <v>7.7050436983197477</v>
      </c>
      <c r="O163" s="406"/>
      <c r="P163" s="139">
        <f t="shared" si="72"/>
        <v>8.0319386025488111</v>
      </c>
      <c r="Q163" s="405">
        <f t="shared" si="75"/>
        <v>0.32689490422906342</v>
      </c>
      <c r="R163" s="406"/>
      <c r="S163" s="405">
        <f t="shared" si="73"/>
        <v>3.5783205318000277E-2</v>
      </c>
      <c r="T163" s="406"/>
    </row>
    <row r="164" spans="1:20" x14ac:dyDescent="0.25">
      <c r="A164" s="40" t="s">
        <v>26</v>
      </c>
      <c r="B164" s="108">
        <f t="shared" si="68"/>
        <v>4.8495684340320588</v>
      </c>
      <c r="C164" s="136">
        <f t="shared" si="68"/>
        <v>4.5976928622927185</v>
      </c>
      <c r="D164" s="405">
        <f t="shared" si="68"/>
        <v>4.4288204532248692</v>
      </c>
      <c r="E164" s="406"/>
      <c r="F164" s="137">
        <f t="shared" si="69"/>
        <v>4.3282085561497325</v>
      </c>
      <c r="G164" s="405">
        <f t="shared" si="74"/>
        <v>-0.10061189707513662</v>
      </c>
      <c r="H164" s="406"/>
      <c r="I164" s="405">
        <f t="shared" si="70"/>
        <v>-0.52135987788232629</v>
      </c>
      <c r="J164" s="406"/>
      <c r="K164" s="98"/>
      <c r="L164" s="138">
        <f t="shared" si="71"/>
        <v>4.9315607207841756</v>
      </c>
      <c r="M164" s="136">
        <f t="shared" si="71"/>
        <v>4.8667144527860566</v>
      </c>
      <c r="N164" s="405">
        <f t="shared" si="71"/>
        <v>4.4833155402261093</v>
      </c>
      <c r="O164" s="406"/>
      <c r="P164" s="139">
        <f t="shared" si="72"/>
        <v>4.3506833068276771</v>
      </c>
      <c r="Q164" s="405">
        <f t="shared" si="75"/>
        <v>-0.13263223339843222</v>
      </c>
      <c r="R164" s="406"/>
      <c r="S164" s="405">
        <f t="shared" si="73"/>
        <v>-0.5808774139564985</v>
      </c>
      <c r="T164" s="406"/>
    </row>
    <row r="165" spans="1:20" x14ac:dyDescent="0.25">
      <c r="A165" s="40" t="s">
        <v>27</v>
      </c>
      <c r="B165" s="108">
        <f t="shared" si="68"/>
        <v>8.836469689604888</v>
      </c>
      <c r="C165" s="136">
        <f t="shared" si="68"/>
        <v>8.3422934202190238</v>
      </c>
      <c r="D165" s="405">
        <f t="shared" si="68"/>
        <v>8.0446103107099454</v>
      </c>
      <c r="E165" s="406"/>
      <c r="F165" s="137">
        <f t="shared" si="69"/>
        <v>8.0528212520593083</v>
      </c>
      <c r="G165" s="405">
        <f t="shared" si="74"/>
        <v>8.2109413493629546E-3</v>
      </c>
      <c r="H165" s="406"/>
      <c r="I165" s="405">
        <f t="shared" si="70"/>
        <v>-0.78364843754557967</v>
      </c>
      <c r="J165" s="406"/>
      <c r="K165" s="98"/>
      <c r="L165" s="138">
        <f t="shared" si="71"/>
        <v>8.2730188301045846</v>
      </c>
      <c r="M165" s="136">
        <f t="shared" si="71"/>
        <v>7.931938678312755</v>
      </c>
      <c r="N165" s="405">
        <f t="shared" si="71"/>
        <v>8.1274345963355721</v>
      </c>
      <c r="O165" s="406"/>
      <c r="P165" s="139">
        <f t="shared" si="72"/>
        <v>8.0600084473179763</v>
      </c>
      <c r="Q165" s="405">
        <f t="shared" si="75"/>
        <v>-6.7426149017595804E-2</v>
      </c>
      <c r="R165" s="406"/>
      <c r="S165" s="405">
        <f t="shared" si="73"/>
        <v>-0.21301038278660833</v>
      </c>
      <c r="T165" s="406"/>
    </row>
    <row r="166" spans="1:20" x14ac:dyDescent="0.25">
      <c r="A166" s="40" t="s">
        <v>28</v>
      </c>
      <c r="B166" s="108">
        <f t="shared" si="68"/>
        <v>8.9172749391727493</v>
      </c>
      <c r="C166" s="136">
        <f t="shared" si="68"/>
        <v>7.230639730639731</v>
      </c>
      <c r="D166" s="405">
        <f t="shared" si="68"/>
        <v>8.0654545454545463</v>
      </c>
      <c r="E166" s="406"/>
      <c r="F166" s="137">
        <f t="shared" si="69"/>
        <v>8.2332761578044593</v>
      </c>
      <c r="G166" s="405">
        <f t="shared" si="74"/>
        <v>0.167821612349913</v>
      </c>
      <c r="H166" s="406"/>
      <c r="I166" s="405">
        <f t="shared" si="70"/>
        <v>-0.68399878136828995</v>
      </c>
      <c r="J166" s="406"/>
      <c r="K166" s="98"/>
      <c r="L166" s="138">
        <f t="shared" si="71"/>
        <v>8.2491077801570309</v>
      </c>
      <c r="M166" s="136">
        <f t="shared" si="71"/>
        <v>7.780301507537688</v>
      </c>
      <c r="N166" s="405">
        <f t="shared" si="71"/>
        <v>8.158444573418457</v>
      </c>
      <c r="O166" s="406"/>
      <c r="P166" s="139">
        <f t="shared" si="72"/>
        <v>8.2253868949621332</v>
      </c>
      <c r="Q166" s="405">
        <f t="shared" si="75"/>
        <v>6.6942321543676186E-2</v>
      </c>
      <c r="R166" s="406"/>
      <c r="S166" s="405">
        <f t="shared" si="73"/>
        <v>-2.3720885194897789E-2</v>
      </c>
      <c r="T166" s="406"/>
    </row>
    <row r="167" spans="1:20" x14ac:dyDescent="0.25">
      <c r="A167" s="40" t="s">
        <v>29</v>
      </c>
      <c r="B167" s="108">
        <f t="shared" si="68"/>
        <v>7.6036395949699811</v>
      </c>
      <c r="C167" s="136">
        <f t="shared" si="68"/>
        <v>6.9684052994113994</v>
      </c>
      <c r="D167" s="405">
        <f>D102/D37</f>
        <v>7.0474282793431726</v>
      </c>
      <c r="E167" s="406"/>
      <c r="F167" s="137">
        <f t="shared" si="69"/>
        <v>6.7731895011680638</v>
      </c>
      <c r="G167" s="405">
        <f t="shared" si="74"/>
        <v>-0.27423877817510878</v>
      </c>
      <c r="H167" s="406"/>
      <c r="I167" s="405">
        <f t="shared" si="70"/>
        <v>-0.83045009380191726</v>
      </c>
      <c r="J167" s="406"/>
      <c r="K167" s="98"/>
      <c r="L167" s="138">
        <f t="shared" si="71"/>
        <v>7.646383460608142</v>
      </c>
      <c r="M167" s="136">
        <f t="shared" si="71"/>
        <v>7.3485993522029336</v>
      </c>
      <c r="N167" s="405">
        <f t="shared" si="71"/>
        <v>7.1586582885759311</v>
      </c>
      <c r="O167" s="406"/>
      <c r="P167" s="139">
        <f t="shared" si="72"/>
        <v>7.0707388835937177</v>
      </c>
      <c r="Q167" s="405">
        <f t="shared" si="75"/>
        <v>-8.7919404982213401E-2</v>
      </c>
      <c r="R167" s="406"/>
      <c r="S167" s="405">
        <f t="shared" si="73"/>
        <v>-0.57564457701442429</v>
      </c>
      <c r="T167" s="406"/>
    </row>
    <row r="168" spans="1:20" x14ac:dyDescent="0.25">
      <c r="A168" s="40" t="s">
        <v>30</v>
      </c>
      <c r="B168" s="108">
        <f t="shared" si="68"/>
        <v>6.4830086485542067</v>
      </c>
      <c r="C168" s="136">
        <f t="shared" si="68"/>
        <v>6.2596861471861471</v>
      </c>
      <c r="D168" s="405">
        <f t="shared" si="68"/>
        <v>6.5767608736702963</v>
      </c>
      <c r="E168" s="406"/>
      <c r="F168" s="137">
        <f t="shared" si="69"/>
        <v>6.9558721988575734</v>
      </c>
      <c r="G168" s="405">
        <f t="shared" si="74"/>
        <v>0.37911132518727708</v>
      </c>
      <c r="H168" s="406"/>
      <c r="I168" s="405">
        <f t="shared" si="70"/>
        <v>0.47286355030336669</v>
      </c>
      <c r="J168" s="406"/>
      <c r="K168" s="98"/>
      <c r="L168" s="138">
        <f t="shared" si="71"/>
        <v>7.072908056304283</v>
      </c>
      <c r="M168" s="136">
        <f t="shared" si="71"/>
        <v>6.5305758313057582</v>
      </c>
      <c r="N168" s="405">
        <f t="shared" si="71"/>
        <v>7.012369479393425</v>
      </c>
      <c r="O168" s="406"/>
      <c r="P168" s="139">
        <f t="shared" si="72"/>
        <v>6.9040233701856506</v>
      </c>
      <c r="Q168" s="405">
        <f t="shared" si="75"/>
        <v>-0.10834610920777443</v>
      </c>
      <c r="R168" s="406"/>
      <c r="S168" s="405">
        <f t="shared" si="73"/>
        <v>-0.16888468611863239</v>
      </c>
      <c r="T168" s="406"/>
    </row>
    <row r="169" spans="1:20" x14ac:dyDescent="0.25">
      <c r="A169" s="40" t="s">
        <v>31</v>
      </c>
      <c r="B169" s="108">
        <f t="shared" ref="B169:D184" si="76">B104/B39</f>
        <v>7.8755742725880555</v>
      </c>
      <c r="C169" s="136">
        <f t="shared" si="76"/>
        <v>7.7109341182581597</v>
      </c>
      <c r="D169" s="405">
        <f t="shared" si="76"/>
        <v>7.508820935019112</v>
      </c>
      <c r="E169" s="406"/>
      <c r="F169" s="137">
        <f t="shared" si="69"/>
        <v>7.8543782902053829</v>
      </c>
      <c r="G169" s="405">
        <f t="shared" si="74"/>
        <v>0.34555735518627095</v>
      </c>
      <c r="H169" s="406"/>
      <c r="I169" s="405">
        <f t="shared" si="70"/>
        <v>-2.1195982382672618E-2</v>
      </c>
      <c r="J169" s="406"/>
      <c r="K169" s="98"/>
      <c r="L169" s="138">
        <f t="shared" ref="L169:N184" si="77">L104/L39</f>
        <v>8.1048774470678726</v>
      </c>
      <c r="M169" s="136">
        <f t="shared" si="77"/>
        <v>7.5935913387544742</v>
      </c>
      <c r="N169" s="405">
        <f t="shared" si="77"/>
        <v>7.9879123142919468</v>
      </c>
      <c r="O169" s="406"/>
      <c r="P169" s="139">
        <f t="shared" si="72"/>
        <v>7.8757234864748815</v>
      </c>
      <c r="Q169" s="405">
        <f t="shared" si="75"/>
        <v>-0.1121888278170653</v>
      </c>
      <c r="R169" s="406"/>
      <c r="S169" s="405">
        <f t="shared" si="73"/>
        <v>-0.22915396059299109</v>
      </c>
      <c r="T169" s="406"/>
    </row>
    <row r="170" spans="1:20" x14ac:dyDescent="0.25">
      <c r="A170" s="40" t="s">
        <v>32</v>
      </c>
      <c r="B170" s="108">
        <f t="shared" si="76"/>
        <v>8.8037420382165603</v>
      </c>
      <c r="C170" s="136">
        <f t="shared" si="76"/>
        <v>7.65615713560919</v>
      </c>
      <c r="D170" s="405">
        <f>D105/D40</f>
        <v>7.8682812392189332</v>
      </c>
      <c r="E170" s="406"/>
      <c r="F170" s="137">
        <f t="shared" si="69"/>
        <v>7.9665665938864629</v>
      </c>
      <c r="G170" s="405">
        <f t="shared" si="74"/>
        <v>9.8285354667529745E-2</v>
      </c>
      <c r="H170" s="406"/>
      <c r="I170" s="405">
        <f t="shared" si="70"/>
        <v>-0.83717544433009738</v>
      </c>
      <c r="J170" s="406"/>
      <c r="K170" s="98"/>
      <c r="L170" s="138">
        <f t="shared" si="77"/>
        <v>8.103965277674023</v>
      </c>
      <c r="M170" s="136">
        <f t="shared" si="77"/>
        <v>7.6960850731867545</v>
      </c>
      <c r="N170" s="405">
        <f t="shared" si="77"/>
        <v>7.7525336330281291</v>
      </c>
      <c r="O170" s="406"/>
      <c r="P170" s="139">
        <f t="shared" si="72"/>
        <v>7.6386784605322475</v>
      </c>
      <c r="Q170" s="405">
        <f t="shared" si="75"/>
        <v>-0.11385517249588162</v>
      </c>
      <c r="R170" s="406"/>
      <c r="S170" s="405">
        <f t="shared" si="73"/>
        <v>-0.46528681714177544</v>
      </c>
      <c r="T170" s="406"/>
    </row>
    <row r="171" spans="1:20" x14ac:dyDescent="0.25">
      <c r="A171" s="40" t="s">
        <v>33</v>
      </c>
      <c r="B171" s="108">
        <f t="shared" si="76"/>
        <v>7.0702072538860108</v>
      </c>
      <c r="C171" s="136">
        <f t="shared" si="76"/>
        <v>7.0034463487332337</v>
      </c>
      <c r="D171" s="405">
        <f t="shared" si="76"/>
        <v>7.0235891310839058</v>
      </c>
      <c r="E171" s="406"/>
      <c r="F171" s="137">
        <f t="shared" si="69"/>
        <v>6.8770260515781878</v>
      </c>
      <c r="G171" s="405">
        <f t="shared" si="74"/>
        <v>-0.14656307950571801</v>
      </c>
      <c r="H171" s="406"/>
      <c r="I171" s="405">
        <f t="shared" si="70"/>
        <v>-0.19318120230782299</v>
      </c>
      <c r="J171" s="406"/>
      <c r="K171" s="98"/>
      <c r="L171" s="138">
        <f t="shared" si="77"/>
        <v>7.5792842673869005</v>
      </c>
      <c r="M171" s="136">
        <f t="shared" si="77"/>
        <v>7.5279142308860685</v>
      </c>
      <c r="N171" s="405">
        <f t="shared" si="77"/>
        <v>7.6392383367074359</v>
      </c>
      <c r="O171" s="406"/>
      <c r="P171" s="139">
        <f t="shared" si="72"/>
        <v>7.3181030782050955</v>
      </c>
      <c r="Q171" s="405">
        <f t="shared" si="75"/>
        <v>-0.32113525850234037</v>
      </c>
      <c r="R171" s="406"/>
      <c r="S171" s="405">
        <f t="shared" si="73"/>
        <v>-0.261181189181805</v>
      </c>
      <c r="T171" s="406"/>
    </row>
    <row r="172" spans="1:20" x14ac:dyDescent="0.25">
      <c r="A172" s="40" t="s">
        <v>34</v>
      </c>
      <c r="B172" s="108">
        <f t="shared" si="76"/>
        <v>8.2862684251357646</v>
      </c>
      <c r="C172" s="136">
        <f t="shared" si="76"/>
        <v>8.676129548180727</v>
      </c>
      <c r="D172" s="405">
        <f t="shared" si="76"/>
        <v>8.9643739703459637</v>
      </c>
      <c r="E172" s="406"/>
      <c r="F172" s="137">
        <f t="shared" si="69"/>
        <v>8.433962264150944</v>
      </c>
      <c r="G172" s="405">
        <f t="shared" si="74"/>
        <v>-0.53041170619501976</v>
      </c>
      <c r="H172" s="406"/>
      <c r="I172" s="405">
        <f t="shared" si="70"/>
        <v>0.14769383901517941</v>
      </c>
      <c r="J172" s="406"/>
      <c r="K172" s="98"/>
      <c r="L172" s="138">
        <f t="shared" si="77"/>
        <v>9.8937596089407496</v>
      </c>
      <c r="M172" s="136">
        <f t="shared" si="77"/>
        <v>9.6900630605930047</v>
      </c>
      <c r="N172" s="405">
        <f t="shared" si="77"/>
        <v>9.5624633652882558</v>
      </c>
      <c r="O172" s="406"/>
      <c r="P172" s="139">
        <f t="shared" si="72"/>
        <v>8.9177881136950905</v>
      </c>
      <c r="Q172" s="405">
        <f t="shared" si="75"/>
        <v>-0.6446752515931653</v>
      </c>
      <c r="R172" s="406"/>
      <c r="S172" s="405">
        <f t="shared" si="73"/>
        <v>-0.97597149524565907</v>
      </c>
      <c r="T172" s="406"/>
    </row>
    <row r="173" spans="1:20" x14ac:dyDescent="0.25">
      <c r="A173" s="40" t="s">
        <v>35</v>
      </c>
      <c r="B173" s="108">
        <f t="shared" si="76"/>
        <v>6.2802810447533224</v>
      </c>
      <c r="C173" s="136">
        <f t="shared" si="76"/>
        <v>5.9424525669642856</v>
      </c>
      <c r="D173" s="405">
        <f t="shared" si="76"/>
        <v>6.1468930437173492</v>
      </c>
      <c r="E173" s="406"/>
      <c r="F173" s="137">
        <f t="shared" si="69"/>
        <v>5.6042342496158444</v>
      </c>
      <c r="G173" s="405">
        <f t="shared" si="74"/>
        <v>-0.54265879410150486</v>
      </c>
      <c r="H173" s="406"/>
      <c r="I173" s="405">
        <f t="shared" si="70"/>
        <v>-0.67604679513747801</v>
      </c>
      <c r="J173" s="406"/>
      <c r="K173" s="98"/>
      <c r="L173" s="138">
        <f t="shared" si="77"/>
        <v>7.079664222686068</v>
      </c>
      <c r="M173" s="136">
        <f t="shared" si="77"/>
        <v>6.3110118451450932</v>
      </c>
      <c r="N173" s="405">
        <f t="shared" si="77"/>
        <v>6.5700590821126017</v>
      </c>
      <c r="O173" s="406"/>
      <c r="P173" s="139">
        <f t="shared" si="72"/>
        <v>6.3250639846764205</v>
      </c>
      <c r="Q173" s="405">
        <f t="shared" si="75"/>
        <v>-0.2449950974361812</v>
      </c>
      <c r="R173" s="406"/>
      <c r="S173" s="405">
        <f t="shared" si="73"/>
        <v>-0.75460023800964748</v>
      </c>
      <c r="T173" s="406"/>
    </row>
    <row r="174" spans="1:20" x14ac:dyDescent="0.25">
      <c r="A174" s="40" t="s">
        <v>36</v>
      </c>
      <c r="B174" s="108">
        <f t="shared" si="76"/>
        <v>8.2686871106851942</v>
      </c>
      <c r="C174" s="136">
        <f t="shared" si="76"/>
        <v>8.8475973342686771</v>
      </c>
      <c r="D174" s="405">
        <f t="shared" si="76"/>
        <v>8.1877171043490335</v>
      </c>
      <c r="E174" s="406"/>
      <c r="F174" s="137">
        <f t="shared" si="69"/>
        <v>8.237305106565584</v>
      </c>
      <c r="G174" s="405">
        <f t="shared" si="74"/>
        <v>4.9588002216550464E-2</v>
      </c>
      <c r="H174" s="406"/>
      <c r="I174" s="405">
        <f t="shared" si="70"/>
        <v>-3.138200411961023E-2</v>
      </c>
      <c r="J174" s="406"/>
      <c r="K174" s="98"/>
      <c r="L174" s="138">
        <f t="shared" si="77"/>
        <v>8.8600630463748331</v>
      </c>
      <c r="M174" s="136">
        <f t="shared" si="77"/>
        <v>8.3890519220152839</v>
      </c>
      <c r="N174" s="405">
        <f t="shared" si="77"/>
        <v>8.6888619381088379</v>
      </c>
      <c r="O174" s="406"/>
      <c r="P174" s="139">
        <f t="shared" si="72"/>
        <v>8.9393482657305299</v>
      </c>
      <c r="Q174" s="405">
        <f t="shared" si="75"/>
        <v>0.25048632762169198</v>
      </c>
      <c r="R174" s="406"/>
      <c r="S174" s="405">
        <f t="shared" si="73"/>
        <v>7.9285219355696768E-2</v>
      </c>
      <c r="T174" s="406"/>
    </row>
    <row r="175" spans="1:20" x14ac:dyDescent="0.25">
      <c r="A175" s="40" t="s">
        <v>37</v>
      </c>
      <c r="B175" s="108">
        <f t="shared" si="76"/>
        <v>7.7003005342831701</v>
      </c>
      <c r="C175" s="136">
        <f t="shared" si="76"/>
        <v>8.0612579762989967</v>
      </c>
      <c r="D175" s="405">
        <f t="shared" si="76"/>
        <v>7.6065293495074497</v>
      </c>
      <c r="E175" s="406"/>
      <c r="F175" s="137">
        <f t="shared" si="69"/>
        <v>7.293272996257941</v>
      </c>
      <c r="G175" s="405">
        <f t="shared" si="74"/>
        <v>-0.31325635324950873</v>
      </c>
      <c r="H175" s="406"/>
      <c r="I175" s="405">
        <f t="shared" si="70"/>
        <v>-0.40702753802522906</v>
      </c>
      <c r="J175" s="406"/>
      <c r="K175" s="98"/>
      <c r="L175" s="138">
        <f t="shared" si="77"/>
        <v>7.9921907420681331</v>
      </c>
      <c r="M175" s="136">
        <f t="shared" si="77"/>
        <v>7.6272554271215114</v>
      </c>
      <c r="N175" s="405">
        <f t="shared" si="77"/>
        <v>7.654413007946796</v>
      </c>
      <c r="O175" s="406"/>
      <c r="P175" s="139">
        <f t="shared" si="72"/>
        <v>7.6806347451710497</v>
      </c>
      <c r="Q175" s="405">
        <f t="shared" si="75"/>
        <v>2.6221737224253694E-2</v>
      </c>
      <c r="R175" s="406"/>
      <c r="S175" s="405">
        <f t="shared" si="73"/>
        <v>-0.31155599689708335</v>
      </c>
      <c r="T175" s="406"/>
    </row>
    <row r="176" spans="1:20" x14ac:dyDescent="0.25">
      <c r="A176" s="40" t="s">
        <v>38</v>
      </c>
      <c r="B176" s="108">
        <f t="shared" si="76"/>
        <v>7.1452736318407961</v>
      </c>
      <c r="C176" s="136">
        <f t="shared" si="76"/>
        <v>7.126442548921224</v>
      </c>
      <c r="D176" s="405">
        <f t="shared" si="76"/>
        <v>6.7710539586485128</v>
      </c>
      <c r="E176" s="406"/>
      <c r="F176" s="137">
        <f t="shared" si="69"/>
        <v>6.4111365369946602</v>
      </c>
      <c r="G176" s="405">
        <f t="shared" si="74"/>
        <v>-0.35991742165385254</v>
      </c>
      <c r="H176" s="406"/>
      <c r="I176" s="405">
        <f t="shared" si="70"/>
        <v>-0.73413709484613587</v>
      </c>
      <c r="J176" s="406"/>
      <c r="K176" s="98"/>
      <c r="L176" s="138">
        <f t="shared" si="77"/>
        <v>6.6940228592842423</v>
      </c>
      <c r="M176" s="136">
        <f t="shared" si="77"/>
        <v>7.0994931209268648</v>
      </c>
      <c r="N176" s="405">
        <f t="shared" si="77"/>
        <v>6.89348306959333</v>
      </c>
      <c r="O176" s="406"/>
      <c r="P176" s="139">
        <f t="shared" si="72"/>
        <v>6.6493761349657312</v>
      </c>
      <c r="Q176" s="405">
        <f t="shared" si="75"/>
        <v>-0.2441069346275988</v>
      </c>
      <c r="R176" s="406"/>
      <c r="S176" s="405">
        <f t="shared" si="73"/>
        <v>-4.4646724318511133E-2</v>
      </c>
      <c r="T176" s="406"/>
    </row>
    <row r="177" spans="1:20" x14ac:dyDescent="0.25">
      <c r="A177" s="40" t="s">
        <v>39</v>
      </c>
      <c r="B177" s="108">
        <f t="shared" si="76"/>
        <v>6.8571428571428568</v>
      </c>
      <c r="C177" s="136">
        <f t="shared" si="76"/>
        <v>6.016839378238342</v>
      </c>
      <c r="D177" s="405">
        <f t="shared" si="76"/>
        <v>6.3334968121628252</v>
      </c>
      <c r="E177" s="406"/>
      <c r="F177" s="137">
        <f t="shared" si="69"/>
        <v>6.1366583541147133</v>
      </c>
      <c r="G177" s="405">
        <f t="shared" si="74"/>
        <v>-0.19683845804811195</v>
      </c>
      <c r="H177" s="406"/>
      <c r="I177" s="405">
        <f t="shared" si="70"/>
        <v>-0.72048450302814349</v>
      </c>
      <c r="J177" s="406"/>
      <c r="K177" s="98"/>
      <c r="L177" s="138">
        <f t="shared" si="77"/>
        <v>7.0717236199774689</v>
      </c>
      <c r="M177" s="136">
        <f t="shared" si="77"/>
        <v>6.7725364125442855</v>
      </c>
      <c r="N177" s="405">
        <f t="shared" si="77"/>
        <v>6.6329969677387286</v>
      </c>
      <c r="O177" s="406"/>
      <c r="P177" s="139">
        <f t="shared" si="72"/>
        <v>6.4895764070872612</v>
      </c>
      <c r="Q177" s="405">
        <f t="shared" si="75"/>
        <v>-0.14342056065146735</v>
      </c>
      <c r="R177" s="406"/>
      <c r="S177" s="405">
        <f t="shared" si="73"/>
        <v>-0.58214721289020765</v>
      </c>
      <c r="T177" s="406"/>
    </row>
    <row r="178" spans="1:20" x14ac:dyDescent="0.25">
      <c r="A178" s="40" t="s">
        <v>40</v>
      </c>
      <c r="B178" s="108">
        <f t="shared" si="76"/>
        <v>4.5750000000000002</v>
      </c>
      <c r="C178" s="136">
        <f t="shared" si="76"/>
        <v>4.4816211121583409</v>
      </c>
      <c r="D178" s="405">
        <f t="shared" si="76"/>
        <v>5.2545676004872108</v>
      </c>
      <c r="E178" s="406"/>
      <c r="F178" s="137">
        <f t="shared" si="69"/>
        <v>5.9704069050554871</v>
      </c>
      <c r="G178" s="405">
        <f t="shared" si="74"/>
        <v>0.71583930456827627</v>
      </c>
      <c r="H178" s="406"/>
      <c r="I178" s="405">
        <f t="shared" si="70"/>
        <v>1.3954069050554869</v>
      </c>
      <c r="J178" s="406"/>
      <c r="K178" s="98"/>
      <c r="L178" s="138">
        <f t="shared" si="77"/>
        <v>5.8480179506357519</v>
      </c>
      <c r="M178" s="136">
        <f t="shared" si="77"/>
        <v>5.6219984508133232</v>
      </c>
      <c r="N178" s="405">
        <f t="shared" si="77"/>
        <v>5.7636996352354197</v>
      </c>
      <c r="O178" s="406"/>
      <c r="P178" s="139">
        <f t="shared" si="72"/>
        <v>5.841553468866806</v>
      </c>
      <c r="Q178" s="405">
        <f t="shared" si="75"/>
        <v>7.7853833631386316E-2</v>
      </c>
      <c r="R178" s="406"/>
      <c r="S178" s="405">
        <f t="shared" si="73"/>
        <v>-6.4644817689458733E-3</v>
      </c>
      <c r="T178" s="406"/>
    </row>
    <row r="179" spans="1:20" x14ac:dyDescent="0.25">
      <c r="A179" s="40" t="s">
        <v>41</v>
      </c>
      <c r="B179" s="108">
        <f t="shared" si="76"/>
        <v>7.2003081664098616</v>
      </c>
      <c r="C179" s="136">
        <f t="shared" si="76"/>
        <v>6.5642857142857141</v>
      </c>
      <c r="D179" s="405">
        <f t="shared" si="76"/>
        <v>6.5035381750465548</v>
      </c>
      <c r="E179" s="406"/>
      <c r="F179" s="137">
        <f t="shared" si="69"/>
        <v>6.9627615062761503</v>
      </c>
      <c r="G179" s="405">
        <f t="shared" si="74"/>
        <v>0.45922333122959547</v>
      </c>
      <c r="H179" s="406"/>
      <c r="I179" s="405">
        <f t="shared" si="70"/>
        <v>-0.23754666013371128</v>
      </c>
      <c r="J179" s="406"/>
      <c r="K179" s="98"/>
      <c r="L179" s="138">
        <f t="shared" si="77"/>
        <v>7.3561473844979002</v>
      </c>
      <c r="M179" s="136">
        <f t="shared" si="77"/>
        <v>6.8966677726691001</v>
      </c>
      <c r="N179" s="405">
        <f t="shared" si="77"/>
        <v>6.9106259912305257</v>
      </c>
      <c r="O179" s="406"/>
      <c r="P179" s="139">
        <f t="shared" si="72"/>
        <v>6.7490333439475956</v>
      </c>
      <c r="Q179" s="405">
        <f t="shared" si="75"/>
        <v>-0.1615926472829301</v>
      </c>
      <c r="R179" s="406"/>
      <c r="S179" s="405">
        <f t="shared" si="73"/>
        <v>-0.6071140405503046</v>
      </c>
      <c r="T179" s="406"/>
    </row>
    <row r="180" spans="1:20" x14ac:dyDescent="0.25">
      <c r="A180" s="40" t="s">
        <v>42</v>
      </c>
      <c r="B180" s="108">
        <f t="shared" si="76"/>
        <v>5.5697577276524646</v>
      </c>
      <c r="C180" s="136">
        <f t="shared" si="76"/>
        <v>5.6727722772277227</v>
      </c>
      <c r="D180" s="405">
        <f t="shared" si="76"/>
        <v>5.5687820260149783</v>
      </c>
      <c r="E180" s="406"/>
      <c r="F180" s="137">
        <f t="shared" si="69"/>
        <v>5.3264861500155618</v>
      </c>
      <c r="G180" s="405">
        <f t="shared" si="74"/>
        <v>-0.24229587599941649</v>
      </c>
      <c r="H180" s="406"/>
      <c r="I180" s="405">
        <f t="shared" si="70"/>
        <v>-0.24327157763690277</v>
      </c>
      <c r="J180" s="406"/>
      <c r="K180" s="98"/>
      <c r="L180" s="138">
        <f t="shared" si="77"/>
        <v>6.4021213357421765</v>
      </c>
      <c r="M180" s="136">
        <f t="shared" si="77"/>
        <v>6.1274766487404468</v>
      </c>
      <c r="N180" s="405">
        <f t="shared" si="77"/>
        <v>6.1901069074392066</v>
      </c>
      <c r="O180" s="406"/>
      <c r="P180" s="139">
        <f t="shared" si="72"/>
        <v>6.0527125908735702</v>
      </c>
      <c r="Q180" s="405">
        <f t="shared" si="75"/>
        <v>-0.13739431656563639</v>
      </c>
      <c r="R180" s="406"/>
      <c r="S180" s="405">
        <f t="shared" si="73"/>
        <v>-0.34940874486860629</v>
      </c>
      <c r="T180" s="406"/>
    </row>
    <row r="181" spans="1:20" x14ac:dyDescent="0.25">
      <c r="A181" s="40" t="s">
        <v>43</v>
      </c>
      <c r="B181" s="108">
        <f t="shared" si="76"/>
        <v>7.2464891041162227</v>
      </c>
      <c r="C181" s="136">
        <f t="shared" si="76"/>
        <v>5.9275548147198363</v>
      </c>
      <c r="D181" s="405">
        <f t="shared" si="76"/>
        <v>6.5087780087780089</v>
      </c>
      <c r="E181" s="406"/>
      <c r="F181" s="137">
        <f t="shared" si="69"/>
        <v>6.7378902513262027</v>
      </c>
      <c r="G181" s="405">
        <f t="shared" si="74"/>
        <v>0.22911224254819373</v>
      </c>
      <c r="H181" s="406"/>
      <c r="I181" s="405">
        <f t="shared" si="70"/>
        <v>-0.50859885279002004</v>
      </c>
      <c r="J181" s="406"/>
      <c r="K181" s="98"/>
      <c r="L181" s="138">
        <f t="shared" si="77"/>
        <v>7.1303594629709828</v>
      </c>
      <c r="M181" s="136">
        <f t="shared" si="77"/>
        <v>6.9958253437791047</v>
      </c>
      <c r="N181" s="405">
        <f t="shared" si="77"/>
        <v>6.970299868126828</v>
      </c>
      <c r="O181" s="406"/>
      <c r="P181" s="139">
        <f t="shared" si="72"/>
        <v>6.9709310702553164</v>
      </c>
      <c r="Q181" s="405">
        <f t="shared" si="75"/>
        <v>6.3120212848843948E-4</v>
      </c>
      <c r="R181" s="406"/>
      <c r="S181" s="405">
        <f t="shared" si="73"/>
        <v>-0.15942839271566633</v>
      </c>
      <c r="T181" s="406"/>
    </row>
    <row r="182" spans="1:20" x14ac:dyDescent="0.25">
      <c r="A182" s="40" t="s">
        <v>44</v>
      </c>
      <c r="B182" s="108">
        <f t="shared" si="76"/>
        <v>7.5009834223096377</v>
      </c>
      <c r="C182" s="136">
        <f t="shared" si="76"/>
        <v>6.777387816495362</v>
      </c>
      <c r="D182" s="405">
        <f t="shared" si="76"/>
        <v>8.030639913232104</v>
      </c>
      <c r="E182" s="406"/>
      <c r="F182" s="137">
        <f t="shared" si="69"/>
        <v>7.1289630512514899</v>
      </c>
      <c r="G182" s="405">
        <f t="shared" si="74"/>
        <v>-0.90167686198061414</v>
      </c>
      <c r="H182" s="406"/>
      <c r="I182" s="405">
        <f t="shared" si="70"/>
        <v>-0.37202037105814778</v>
      </c>
      <c r="J182" s="406"/>
      <c r="K182" s="98"/>
      <c r="L182" s="138">
        <f t="shared" si="77"/>
        <v>7.5486886460898459</v>
      </c>
      <c r="M182" s="136">
        <f t="shared" si="77"/>
        <v>7.041446208112875</v>
      </c>
      <c r="N182" s="405">
        <f t="shared" si="77"/>
        <v>7.2609232638185865</v>
      </c>
      <c r="O182" s="406"/>
      <c r="P182" s="139">
        <f t="shared" si="72"/>
        <v>7.079289381538528</v>
      </c>
      <c r="Q182" s="405">
        <f t="shared" si="75"/>
        <v>-0.1816338822800585</v>
      </c>
      <c r="R182" s="406"/>
      <c r="S182" s="405">
        <f t="shared" si="73"/>
        <v>-0.46939926455131786</v>
      </c>
      <c r="T182" s="406"/>
    </row>
    <row r="183" spans="1:20" x14ac:dyDescent="0.25">
      <c r="A183" s="41" t="s">
        <v>45</v>
      </c>
      <c r="B183" s="108">
        <f t="shared" si="76"/>
        <v>6.842743817078861</v>
      </c>
      <c r="C183" s="136">
        <f t="shared" si="76"/>
        <v>6.8233502538071065</v>
      </c>
      <c r="D183" s="405">
        <f t="shared" si="76"/>
        <v>5.5291529152915295</v>
      </c>
      <c r="E183" s="406"/>
      <c r="F183" s="137">
        <f t="shared" si="69"/>
        <v>5.8067129629629628</v>
      </c>
      <c r="G183" s="405">
        <f t="shared" si="74"/>
        <v>0.27756004767143327</v>
      </c>
      <c r="H183" s="406"/>
      <c r="I183" s="405">
        <f t="shared" si="70"/>
        <v>-1.0360308541158982</v>
      </c>
      <c r="J183" s="406"/>
      <c r="K183" s="98"/>
      <c r="L183" s="138">
        <f t="shared" si="77"/>
        <v>8.5227740629200479</v>
      </c>
      <c r="M183" s="136">
        <f t="shared" si="77"/>
        <v>6.5444939528962447</v>
      </c>
      <c r="N183" s="405">
        <f t="shared" si="77"/>
        <v>6.5838020247469062</v>
      </c>
      <c r="O183" s="406"/>
      <c r="P183" s="139">
        <f t="shared" si="72"/>
        <v>6.1460551790900286</v>
      </c>
      <c r="Q183" s="405">
        <f t="shared" si="75"/>
        <v>-0.4377468456568776</v>
      </c>
      <c r="R183" s="406"/>
      <c r="S183" s="405">
        <f t="shared" si="73"/>
        <v>-2.3767188838300193</v>
      </c>
      <c r="T183" s="406"/>
    </row>
    <row r="184" spans="1:20" x14ac:dyDescent="0.25">
      <c r="A184" s="39" t="s">
        <v>46</v>
      </c>
      <c r="B184" s="108">
        <f t="shared" si="76"/>
        <v>6.1547638842700367</v>
      </c>
      <c r="C184" s="136">
        <f t="shared" si="76"/>
        <v>5.6717389740269084</v>
      </c>
      <c r="D184" s="405">
        <f t="shared" si="76"/>
        <v>5.9571428571428573</v>
      </c>
      <c r="E184" s="406"/>
      <c r="F184" s="137">
        <f t="shared" si="69"/>
        <v>5.9958526799801648</v>
      </c>
      <c r="G184" s="405">
        <f t="shared" si="74"/>
        <v>3.8709822837307506E-2</v>
      </c>
      <c r="H184" s="406"/>
      <c r="I184" s="405">
        <f t="shared" si="70"/>
        <v>-0.15891120428987193</v>
      </c>
      <c r="J184" s="406"/>
      <c r="K184" s="98"/>
      <c r="L184" s="138">
        <f t="shared" si="77"/>
        <v>6.4489484101292982</v>
      </c>
      <c r="M184" s="136">
        <f t="shared" si="77"/>
        <v>5.7820554700017111</v>
      </c>
      <c r="N184" s="405">
        <f t="shared" si="77"/>
        <v>6.0486071396173431</v>
      </c>
      <c r="O184" s="406"/>
      <c r="P184" s="139">
        <f t="shared" si="72"/>
        <v>6.0079399739632073</v>
      </c>
      <c r="Q184" s="405">
        <f t="shared" si="75"/>
        <v>-4.0667165654135751E-2</v>
      </c>
      <c r="R184" s="406"/>
      <c r="S184" s="405">
        <f t="shared" si="73"/>
        <v>-0.44100843616609087</v>
      </c>
      <c r="T184" s="406"/>
    </row>
    <row r="185" spans="1:20" ht="21" x14ac:dyDescent="0.35">
      <c r="A185" s="394" t="s">
        <v>65</v>
      </c>
      <c r="B185" s="394"/>
      <c r="C185" s="394"/>
      <c r="D185" s="394"/>
      <c r="E185" s="394"/>
      <c r="F185" s="394"/>
      <c r="G185" s="394"/>
      <c r="H185" s="394"/>
      <c r="I185" s="394"/>
      <c r="J185" s="394"/>
      <c r="K185" s="394"/>
      <c r="L185" s="394"/>
      <c r="M185" s="394"/>
      <c r="N185" s="394"/>
      <c r="O185" s="394"/>
      <c r="P185" s="394"/>
      <c r="Q185" s="394"/>
      <c r="R185" s="394"/>
      <c r="S185" s="394"/>
      <c r="T185" s="394"/>
    </row>
    <row r="186" spans="1:20" x14ac:dyDescent="0.25">
      <c r="A186" s="54"/>
      <c r="B186" s="382" t="s">
        <v>152</v>
      </c>
      <c r="C186" s="383"/>
      <c r="D186" s="383"/>
      <c r="E186" s="383"/>
      <c r="F186" s="383"/>
      <c r="G186" s="383"/>
      <c r="H186" s="383"/>
      <c r="I186" s="383"/>
      <c r="J186" s="384"/>
      <c r="K186" s="84"/>
      <c r="L186" s="382" t="str">
        <f>L$5</f>
        <v>acumulado diciembre</v>
      </c>
      <c r="M186" s="383"/>
      <c r="N186" s="383"/>
      <c r="O186" s="383"/>
      <c r="P186" s="383"/>
      <c r="Q186" s="383"/>
      <c r="R186" s="383"/>
      <c r="S186" s="383"/>
      <c r="T186" s="384"/>
    </row>
    <row r="187" spans="1:20" x14ac:dyDescent="0.25">
      <c r="A187" s="4"/>
      <c r="B187" s="85">
        <f>B$6</f>
        <v>2019</v>
      </c>
      <c r="C187" s="86">
        <f>C$6</f>
        <v>2022</v>
      </c>
      <c r="D187" s="382">
        <f>D$6</f>
        <v>2023</v>
      </c>
      <c r="E187" s="384"/>
      <c r="F187" s="2">
        <f>E$6</f>
        <v>2024</v>
      </c>
      <c r="G187" s="392" t="str">
        <f>CONCATENATE("dif ",RIGHT(F187,2),"-",RIGHT(D187,2))</f>
        <v>dif 24-23</v>
      </c>
      <c r="H187" s="393"/>
      <c r="I187" s="392" t="str">
        <f>CONCATENATE("dif ",RIGHT(F187,2),"-",RIGHT(B187,2))</f>
        <v>dif 24-19</v>
      </c>
      <c r="J187" s="393"/>
      <c r="K187" s="87"/>
      <c r="L187" s="85">
        <f>L$6</f>
        <v>2019</v>
      </c>
      <c r="M187" s="86">
        <f>M$6</f>
        <v>2022</v>
      </c>
      <c r="N187" s="382">
        <f>N$6</f>
        <v>2023</v>
      </c>
      <c r="O187" s="384"/>
      <c r="P187" s="2">
        <f>O$6</f>
        <v>2024</v>
      </c>
      <c r="Q187" s="392" t="str">
        <f>CONCATENATE("dif ",RIGHT(P187,2),"-",RIGHT(N187,2))</f>
        <v>dif 24-23</v>
      </c>
      <c r="R187" s="393"/>
      <c r="S187" s="392" t="str">
        <f>CONCATENATE("dif ",RIGHT(P187,2),"-",RIGHT(L187,2))</f>
        <v>dif 24-19</v>
      </c>
      <c r="T187" s="393"/>
    </row>
    <row r="188" spans="1:20" x14ac:dyDescent="0.25">
      <c r="A188" s="88" t="s">
        <v>48</v>
      </c>
      <c r="B188" s="89">
        <f t="shared" ref="B188:D198" si="78">B123/B58</f>
        <v>7.1863573088183097</v>
      </c>
      <c r="C188" s="140">
        <f t="shared" si="78"/>
        <v>6.6569057616103606</v>
      </c>
      <c r="D188" s="411">
        <f>D123/D58</f>
        <v>6.7507245642830673</v>
      </c>
      <c r="E188" s="412"/>
      <c r="F188" s="116">
        <f t="shared" ref="F188:F198" si="79">E123/E58</f>
        <v>6.5982332608436538</v>
      </c>
      <c r="G188" s="397">
        <f>F188-D188</f>
        <v>-0.15249130343941353</v>
      </c>
      <c r="H188" s="398"/>
      <c r="I188" s="397">
        <f t="shared" ref="I188:I198" si="80">F188-B188</f>
        <v>-0.58812404797465589</v>
      </c>
      <c r="J188" s="398"/>
      <c r="K188" s="91"/>
      <c r="L188" s="89">
        <f t="shared" ref="L188:N198" si="81">L123/L58</f>
        <v>7.0442412853950467</v>
      </c>
      <c r="M188" s="113">
        <f t="shared" si="81"/>
        <v>6.6010991064347921</v>
      </c>
      <c r="N188" s="411">
        <f>N123/N58</f>
        <v>6.6508395860551373</v>
      </c>
      <c r="O188" s="412"/>
      <c r="P188" s="116">
        <f t="shared" ref="P188:P198" si="82">O123/O58</f>
        <v>6.583011816914464</v>
      </c>
      <c r="Q188" s="395">
        <f>P188-N188</f>
        <v>-6.7827769140673233E-2</v>
      </c>
      <c r="R188" s="396"/>
      <c r="S188" s="395">
        <f t="shared" ref="S188:S198" si="83">P188-L188</f>
        <v>-0.46122946848058266</v>
      </c>
      <c r="T188" s="396"/>
    </row>
    <row r="189" spans="1:20" x14ac:dyDescent="0.25">
      <c r="A189" s="141" t="s">
        <v>49</v>
      </c>
      <c r="B189" s="142">
        <f t="shared" si="78"/>
        <v>7.6105102871914729</v>
      </c>
      <c r="C189" s="143">
        <f t="shared" si="78"/>
        <v>7.2045591816853385</v>
      </c>
      <c r="D189" s="415">
        <f>D124/D59</f>
        <v>7.1449588922544356</v>
      </c>
      <c r="E189" s="416"/>
      <c r="F189" s="144">
        <f t="shared" si="79"/>
        <v>7.1532354158566109</v>
      </c>
      <c r="G189" s="407">
        <f t="shared" ref="G189:G198" si="84">F189-D189</f>
        <v>8.2765236021753452E-3</v>
      </c>
      <c r="H189" s="408"/>
      <c r="I189" s="407">
        <f t="shared" si="80"/>
        <v>-0.457274871334862</v>
      </c>
      <c r="J189" s="408"/>
      <c r="K189" s="98"/>
      <c r="L189" s="142">
        <f t="shared" si="81"/>
        <v>7.4350901875799549</v>
      </c>
      <c r="M189" s="143">
        <f t="shared" si="81"/>
        <v>7.1895473603752658</v>
      </c>
      <c r="N189" s="415">
        <f t="shared" si="81"/>
        <v>7.1971014630901768</v>
      </c>
      <c r="O189" s="416"/>
      <c r="P189" s="144">
        <f t="shared" si="82"/>
        <v>7.1378757417873455</v>
      </c>
      <c r="Q189" s="407">
        <f t="shared" ref="Q189:Q198" si="85">P189-N189</f>
        <v>-5.9225721302831325E-2</v>
      </c>
      <c r="R189" s="408"/>
      <c r="S189" s="407">
        <f t="shared" si="83"/>
        <v>-0.29721444579260936</v>
      </c>
      <c r="T189" s="408"/>
    </row>
    <row r="190" spans="1:20" x14ac:dyDescent="0.25">
      <c r="A190" s="145" t="s">
        <v>50</v>
      </c>
      <c r="B190" s="108">
        <f t="shared" si="78"/>
        <v>7.8962540239976589</v>
      </c>
      <c r="C190" s="136">
        <f t="shared" si="78"/>
        <v>7.2560849086919399</v>
      </c>
      <c r="D190" s="405">
        <f t="shared" si="78"/>
        <v>7.4519302269326904</v>
      </c>
      <c r="E190" s="406"/>
      <c r="F190" s="137">
        <f t="shared" si="79"/>
        <v>7.2321784322217413</v>
      </c>
      <c r="G190" s="405">
        <f t="shared" si="84"/>
        <v>-0.21975179471094908</v>
      </c>
      <c r="H190" s="406"/>
      <c r="I190" s="405">
        <f t="shared" si="80"/>
        <v>-0.66407559177591757</v>
      </c>
      <c r="J190" s="406"/>
      <c r="K190" s="98"/>
      <c r="L190" s="108">
        <f t="shared" si="81"/>
        <v>7.7678094151888821</v>
      </c>
      <c r="M190" s="136">
        <f t="shared" si="81"/>
        <v>7.1290659289847085</v>
      </c>
      <c r="N190" s="405">
        <f t="shared" si="81"/>
        <v>7.378386609473794</v>
      </c>
      <c r="O190" s="406"/>
      <c r="P190" s="137">
        <f t="shared" si="82"/>
        <v>7.2163244160098223</v>
      </c>
      <c r="Q190" s="405">
        <f t="shared" si="85"/>
        <v>-0.16206219346397166</v>
      </c>
      <c r="R190" s="406"/>
      <c r="S190" s="405">
        <f t="shared" si="83"/>
        <v>-0.5514849991790598</v>
      </c>
      <c r="T190" s="406"/>
    </row>
    <row r="191" spans="1:20" x14ac:dyDescent="0.25">
      <c r="A191" s="145" t="s">
        <v>51</v>
      </c>
      <c r="B191" s="108">
        <f t="shared" si="78"/>
        <v>6.0625861593603529</v>
      </c>
      <c r="C191" s="136">
        <f t="shared" si="78"/>
        <v>3.8652406417112299</v>
      </c>
      <c r="D191" s="405">
        <f t="shared" si="78"/>
        <v>3.6283685360524398</v>
      </c>
      <c r="E191" s="406"/>
      <c r="F191" s="137">
        <f t="shared" si="79"/>
        <v>4.1325892857142854</v>
      </c>
      <c r="G191" s="405">
        <f t="shared" si="84"/>
        <v>0.5042207496618456</v>
      </c>
      <c r="H191" s="406"/>
      <c r="I191" s="405">
        <f t="shared" si="80"/>
        <v>-1.9299968736460675</v>
      </c>
      <c r="J191" s="406"/>
      <c r="K191" s="98"/>
      <c r="L191" s="108">
        <f t="shared" si="81"/>
        <v>5.2086919868666248</v>
      </c>
      <c r="M191" s="136">
        <f t="shared" si="81"/>
        <v>4.4591931339567168</v>
      </c>
      <c r="N191" s="405">
        <f t="shared" si="81"/>
        <v>3.5577336512527848</v>
      </c>
      <c r="O191" s="406"/>
      <c r="P191" s="137">
        <f t="shared" si="82"/>
        <v>4.4502823696184013</v>
      </c>
      <c r="Q191" s="405">
        <f t="shared" si="85"/>
        <v>0.89254871836561644</v>
      </c>
      <c r="R191" s="406"/>
      <c r="S191" s="405">
        <f t="shared" si="83"/>
        <v>-0.75840961724822353</v>
      </c>
      <c r="T191" s="406"/>
    </row>
    <row r="192" spans="1:20" x14ac:dyDescent="0.25">
      <c r="A192" s="145" t="s">
        <v>52</v>
      </c>
      <c r="B192" s="108">
        <f t="shared" si="78"/>
        <v>7.4343465290655484</v>
      </c>
      <c r="C192" s="136">
        <f t="shared" si="78"/>
        <v>6.7109165302782321</v>
      </c>
      <c r="D192" s="405">
        <f t="shared" si="78"/>
        <v>7.0489614480564127</v>
      </c>
      <c r="E192" s="406"/>
      <c r="F192" s="137">
        <f t="shared" si="79"/>
        <v>6.903225806451613</v>
      </c>
      <c r="G192" s="405">
        <f t="shared" si="84"/>
        <v>-0.14573564160479968</v>
      </c>
      <c r="H192" s="406"/>
      <c r="I192" s="405">
        <f t="shared" si="80"/>
        <v>-0.53112072261393539</v>
      </c>
      <c r="J192" s="406"/>
      <c r="K192" s="98"/>
      <c r="L192" s="108">
        <f t="shared" si="81"/>
        <v>6.9374830274806403</v>
      </c>
      <c r="M192" s="136">
        <f t="shared" si="81"/>
        <v>6.1281889542046537</v>
      </c>
      <c r="N192" s="405">
        <f t="shared" si="81"/>
        <v>6.4214324031645127</v>
      </c>
      <c r="O192" s="406"/>
      <c r="P192" s="137">
        <f t="shared" si="82"/>
        <v>6.2905465704823937</v>
      </c>
      <c r="Q192" s="405">
        <f t="shared" si="85"/>
        <v>-0.13088583268211895</v>
      </c>
      <c r="R192" s="406"/>
      <c r="S192" s="405">
        <f t="shared" si="83"/>
        <v>-0.64693645699824653</v>
      </c>
      <c r="T192" s="406"/>
    </row>
    <row r="193" spans="1:20" x14ac:dyDescent="0.25">
      <c r="A193" s="145" t="s">
        <v>53</v>
      </c>
      <c r="B193" s="108">
        <f t="shared" si="78"/>
        <v>7.6229928254185175</v>
      </c>
      <c r="C193" s="136">
        <f t="shared" si="78"/>
        <v>6.0869589500139627</v>
      </c>
      <c r="D193" s="405">
        <f t="shared" si="78"/>
        <v>5.886785029262775</v>
      </c>
      <c r="E193" s="406"/>
      <c r="F193" s="137">
        <f t="shared" si="79"/>
        <v>5.3419055419055423</v>
      </c>
      <c r="G193" s="405">
        <f t="shared" si="84"/>
        <v>-0.54487948735723268</v>
      </c>
      <c r="H193" s="406"/>
      <c r="I193" s="405">
        <f t="shared" si="80"/>
        <v>-2.2810872835129752</v>
      </c>
      <c r="J193" s="406"/>
      <c r="K193" s="98"/>
      <c r="L193" s="108">
        <f t="shared" si="81"/>
        <v>7.3884367499177754</v>
      </c>
      <c r="M193" s="136">
        <f t="shared" si="81"/>
        <v>6.6176102336667117</v>
      </c>
      <c r="N193" s="405">
        <f t="shared" si="81"/>
        <v>5.729361648217651</v>
      </c>
      <c r="O193" s="406"/>
      <c r="P193" s="137">
        <f t="shared" si="82"/>
        <v>6.0770157142498729</v>
      </c>
      <c r="Q193" s="405">
        <f t="shared" si="85"/>
        <v>0.34765406603222182</v>
      </c>
      <c r="R193" s="406"/>
      <c r="S193" s="405">
        <f t="shared" si="83"/>
        <v>-1.3114210356679026</v>
      </c>
      <c r="T193" s="406"/>
    </row>
    <row r="194" spans="1:20" x14ac:dyDescent="0.25">
      <c r="A194" s="145" t="s">
        <v>54</v>
      </c>
      <c r="B194" s="108">
        <f t="shared" si="78"/>
        <v>2.3393872771591071</v>
      </c>
      <c r="C194" s="136">
        <f t="shared" si="78"/>
        <v>2.2557062382641351</v>
      </c>
      <c r="D194" s="405">
        <f t="shared" si="78"/>
        <v>2.5818146474218788</v>
      </c>
      <c r="E194" s="406"/>
      <c r="F194" s="137">
        <f t="shared" si="79"/>
        <v>2.241869341020748</v>
      </c>
      <c r="G194" s="405">
        <f t="shared" si="84"/>
        <v>-0.33994530640113085</v>
      </c>
      <c r="H194" s="406"/>
      <c r="I194" s="405">
        <f t="shared" si="80"/>
        <v>-9.7517936138359129E-2</v>
      </c>
      <c r="J194" s="406"/>
      <c r="K194" s="98"/>
      <c r="L194" s="108">
        <f t="shared" si="81"/>
        <v>2.2840414672322664</v>
      </c>
      <c r="M194" s="136">
        <f t="shared" si="81"/>
        <v>2.3720011696365835</v>
      </c>
      <c r="N194" s="405">
        <f t="shared" si="81"/>
        <v>2.410875374829053</v>
      </c>
      <c r="O194" s="406"/>
      <c r="P194" s="137">
        <f t="shared" si="82"/>
        <v>2.328977841201255</v>
      </c>
      <c r="Q194" s="405">
        <f>P194-N194</f>
        <v>-8.1897533627798058E-2</v>
      </c>
      <c r="R194" s="406"/>
      <c r="S194" s="405">
        <f t="shared" si="83"/>
        <v>4.493637396898853E-2</v>
      </c>
      <c r="T194" s="406"/>
    </row>
    <row r="195" spans="1:20" x14ac:dyDescent="0.25">
      <c r="A195" s="145" t="s">
        <v>55</v>
      </c>
      <c r="B195" s="108">
        <f t="shared" si="78"/>
        <v>2.2576729668805271</v>
      </c>
      <c r="C195" s="136">
        <f t="shared" si="78"/>
        <v>2.3449477351916377</v>
      </c>
      <c r="D195" s="405">
        <f t="shared" si="78"/>
        <v>2.587568157033806</v>
      </c>
      <c r="E195" s="406"/>
      <c r="F195" s="137">
        <f t="shared" si="79"/>
        <v>2.5476281560826322</v>
      </c>
      <c r="G195" s="405">
        <f t="shared" si="84"/>
        <v>-3.9940000951173893E-2</v>
      </c>
      <c r="H195" s="406"/>
      <c r="I195" s="405">
        <f t="shared" si="80"/>
        <v>0.28995518920210506</v>
      </c>
      <c r="J195" s="406"/>
      <c r="K195" s="98"/>
      <c r="L195" s="108">
        <f t="shared" si="81"/>
        <v>2.4357363966575409</v>
      </c>
      <c r="M195" s="136">
        <f t="shared" si="81"/>
        <v>2.6756725259784404</v>
      </c>
      <c r="N195" s="405">
        <f t="shared" si="81"/>
        <v>2.5505786061867015</v>
      </c>
      <c r="O195" s="406"/>
      <c r="P195" s="137">
        <f t="shared" si="82"/>
        <v>2.6538649194953647</v>
      </c>
      <c r="Q195" s="405">
        <f t="shared" si="85"/>
        <v>0.10328631330866322</v>
      </c>
      <c r="R195" s="406"/>
      <c r="S195" s="405">
        <f t="shared" si="83"/>
        <v>0.2181285228378238</v>
      </c>
      <c r="T195" s="406"/>
    </row>
    <row r="196" spans="1:20" x14ac:dyDescent="0.25">
      <c r="A196" s="145" t="s">
        <v>56</v>
      </c>
      <c r="B196" s="108">
        <f t="shared" si="78"/>
        <v>7.1260608372270431</v>
      </c>
      <c r="C196" s="136">
        <f t="shared" si="78"/>
        <v>6.7056474124973162</v>
      </c>
      <c r="D196" s="405">
        <f t="shared" si="78"/>
        <v>6.5663159638803741</v>
      </c>
      <c r="E196" s="406"/>
      <c r="F196" s="137">
        <f t="shared" si="79"/>
        <v>6.8930442249892661</v>
      </c>
      <c r="G196" s="405">
        <f t="shared" si="84"/>
        <v>0.32672826110889197</v>
      </c>
      <c r="H196" s="406"/>
      <c r="I196" s="405">
        <f t="shared" si="80"/>
        <v>-0.23301661223777703</v>
      </c>
      <c r="J196" s="406"/>
      <c r="K196" s="98"/>
      <c r="L196" s="108">
        <f t="shared" si="81"/>
        <v>7.4203753436920517</v>
      </c>
      <c r="M196" s="136">
        <f t="shared" si="81"/>
        <v>6.81836284648623</v>
      </c>
      <c r="N196" s="405">
        <f t="shared" si="81"/>
        <v>6.7723569064660403</v>
      </c>
      <c r="O196" s="406"/>
      <c r="P196" s="137">
        <f t="shared" si="82"/>
        <v>6.910044821236232</v>
      </c>
      <c r="Q196" s="405">
        <f t="shared" si="85"/>
        <v>0.13768791477019171</v>
      </c>
      <c r="R196" s="406"/>
      <c r="S196" s="405">
        <f t="shared" si="83"/>
        <v>-0.51033052245581967</v>
      </c>
      <c r="T196" s="406"/>
    </row>
    <row r="197" spans="1:20" x14ac:dyDescent="0.25">
      <c r="A197" s="146" t="s">
        <v>57</v>
      </c>
      <c r="B197" s="108">
        <f t="shared" si="78"/>
        <v>6.1110180532291087</v>
      </c>
      <c r="C197" s="109">
        <f t="shared" si="78"/>
        <v>6.5736137667304018</v>
      </c>
      <c r="D197" s="405">
        <f t="shared" si="78"/>
        <v>5.73503041946846</v>
      </c>
      <c r="E197" s="406"/>
      <c r="F197" s="147">
        <f t="shared" si="79"/>
        <v>5.5345104333868376</v>
      </c>
      <c r="G197" s="405">
        <f t="shared" si="84"/>
        <v>-0.20051998608162247</v>
      </c>
      <c r="H197" s="406"/>
      <c r="I197" s="405">
        <f t="shared" si="80"/>
        <v>-0.57650761984227117</v>
      </c>
      <c r="J197" s="406"/>
      <c r="K197" s="98"/>
      <c r="L197" s="108">
        <f t="shared" si="81"/>
        <v>6.0858480521564111</v>
      </c>
      <c r="M197" s="109">
        <f t="shared" si="81"/>
        <v>6.2993357337968714</v>
      </c>
      <c r="N197" s="405">
        <f t="shared" si="81"/>
        <v>5.7549280737556785</v>
      </c>
      <c r="O197" s="406"/>
      <c r="P197" s="147">
        <f t="shared" si="82"/>
        <v>5.8718126768338967</v>
      </c>
      <c r="Q197" s="405">
        <f t="shared" si="85"/>
        <v>0.11688460307821824</v>
      </c>
      <c r="R197" s="406"/>
      <c r="S197" s="405">
        <f t="shared" si="83"/>
        <v>-0.21403537532251438</v>
      </c>
      <c r="T197" s="406"/>
    </row>
    <row r="198" spans="1:20" x14ac:dyDescent="0.25">
      <c r="A198" s="148" t="s">
        <v>58</v>
      </c>
      <c r="B198" s="110">
        <f t="shared" si="78"/>
        <v>6.1575680116852292</v>
      </c>
      <c r="C198" s="149">
        <f t="shared" si="78"/>
        <v>6.4792733597449033</v>
      </c>
      <c r="D198" s="417">
        <f t="shared" si="78"/>
        <v>6.3849769585253453</v>
      </c>
      <c r="E198" s="418"/>
      <c r="F198" s="150">
        <f t="shared" si="79"/>
        <v>5.6121717220660914</v>
      </c>
      <c r="G198" s="405">
        <f t="shared" si="84"/>
        <v>-0.77280523645925392</v>
      </c>
      <c r="H198" s="406"/>
      <c r="I198" s="405">
        <f t="shared" si="80"/>
        <v>-0.54539628961913778</v>
      </c>
      <c r="J198" s="406"/>
      <c r="K198" s="98"/>
      <c r="L198" s="110">
        <f t="shared" si="81"/>
        <v>5.7197554263781054</v>
      </c>
      <c r="M198" s="149">
        <f t="shared" si="81"/>
        <v>5.585586474869209</v>
      </c>
      <c r="N198" s="417">
        <f t="shared" si="81"/>
        <v>6.340078572704102</v>
      </c>
      <c r="O198" s="418"/>
      <c r="P198" s="150">
        <f t="shared" si="82"/>
        <v>5.7295922738424396</v>
      </c>
      <c r="Q198" s="405">
        <f t="shared" si="85"/>
        <v>-0.61048629886166239</v>
      </c>
      <c r="R198" s="406"/>
      <c r="S198" s="405">
        <f t="shared" si="83"/>
        <v>9.8368474643342196E-3</v>
      </c>
      <c r="T198" s="406"/>
    </row>
    <row r="199" spans="1:20" ht="21" x14ac:dyDescent="0.35">
      <c r="A199" s="425" t="s">
        <v>66</v>
      </c>
      <c r="B199" s="425"/>
      <c r="C199" s="425"/>
      <c r="D199" s="425"/>
      <c r="E199" s="425"/>
      <c r="F199" s="425"/>
      <c r="G199" s="425"/>
      <c r="H199" s="425"/>
      <c r="I199" s="425"/>
      <c r="J199" s="425"/>
      <c r="K199" s="425"/>
      <c r="L199" s="425"/>
      <c r="M199" s="425"/>
      <c r="N199" s="425"/>
      <c r="O199" s="425"/>
      <c r="P199" s="425"/>
      <c r="Q199" s="425"/>
      <c r="R199" s="425"/>
      <c r="S199" s="425"/>
      <c r="T199" s="425"/>
    </row>
    <row r="200" spans="1:20" x14ac:dyDescent="0.25">
      <c r="A200" s="54"/>
      <c r="B200" s="382" t="s">
        <v>152</v>
      </c>
      <c r="C200" s="383"/>
      <c r="D200" s="383"/>
      <c r="E200" s="383"/>
      <c r="F200" s="383"/>
      <c r="G200" s="383"/>
      <c r="H200" s="383"/>
      <c r="I200" s="383"/>
      <c r="J200" s="384"/>
      <c r="K200" s="151"/>
      <c r="L200" s="382" t="str">
        <f>L$5</f>
        <v>acumulado diciembre</v>
      </c>
      <c r="M200" s="383"/>
      <c r="N200" s="383"/>
      <c r="O200" s="383"/>
      <c r="P200" s="383"/>
      <c r="Q200" s="383"/>
      <c r="R200" s="383"/>
      <c r="S200" s="383"/>
      <c r="T200" s="384"/>
    </row>
    <row r="201" spans="1:20" x14ac:dyDescent="0.25">
      <c r="A201" s="4"/>
      <c r="B201" s="5">
        <f>B$6</f>
        <v>2019</v>
      </c>
      <c r="C201" s="5">
        <f>C$6</f>
        <v>2022</v>
      </c>
      <c r="D201" s="5">
        <f>D$6</f>
        <v>2023</v>
      </c>
      <c r="E201" s="5">
        <f>E$6</f>
        <v>2024</v>
      </c>
      <c r="F201" s="5" t="str">
        <f>CONCATENATE("var ",RIGHT(E201,2),"/",RIGHT(D201,2))</f>
        <v>var 24/23</v>
      </c>
      <c r="G201" s="5" t="str">
        <f>CONCATENATE("var ",RIGHT(E201,2),"/",RIGHT(B201,2))</f>
        <v>var 24/19</v>
      </c>
      <c r="H201" s="5" t="str">
        <f>CONCATENATE("dif ",RIGHT(E201,2),"-",RIGHT(D201,2))</f>
        <v>dif 24-23</v>
      </c>
      <c r="I201" s="392" t="s">
        <v>67</v>
      </c>
      <c r="J201" s="393"/>
      <c r="K201" s="152"/>
      <c r="L201" s="5">
        <f>L$6</f>
        <v>2019</v>
      </c>
      <c r="M201" s="5">
        <f>M$6</f>
        <v>2022</v>
      </c>
      <c r="N201" s="5">
        <f>N$6</f>
        <v>2023</v>
      </c>
      <c r="O201" s="5">
        <f>O$6</f>
        <v>2024</v>
      </c>
      <c r="P201" s="5" t="str">
        <f>CONCATENATE("var ",RIGHT(O201,2),"/",RIGHT(N201,2))</f>
        <v>var 24/23</v>
      </c>
      <c r="Q201" s="5" t="str">
        <f>CONCATENATE("var ",RIGHT(O201,2),"/",RIGHT(L201,2))</f>
        <v>var 24/19</v>
      </c>
      <c r="R201" s="5" t="str">
        <f>CONCATENATE("dif ",RIGHT(O201,2),"-",RIGHT(N201,2))</f>
        <v>dif 24-23</v>
      </c>
      <c r="S201" s="392" t="str">
        <f>CONCATENATE("dif ",RIGHT(O201,2),"-",RIGHT(L201,2))</f>
        <v>dif 24-19</v>
      </c>
      <c r="T201" s="393"/>
    </row>
    <row r="202" spans="1:20" x14ac:dyDescent="0.25">
      <c r="A202" s="153" t="s">
        <v>4</v>
      </c>
      <c r="B202" s="154">
        <v>0.69120000000000004</v>
      </c>
      <c r="C202" s="154">
        <v>0.71409999999999996</v>
      </c>
      <c r="D202" s="154">
        <v>0.748</v>
      </c>
      <c r="E202" s="154">
        <v>0.73790000000000011</v>
      </c>
      <c r="F202" s="154">
        <f>E202/D202-1</f>
        <v>-1.3502673796791265E-2</v>
      </c>
      <c r="G202" s="154">
        <f t="shared" ref="G202:G213" si="86">E202/B202-1</f>
        <v>6.756365740740744E-2</v>
      </c>
      <c r="H202" s="155">
        <f>(E202-D202)*100</f>
        <v>-1.0099999999999887</v>
      </c>
      <c r="I202" s="426">
        <f t="shared" ref="I202:I213" si="87">(E202-B202)*100</f>
        <v>4.670000000000007</v>
      </c>
      <c r="J202" s="427"/>
      <c r="K202" s="156"/>
      <c r="L202" s="154">
        <v>0.70566445218302065</v>
      </c>
      <c r="M202" s="154">
        <v>0.69548218463868861</v>
      </c>
      <c r="N202" s="154">
        <v>0.75317428421984389</v>
      </c>
      <c r="O202" s="154">
        <v>0.77369971345652855</v>
      </c>
      <c r="P202" s="154">
        <f>O202/N202-1</f>
        <v>2.725189861991284E-2</v>
      </c>
      <c r="Q202" s="154">
        <f t="shared" ref="Q202:Q213" si="88">O202/L202-1</f>
        <v>9.6413048812415303E-2</v>
      </c>
      <c r="R202" s="155">
        <f>(O202-N202)*100</f>
        <v>2.0525429236684656</v>
      </c>
      <c r="S202" s="426">
        <f t="shared" ref="S202:S213" si="89">(O202-L202)*100</f>
        <v>6.8035261273507892</v>
      </c>
      <c r="T202" s="427"/>
    </row>
    <row r="203" spans="1:20" x14ac:dyDescent="0.25">
      <c r="A203" s="157" t="s">
        <v>5</v>
      </c>
      <c r="B203" s="154">
        <v>0.72400000000000009</v>
      </c>
      <c r="C203" s="154">
        <v>0.76060000000000005</v>
      </c>
      <c r="D203" s="154">
        <v>0.78079999999999994</v>
      </c>
      <c r="E203" s="154">
        <v>0.76159999999999994</v>
      </c>
      <c r="F203" s="158">
        <f t="shared" ref="F203:F213" si="90">E203/D203-1</f>
        <v>-2.4590163934426257E-2</v>
      </c>
      <c r="G203" s="158">
        <f t="shared" si="86"/>
        <v>5.1933701657458364E-2</v>
      </c>
      <c r="H203" s="159">
        <f t="shared" ref="H203:H213" si="91">(E203-D203)*100</f>
        <v>-1.9199999999999995</v>
      </c>
      <c r="I203" s="419">
        <f t="shared" si="87"/>
        <v>3.7599999999999856</v>
      </c>
      <c r="J203" s="420"/>
      <c r="K203" s="156"/>
      <c r="L203" s="158">
        <v>0.74531477031392046</v>
      </c>
      <c r="M203" s="158">
        <v>0.74031356492691924</v>
      </c>
      <c r="N203" s="158">
        <v>0.80484695231298353</v>
      </c>
      <c r="O203" s="158">
        <v>0.81061502065811097</v>
      </c>
      <c r="P203" s="158">
        <f t="shared" ref="P203:P213" si="92">O203/N203-1</f>
        <v>7.1666648280783729E-3</v>
      </c>
      <c r="Q203" s="158">
        <f t="shared" si="88"/>
        <v>8.7614324772721908E-2</v>
      </c>
      <c r="R203" s="159">
        <f>(O203-N203)*100</f>
        <v>0.57680683451274417</v>
      </c>
      <c r="S203" s="419">
        <f t="shared" si="89"/>
        <v>6.5300250344190509</v>
      </c>
      <c r="T203" s="420"/>
    </row>
    <row r="204" spans="1:20" x14ac:dyDescent="0.25">
      <c r="A204" s="160" t="s">
        <v>6</v>
      </c>
      <c r="B204" s="161">
        <v>0.61209999999999998</v>
      </c>
      <c r="C204" s="161">
        <v>0.78099999999999992</v>
      </c>
      <c r="D204" s="161">
        <v>0.70629999999999993</v>
      </c>
      <c r="E204" s="161">
        <v>0.66280000000000006</v>
      </c>
      <c r="F204" s="161">
        <f t="shared" si="90"/>
        <v>-6.1588560101939471E-2</v>
      </c>
      <c r="G204" s="161">
        <f t="shared" si="86"/>
        <v>8.2829603006044916E-2</v>
      </c>
      <c r="H204" s="162">
        <f t="shared" si="91"/>
        <v>-4.3499999999999872</v>
      </c>
      <c r="I204" s="421">
        <f t="shared" si="87"/>
        <v>5.0700000000000074</v>
      </c>
      <c r="J204" s="422"/>
      <c r="K204" s="163"/>
      <c r="L204" s="161">
        <v>0.664940297115444</v>
      </c>
      <c r="M204" s="161">
        <v>0.77671626674879879</v>
      </c>
      <c r="N204" s="161">
        <v>0.78324415842335349</v>
      </c>
      <c r="O204" s="161">
        <v>0.79131393183307919</v>
      </c>
      <c r="P204" s="161">
        <f>O204/N204-1</f>
        <v>1.0303011293400388E-2</v>
      </c>
      <c r="Q204" s="161">
        <f t="shared" si="88"/>
        <v>0.19005260361847909</v>
      </c>
      <c r="R204" s="162">
        <f t="shared" ref="R204:R213" si="93">(O204-N204)*100</f>
        <v>0.80697734097257001</v>
      </c>
      <c r="S204" s="421">
        <f t="shared" si="89"/>
        <v>12.637363471763518</v>
      </c>
      <c r="T204" s="422"/>
    </row>
    <row r="205" spans="1:20" x14ac:dyDescent="0.25">
      <c r="A205" s="26" t="s">
        <v>7</v>
      </c>
      <c r="B205" s="21">
        <v>0.78189999999999993</v>
      </c>
      <c r="C205" s="21">
        <v>0.79760000000000009</v>
      </c>
      <c r="D205" s="21">
        <v>0.81379999999999997</v>
      </c>
      <c r="E205" s="21">
        <v>0.81030000000000002</v>
      </c>
      <c r="F205" s="21">
        <f t="shared" si="90"/>
        <v>-4.3008110100760666E-3</v>
      </c>
      <c r="G205" s="21">
        <f t="shared" si="86"/>
        <v>3.6321780278808058E-2</v>
      </c>
      <c r="H205" s="164">
        <f t="shared" si="91"/>
        <v>-0.34999999999999476</v>
      </c>
      <c r="I205" s="423">
        <f t="shared" si="87"/>
        <v>2.8400000000000092</v>
      </c>
      <c r="J205" s="424"/>
      <c r="K205" s="163"/>
      <c r="L205" s="21">
        <v>0.80278051678893458</v>
      </c>
      <c r="M205" s="21">
        <v>0.77384598470932597</v>
      </c>
      <c r="N205" s="21">
        <v>0.84211146538831416</v>
      </c>
      <c r="O205" s="21">
        <v>0.85239869277968061</v>
      </c>
      <c r="P205" s="21">
        <f t="shared" si="92"/>
        <v>1.2215992554647004E-2</v>
      </c>
      <c r="Q205" s="21">
        <f t="shared" si="88"/>
        <v>6.1807897617165874E-2</v>
      </c>
      <c r="R205" s="164">
        <f>(O205-N205)*100</f>
        <v>1.0287227391366449</v>
      </c>
      <c r="S205" s="423">
        <f t="shared" si="89"/>
        <v>4.9618175990746032</v>
      </c>
      <c r="T205" s="424"/>
    </row>
    <row r="206" spans="1:20" x14ac:dyDescent="0.25">
      <c r="A206" s="26" t="s">
        <v>8</v>
      </c>
      <c r="B206" s="21">
        <v>0.67130000000000001</v>
      </c>
      <c r="C206" s="21">
        <v>0.63149999999999995</v>
      </c>
      <c r="D206" s="21">
        <v>0.76569999999999994</v>
      </c>
      <c r="E206" s="21">
        <v>0.72739999999999994</v>
      </c>
      <c r="F206" s="21">
        <f>E206/D206-1</f>
        <v>-5.0019589917722374E-2</v>
      </c>
      <c r="G206" s="21">
        <f t="shared" si="86"/>
        <v>8.3569194100997946E-2</v>
      </c>
      <c r="H206" s="164">
        <f t="shared" si="91"/>
        <v>-3.83</v>
      </c>
      <c r="I206" s="423">
        <f t="shared" si="87"/>
        <v>5.6099999999999923</v>
      </c>
      <c r="J206" s="424"/>
      <c r="K206" s="163"/>
      <c r="L206" s="21">
        <v>0.67099791471666037</v>
      </c>
      <c r="M206" s="21">
        <v>0.61449760267923026</v>
      </c>
      <c r="N206" s="21">
        <v>0.72134134067365996</v>
      </c>
      <c r="O206" s="21">
        <v>0.70855086946572832</v>
      </c>
      <c r="P206" s="21">
        <f t="shared" si="92"/>
        <v>-1.773151001713924E-2</v>
      </c>
      <c r="Q206" s="21">
        <f t="shared" si="88"/>
        <v>5.5965829290133273E-2</v>
      </c>
      <c r="R206" s="164">
        <f t="shared" si="93"/>
        <v>-1.2790471207931642</v>
      </c>
      <c r="S206" s="423">
        <f t="shared" si="89"/>
        <v>3.7552954749067946</v>
      </c>
      <c r="T206" s="424"/>
    </row>
    <row r="207" spans="1:20" x14ac:dyDescent="0.25">
      <c r="A207" s="26" t="s">
        <v>9</v>
      </c>
      <c r="B207" s="21">
        <v>0.51840000000000008</v>
      </c>
      <c r="C207" s="21">
        <v>0.61360000000000003</v>
      </c>
      <c r="D207" s="21">
        <v>0.62850000000000006</v>
      </c>
      <c r="E207" s="21">
        <v>0.59630000000000005</v>
      </c>
      <c r="F207" s="21">
        <f t="shared" si="90"/>
        <v>-5.1233094669848822E-2</v>
      </c>
      <c r="G207" s="21">
        <f t="shared" si="86"/>
        <v>0.15027006172839497</v>
      </c>
      <c r="H207" s="164">
        <f t="shared" si="91"/>
        <v>-3.2200000000000006</v>
      </c>
      <c r="I207" s="423">
        <f t="shared" si="87"/>
        <v>7.7899999999999974</v>
      </c>
      <c r="J207" s="424"/>
      <c r="K207" s="163"/>
      <c r="L207" s="21">
        <v>0.54722625435302374</v>
      </c>
      <c r="M207" s="21">
        <v>0.52498920165353491</v>
      </c>
      <c r="N207" s="21">
        <v>0.57246437950199858</v>
      </c>
      <c r="O207" s="21">
        <v>0.58291966086737268</v>
      </c>
      <c r="P207" s="21">
        <f t="shared" si="92"/>
        <v>1.8263636550573503E-2</v>
      </c>
      <c r="Q207" s="21">
        <f t="shared" si="88"/>
        <v>6.5226049061824831E-2</v>
      </c>
      <c r="R207" s="164">
        <f t="shared" si="93"/>
        <v>1.0455281365374103</v>
      </c>
      <c r="S207" s="423">
        <f t="shared" si="89"/>
        <v>3.5693406514348935</v>
      </c>
      <c r="T207" s="424"/>
    </row>
    <row r="208" spans="1:20" x14ac:dyDescent="0.25">
      <c r="A208" s="165" t="s">
        <v>10</v>
      </c>
      <c r="B208" s="166">
        <v>0.66520000000000001</v>
      </c>
      <c r="C208" s="166">
        <v>0.67530000000000001</v>
      </c>
      <c r="D208" s="166">
        <v>0.71609999999999996</v>
      </c>
      <c r="E208" s="166">
        <v>0.58219999999999994</v>
      </c>
      <c r="F208" s="166">
        <f t="shared" si="90"/>
        <v>-0.18698505795279996</v>
      </c>
      <c r="G208" s="166">
        <f t="shared" si="86"/>
        <v>-0.12477450390859901</v>
      </c>
      <c r="H208" s="167">
        <f t="shared" si="91"/>
        <v>-13.390000000000002</v>
      </c>
      <c r="I208" s="428">
        <f t="shared" si="87"/>
        <v>-8.3000000000000078</v>
      </c>
      <c r="J208" s="429"/>
      <c r="K208" s="163"/>
      <c r="L208" s="166">
        <v>0.62105376604830997</v>
      </c>
      <c r="M208" s="166">
        <v>0.61927000430469215</v>
      </c>
      <c r="N208" s="166">
        <v>0.65848732156017142</v>
      </c>
      <c r="O208" s="166">
        <v>0.6112322835274755</v>
      </c>
      <c r="P208" s="166">
        <f t="shared" si="92"/>
        <v>-7.1763018793943201E-2</v>
      </c>
      <c r="Q208" s="166">
        <f t="shared" si="88"/>
        <v>-1.5814222628947827E-2</v>
      </c>
      <c r="R208" s="167">
        <f t="shared" si="93"/>
        <v>-4.7255038032695929</v>
      </c>
      <c r="S208" s="428">
        <f t="shared" si="89"/>
        <v>-0.98214825208344791</v>
      </c>
      <c r="T208" s="429"/>
    </row>
    <row r="209" spans="1:20" x14ac:dyDescent="0.25">
      <c r="A209" s="157" t="s">
        <v>11</v>
      </c>
      <c r="B209" s="154">
        <v>0.62280000000000002</v>
      </c>
      <c r="C209" s="154">
        <v>0.59660000000000002</v>
      </c>
      <c r="D209" s="154">
        <v>0.6663</v>
      </c>
      <c r="E209" s="154">
        <v>0.67720000000000002</v>
      </c>
      <c r="F209" s="158">
        <f t="shared" si="90"/>
        <v>1.6358997448596702E-2</v>
      </c>
      <c r="G209" s="158">
        <f t="shared" si="86"/>
        <v>8.7347463070006404E-2</v>
      </c>
      <c r="H209" s="159">
        <f t="shared" si="91"/>
        <v>1.0900000000000021</v>
      </c>
      <c r="I209" s="419">
        <f t="shared" si="87"/>
        <v>5.44</v>
      </c>
      <c r="J209" s="420"/>
      <c r="K209" s="156"/>
      <c r="L209" s="158">
        <v>0.62503852252621228</v>
      </c>
      <c r="M209" s="158">
        <v>0.57817324350444776</v>
      </c>
      <c r="N209" s="158">
        <v>0.62573992294694647</v>
      </c>
      <c r="O209" s="158">
        <v>0.67935640763696503</v>
      </c>
      <c r="P209" s="158">
        <f t="shared" si="92"/>
        <v>8.5684935104523463E-2</v>
      </c>
      <c r="Q209" s="158">
        <f t="shared" si="88"/>
        <v>8.690325980423852E-2</v>
      </c>
      <c r="R209" s="159">
        <f t="shared" si="93"/>
        <v>5.3616484690018567</v>
      </c>
      <c r="S209" s="419">
        <f t="shared" si="89"/>
        <v>5.4317885110752755</v>
      </c>
      <c r="T209" s="420"/>
    </row>
    <row r="210" spans="1:20" x14ac:dyDescent="0.25">
      <c r="A210" s="25" t="s">
        <v>12</v>
      </c>
      <c r="B210" s="161">
        <v>0.77659999999999996</v>
      </c>
      <c r="C210" s="161">
        <v>0.62259999999999993</v>
      </c>
      <c r="D210" s="161">
        <v>0.66370000000000007</v>
      </c>
      <c r="E210" s="161">
        <v>0.75549999999999995</v>
      </c>
      <c r="F210" s="161">
        <f t="shared" si="90"/>
        <v>0.13831550399276771</v>
      </c>
      <c r="G210" s="161">
        <f t="shared" si="86"/>
        <v>-2.7169714138552625E-2</v>
      </c>
      <c r="H210" s="162">
        <f t="shared" si="91"/>
        <v>9.1799999999999891</v>
      </c>
      <c r="I210" s="421">
        <f t="shared" si="87"/>
        <v>-2.1100000000000008</v>
      </c>
      <c r="J210" s="422"/>
      <c r="K210" s="163"/>
      <c r="L210" s="161">
        <v>0.75554216952852049</v>
      </c>
      <c r="M210" s="161">
        <v>0.65716198783709068</v>
      </c>
      <c r="N210" s="161">
        <v>0.64672158197500984</v>
      </c>
      <c r="O210" s="161">
        <v>0.87521082932180883</v>
      </c>
      <c r="P210" s="161">
        <f t="shared" si="92"/>
        <v>0.35330388487890008</v>
      </c>
      <c r="Q210" s="161">
        <f t="shared" si="88"/>
        <v>0.15838779702788131</v>
      </c>
      <c r="R210" s="162">
        <f t="shared" si="93"/>
        <v>22.848924734679898</v>
      </c>
      <c r="S210" s="421">
        <f t="shared" si="89"/>
        <v>11.966865979328833</v>
      </c>
      <c r="T210" s="422"/>
    </row>
    <row r="211" spans="1:20" x14ac:dyDescent="0.25">
      <c r="A211" s="26" t="s">
        <v>8</v>
      </c>
      <c r="B211" s="21">
        <v>0.62639999999999996</v>
      </c>
      <c r="C211" s="21">
        <v>0.59770000000000001</v>
      </c>
      <c r="D211" s="21">
        <v>0.67230000000000001</v>
      </c>
      <c r="E211" s="21">
        <v>0.68909999999999993</v>
      </c>
      <c r="F211" s="21">
        <f t="shared" si="90"/>
        <v>2.4988844265952492E-2</v>
      </c>
      <c r="G211" s="21">
        <f t="shared" si="86"/>
        <v>0.10009578544061304</v>
      </c>
      <c r="H211" s="164">
        <f t="shared" si="91"/>
        <v>1.6799999999999926</v>
      </c>
      <c r="I211" s="423">
        <f t="shared" si="87"/>
        <v>6.2699999999999978</v>
      </c>
      <c r="J211" s="424"/>
      <c r="K211" s="163"/>
      <c r="L211" s="21">
        <v>0.63420461192133315</v>
      </c>
      <c r="M211" s="21">
        <v>0.59302841061236067</v>
      </c>
      <c r="N211" s="21">
        <v>0.64647433804231136</v>
      </c>
      <c r="O211" s="21">
        <v>0.69442829560488561</v>
      </c>
      <c r="P211" s="21">
        <f t="shared" si="92"/>
        <v>7.4177666058317326E-2</v>
      </c>
      <c r="Q211" s="21">
        <f t="shared" si="88"/>
        <v>9.4959390946565136E-2</v>
      </c>
      <c r="R211" s="164">
        <f t="shared" si="93"/>
        <v>4.7953957562574256</v>
      </c>
      <c r="S211" s="423">
        <f t="shared" si="89"/>
        <v>6.0223683683552469</v>
      </c>
      <c r="T211" s="424"/>
    </row>
    <row r="212" spans="1:20" x14ac:dyDescent="0.25">
      <c r="A212" s="26" t="s">
        <v>9</v>
      </c>
      <c r="B212" s="21">
        <v>0.56999999999999995</v>
      </c>
      <c r="C212" s="21">
        <v>0.58189999999999997</v>
      </c>
      <c r="D212" s="21">
        <v>0.63539999999999996</v>
      </c>
      <c r="E212" s="21">
        <v>0.61439999999999995</v>
      </c>
      <c r="F212" s="21">
        <f t="shared" si="90"/>
        <v>-3.3050047214353229E-2</v>
      </c>
      <c r="G212" s="21">
        <f t="shared" si="86"/>
        <v>7.7894736842105239E-2</v>
      </c>
      <c r="H212" s="164">
        <f t="shared" si="91"/>
        <v>-2.1000000000000019</v>
      </c>
      <c r="I212" s="423">
        <f t="shared" si="87"/>
        <v>4.4399999999999995</v>
      </c>
      <c r="J212" s="424"/>
      <c r="K212" s="163"/>
      <c r="L212" s="21">
        <v>0.59593061566370453</v>
      </c>
      <c r="M212" s="21">
        <v>0.52909781909459785</v>
      </c>
      <c r="N212" s="21">
        <v>0.56779512872992821</v>
      </c>
      <c r="O212" s="21">
        <v>0.60345672362584146</v>
      </c>
      <c r="P212" s="21">
        <f t="shared" si="92"/>
        <v>6.2807151895936109E-2</v>
      </c>
      <c r="Q212" s="21">
        <f t="shared" si="88"/>
        <v>1.2629168168772242E-2</v>
      </c>
      <c r="R212" s="164">
        <f t="shared" si="93"/>
        <v>3.5661594895913251</v>
      </c>
      <c r="S212" s="423">
        <f t="shared" si="89"/>
        <v>0.75261079621369298</v>
      </c>
      <c r="T212" s="424"/>
    </row>
    <row r="213" spans="1:20" x14ac:dyDescent="0.25">
      <c r="A213" s="27" t="s">
        <v>10</v>
      </c>
      <c r="B213" s="83">
        <v>0.67549999999999999</v>
      </c>
      <c r="C213" s="83">
        <v>0.6149</v>
      </c>
      <c r="D213" s="83">
        <v>0.71499999999999997</v>
      </c>
      <c r="E213" s="83">
        <v>0.71150000000000002</v>
      </c>
      <c r="F213" s="83">
        <f t="shared" si="90"/>
        <v>-4.8951048951048071E-3</v>
      </c>
      <c r="G213" s="83">
        <f t="shared" si="86"/>
        <v>5.3293856402664819E-2</v>
      </c>
      <c r="H213" s="168">
        <f t="shared" si="91"/>
        <v>-0.34999999999999476</v>
      </c>
      <c r="I213" s="430">
        <f t="shared" si="87"/>
        <v>3.6000000000000032</v>
      </c>
      <c r="J213" s="431"/>
      <c r="K213" s="163"/>
      <c r="L213" s="83">
        <v>0.60413044465827759</v>
      </c>
      <c r="M213" s="83">
        <v>0.56226846782832929</v>
      </c>
      <c r="N213" s="83">
        <v>0.64039792259303607</v>
      </c>
      <c r="O213" s="83">
        <v>0.66171445526989892</v>
      </c>
      <c r="P213" s="83">
        <f t="shared" si="92"/>
        <v>3.3286386362013864E-2</v>
      </c>
      <c r="Q213" s="83">
        <f t="shared" si="88"/>
        <v>9.5317180454617345E-2</v>
      </c>
      <c r="R213" s="168">
        <f t="shared" si="93"/>
        <v>2.1316532676862843</v>
      </c>
      <c r="S213" s="430">
        <f t="shared" si="89"/>
        <v>5.7584010611621324</v>
      </c>
      <c r="T213" s="431"/>
    </row>
    <row r="214" spans="1:20" x14ac:dyDescent="0.25">
      <c r="A214" s="386" t="s">
        <v>13</v>
      </c>
      <c r="B214" s="387"/>
      <c r="C214" s="387"/>
      <c r="D214" s="387"/>
      <c r="E214" s="387"/>
      <c r="F214" s="387"/>
      <c r="G214" s="387"/>
      <c r="H214" s="387"/>
      <c r="I214" s="387"/>
      <c r="J214" s="387"/>
      <c r="K214" s="387"/>
      <c r="L214" s="387"/>
      <c r="M214" s="387"/>
      <c r="N214" s="387"/>
      <c r="O214" s="387"/>
      <c r="P214" s="387"/>
      <c r="Q214" s="387"/>
      <c r="R214" s="387"/>
      <c r="S214" s="387"/>
      <c r="T214" s="388"/>
    </row>
    <row r="215" spans="1:20" ht="21" x14ac:dyDescent="0.35">
      <c r="A215" s="425" t="s">
        <v>68</v>
      </c>
      <c r="B215" s="425"/>
      <c r="C215" s="425"/>
      <c r="D215" s="425"/>
      <c r="E215" s="425"/>
      <c r="F215" s="425"/>
      <c r="G215" s="425"/>
      <c r="H215" s="425"/>
      <c r="I215" s="425"/>
      <c r="J215" s="425"/>
      <c r="K215" s="425"/>
      <c r="L215" s="425"/>
      <c r="M215" s="425"/>
      <c r="N215" s="425"/>
      <c r="O215" s="425"/>
      <c r="P215" s="425"/>
      <c r="Q215" s="425"/>
      <c r="R215" s="425"/>
      <c r="S215" s="425"/>
      <c r="T215" s="425"/>
    </row>
    <row r="216" spans="1:20" x14ac:dyDescent="0.25">
      <c r="A216" s="54"/>
      <c r="B216" s="382" t="s">
        <v>152</v>
      </c>
      <c r="C216" s="383"/>
      <c r="D216" s="383"/>
      <c r="E216" s="383"/>
      <c r="F216" s="383"/>
      <c r="G216" s="383"/>
      <c r="H216" s="383"/>
      <c r="I216" s="383"/>
      <c r="J216" s="384"/>
      <c r="K216" s="151"/>
      <c r="L216" s="382" t="str">
        <f>L$5</f>
        <v>acumulado diciembre</v>
      </c>
      <c r="M216" s="383"/>
      <c r="N216" s="383"/>
      <c r="O216" s="383"/>
      <c r="P216" s="383"/>
      <c r="Q216" s="383"/>
      <c r="R216" s="383"/>
      <c r="S216" s="383"/>
      <c r="T216" s="384"/>
    </row>
    <row r="217" spans="1:20" x14ac:dyDescent="0.25">
      <c r="A217" s="1"/>
      <c r="B217" s="5">
        <f>B$6</f>
        <v>2019</v>
      </c>
      <c r="C217" s="5">
        <f>C$6</f>
        <v>2022</v>
      </c>
      <c r="D217" s="5">
        <f>D$6</f>
        <v>2023</v>
      </c>
      <c r="E217" s="5">
        <f>E$6</f>
        <v>2024</v>
      </c>
      <c r="F217" s="5" t="str">
        <f>CONCATENATE("var ",RIGHT(E217,2),"/",RIGHT(D217,2))</f>
        <v>var 24/23</v>
      </c>
      <c r="G217" s="5" t="s">
        <v>69</v>
      </c>
      <c r="H217" s="5" t="str">
        <f>CONCATENATE("dif ",RIGHT(E217,2),"-",RIGHT(D217,2))</f>
        <v>dif 24-23</v>
      </c>
      <c r="I217" s="392" t="str">
        <f>CONCATENATE("dif ",RIGHT(E217,2),"-",RIGHT(B217,2))</f>
        <v>dif 24-19</v>
      </c>
      <c r="J217" s="393"/>
      <c r="K217" s="152"/>
      <c r="L217" s="5">
        <f>L$6</f>
        <v>2019</v>
      </c>
      <c r="M217" s="5">
        <f>M$6</f>
        <v>2022</v>
      </c>
      <c r="N217" s="5">
        <f>N$6</f>
        <v>2023</v>
      </c>
      <c r="O217" s="5">
        <f>O$6</f>
        <v>2024</v>
      </c>
      <c r="P217" s="5" t="str">
        <f>CONCATENATE("var ",RIGHT(O217,2),"/",RIGHT(N217,2))</f>
        <v>var 24/23</v>
      </c>
      <c r="Q217" s="5" t="str">
        <f>CONCATENATE("var ",RIGHT(O217,2),"/",RIGHT(L217,2))</f>
        <v>var 24/19</v>
      </c>
      <c r="R217" s="5" t="str">
        <f>CONCATENATE("dif ",RIGHT(O217,2),"-",RIGHT(N217,2))</f>
        <v>dif 24-23</v>
      </c>
      <c r="S217" s="392" t="str">
        <f>CONCATENATE("dif ",RIGHT(O217,2),"-",RIGHT(L217,2))</f>
        <v>dif 24-19</v>
      </c>
      <c r="T217" s="393"/>
    </row>
    <row r="218" spans="1:20" x14ac:dyDescent="0.25">
      <c r="A218" s="153" t="s">
        <v>48</v>
      </c>
      <c r="B218" s="154">
        <v>0.69120000000000004</v>
      </c>
      <c r="C218" s="154">
        <v>0.71409999999999996</v>
      </c>
      <c r="D218" s="154">
        <v>0.748</v>
      </c>
      <c r="E218" s="154">
        <v>0.73790000000000011</v>
      </c>
      <c r="F218" s="169">
        <f>IFERROR(E218/D218-1,"-")</f>
        <v>-1.3502673796791265E-2</v>
      </c>
      <c r="G218" s="169">
        <f t="shared" ref="G218:G228" si="94">IFERROR(E218/B218-1,"-")</f>
        <v>6.756365740740744E-2</v>
      </c>
      <c r="H218" s="155">
        <f>IFERROR((E218-D218)*100,"-")</f>
        <v>-1.0099999999999887</v>
      </c>
      <c r="I218" s="426">
        <f t="shared" ref="I218:I228" si="95">IFERROR((E218-B218)*100,"-")</f>
        <v>4.670000000000007</v>
      </c>
      <c r="J218" s="427"/>
      <c r="K218" s="156"/>
      <c r="L218" s="154">
        <v>0.70566445218302065</v>
      </c>
      <c r="M218" s="154">
        <v>0.69548218463868861</v>
      </c>
      <c r="N218" s="154">
        <v>0.75317428421984389</v>
      </c>
      <c r="O218" s="154">
        <v>0.77369971345652855</v>
      </c>
      <c r="P218" s="169">
        <f>IFERROR(O218/N218-1,"-")</f>
        <v>2.725189861991284E-2</v>
      </c>
      <c r="Q218" s="169">
        <f t="shared" ref="Q218:Q228" si="96">IFERROR(O218/L218-1,"-")</f>
        <v>9.6413048812415303E-2</v>
      </c>
      <c r="R218" s="155">
        <f>IFERROR((O218-N218)*100,"-")</f>
        <v>2.0525429236684656</v>
      </c>
      <c r="S218" s="426">
        <f t="shared" ref="S218:S228" si="97">IFERROR((O218-L218)*100,"-")</f>
        <v>6.8035261273507892</v>
      </c>
      <c r="T218" s="427"/>
    </row>
    <row r="219" spans="1:20" x14ac:dyDescent="0.25">
      <c r="A219" s="170" t="s">
        <v>49</v>
      </c>
      <c r="B219" s="161">
        <v>0.73370000000000002</v>
      </c>
      <c r="C219" s="161">
        <v>0.77950000000000008</v>
      </c>
      <c r="D219" s="161">
        <v>0.79909999999999992</v>
      </c>
      <c r="E219" s="161">
        <v>0.78260000000000007</v>
      </c>
      <c r="F219" s="171">
        <f>IFERROR(E219/D219-1,"-")</f>
        <v>-2.0648229257914985E-2</v>
      </c>
      <c r="G219" s="171">
        <f t="shared" si="94"/>
        <v>6.6648493934850839E-2</v>
      </c>
      <c r="H219" s="164">
        <f t="shared" ref="H219:H228" si="98">IFERROR((E219-D219)*100,"-")</f>
        <v>-1.6499999999999848</v>
      </c>
      <c r="I219" s="423">
        <f t="shared" si="95"/>
        <v>4.8900000000000059</v>
      </c>
      <c r="J219" s="424"/>
      <c r="K219" s="152"/>
      <c r="L219" s="161">
        <v>0.76972196158821105</v>
      </c>
      <c r="M219" s="161">
        <v>0.78235212112064911</v>
      </c>
      <c r="N219" s="161">
        <v>0.81120905005064936</v>
      </c>
      <c r="O219" s="161">
        <v>0.81280076010742186</v>
      </c>
      <c r="P219" s="171">
        <f t="shared" ref="P219:P228" si="99">IFERROR(O219/N219-1,"-")</f>
        <v>1.9621453393217081E-3</v>
      </c>
      <c r="Q219" s="171">
        <f t="shared" si="96"/>
        <v>5.5966700534727964E-2</v>
      </c>
      <c r="R219" s="164">
        <f t="shared" ref="R219:R228" si="100">IFERROR((O219-N219)*100,"-")</f>
        <v>0.15917100567724995</v>
      </c>
      <c r="S219" s="423">
        <f t="shared" si="97"/>
        <v>4.307879851921081</v>
      </c>
      <c r="T219" s="424"/>
    </row>
    <row r="220" spans="1:20" x14ac:dyDescent="0.25">
      <c r="A220" s="79" t="s">
        <v>50</v>
      </c>
      <c r="B220" s="21">
        <v>0.67180000000000006</v>
      </c>
      <c r="C220" s="21">
        <v>0.65170000000000006</v>
      </c>
      <c r="D220" s="21">
        <v>0.72120000000000006</v>
      </c>
      <c r="E220" s="21">
        <v>0.70669999999999999</v>
      </c>
      <c r="F220" s="171">
        <f t="shared" ref="F220:F228" si="101">IFERROR(E220/D220-1,"-")</f>
        <v>-2.0105379922351729E-2</v>
      </c>
      <c r="G220" s="171">
        <f t="shared" si="94"/>
        <v>5.1949985114617236E-2</v>
      </c>
      <c r="H220" s="164">
        <f t="shared" si="98"/>
        <v>-1.4500000000000068</v>
      </c>
      <c r="I220" s="423">
        <f t="shared" si="95"/>
        <v>3.4899999999999931</v>
      </c>
      <c r="J220" s="424"/>
      <c r="K220" s="152"/>
      <c r="L220" s="21">
        <v>0.67192823926387557</v>
      </c>
      <c r="M220" s="21">
        <v>0.63514820255836268</v>
      </c>
      <c r="N220" s="21">
        <v>0.71202240207954559</v>
      </c>
      <c r="O220" s="21">
        <v>0.72327549742346608</v>
      </c>
      <c r="P220" s="171">
        <f t="shared" si="99"/>
        <v>1.5804411927285544E-2</v>
      </c>
      <c r="Q220" s="171">
        <f t="shared" si="96"/>
        <v>7.6417770766478821E-2</v>
      </c>
      <c r="R220" s="164">
        <f t="shared" si="100"/>
        <v>1.1253095343920494</v>
      </c>
      <c r="S220" s="423">
        <f t="shared" si="97"/>
        <v>5.134725815959051</v>
      </c>
      <c r="T220" s="424"/>
    </row>
    <row r="221" spans="1:20" x14ac:dyDescent="0.25">
      <c r="A221" s="79" t="s">
        <v>51</v>
      </c>
      <c r="B221" s="21">
        <v>0.62939999999999996</v>
      </c>
      <c r="C221" s="21">
        <v>0.6391</v>
      </c>
      <c r="D221" s="21">
        <v>0.70480000000000009</v>
      </c>
      <c r="E221" s="21">
        <v>0.65489999999999993</v>
      </c>
      <c r="F221" s="171">
        <f>IFERROR(E221/D221-1,"-")</f>
        <v>-7.080022701475619E-2</v>
      </c>
      <c r="G221" s="171">
        <f t="shared" si="94"/>
        <v>4.0514775977120943E-2</v>
      </c>
      <c r="H221" s="164">
        <f t="shared" si="98"/>
        <v>-4.9900000000000162</v>
      </c>
      <c r="I221" s="423">
        <f t="shared" si="95"/>
        <v>2.5499999999999967</v>
      </c>
      <c r="J221" s="424"/>
      <c r="K221" s="152"/>
      <c r="L221" s="171">
        <v>0.57076491108653105</v>
      </c>
      <c r="M221" s="171">
        <v>0.53778304538949095</v>
      </c>
      <c r="N221" s="171">
        <v>0.55454348826086564</v>
      </c>
      <c r="O221" s="171">
        <v>0.59082327086406716</v>
      </c>
      <c r="P221" s="171">
        <f t="shared" si="99"/>
        <v>6.5422790766113792E-2</v>
      </c>
      <c r="Q221" s="171">
        <f t="shared" si="96"/>
        <v>3.514294482355651E-2</v>
      </c>
      <c r="R221" s="164">
        <f t="shared" si="100"/>
        <v>3.6279782603201527</v>
      </c>
      <c r="S221" s="423">
        <f t="shared" si="97"/>
        <v>2.0058359777536117</v>
      </c>
      <c r="T221" s="424"/>
    </row>
    <row r="222" spans="1:20" x14ac:dyDescent="0.25">
      <c r="A222" s="79" t="s">
        <v>52</v>
      </c>
      <c r="B222" s="21">
        <v>0.69400000000000006</v>
      </c>
      <c r="C222" s="21">
        <v>0.69389999999999996</v>
      </c>
      <c r="D222" s="21">
        <v>0.73170000000000002</v>
      </c>
      <c r="E222" s="21">
        <v>0.76200000000000001</v>
      </c>
      <c r="F222" s="171">
        <f t="shared" si="101"/>
        <v>4.1410414104140925E-2</v>
      </c>
      <c r="G222" s="171">
        <f t="shared" si="94"/>
        <v>9.7982708933717522E-2</v>
      </c>
      <c r="H222" s="164">
        <f t="shared" si="98"/>
        <v>3.0299999999999994</v>
      </c>
      <c r="I222" s="423">
        <f t="shared" si="95"/>
        <v>6.7999999999999954</v>
      </c>
      <c r="J222" s="424"/>
      <c r="K222" s="152"/>
      <c r="L222" s="171">
        <v>0.70518161483742259</v>
      </c>
      <c r="M222" s="171">
        <v>0.6493275173640638</v>
      </c>
      <c r="N222" s="171">
        <v>0.73071425433679682</v>
      </c>
      <c r="O222" s="171">
        <v>0.78531451498170857</v>
      </c>
      <c r="P222" s="171">
        <f t="shared" si="99"/>
        <v>7.4721767532053285E-2</v>
      </c>
      <c r="Q222" s="171">
        <f t="shared" si="96"/>
        <v>0.11363441482058545</v>
      </c>
      <c r="R222" s="164">
        <f>IFERROR((O222-N222)*100,"-")</f>
        <v>5.4600260644911742</v>
      </c>
      <c r="S222" s="423">
        <f t="shared" si="97"/>
        <v>8.0132900144285983</v>
      </c>
      <c r="T222" s="424"/>
    </row>
    <row r="223" spans="1:20" x14ac:dyDescent="0.25">
      <c r="A223" s="79" t="s">
        <v>53</v>
      </c>
      <c r="B223" s="21">
        <v>0.69530000000000003</v>
      </c>
      <c r="C223" s="21">
        <v>0.73380000000000001</v>
      </c>
      <c r="D223" s="21">
        <v>0.80489999999999995</v>
      </c>
      <c r="E223" s="21">
        <v>0.65790000000000004</v>
      </c>
      <c r="F223" s="171">
        <f t="shared" si="101"/>
        <v>-0.18263138278046953</v>
      </c>
      <c r="G223" s="171">
        <f t="shared" si="94"/>
        <v>-5.3789731051344769E-2</v>
      </c>
      <c r="H223" s="164">
        <f t="shared" si="98"/>
        <v>-14.69999999999999</v>
      </c>
      <c r="I223" s="423">
        <f t="shared" si="95"/>
        <v>-3.7399999999999989</v>
      </c>
      <c r="J223" s="424"/>
      <c r="K223" s="152"/>
      <c r="L223" s="171">
        <v>0.70135878861553691</v>
      </c>
      <c r="M223" s="171">
        <v>0.8015089072176752</v>
      </c>
      <c r="N223" s="171">
        <v>0.82779844332469787</v>
      </c>
      <c r="O223" s="171">
        <v>0.82775664662909765</v>
      </c>
      <c r="P223" s="171">
        <f t="shared" si="99"/>
        <v>-5.0491391880846948E-5</v>
      </c>
      <c r="Q223" s="171">
        <f t="shared" si="96"/>
        <v>0.1802185415870623</v>
      </c>
      <c r="R223" s="164">
        <f t="shared" si="100"/>
        <v>-4.1796695600226919E-3</v>
      </c>
      <c r="S223" s="423">
        <f t="shared" si="97"/>
        <v>12.639785801356073</v>
      </c>
      <c r="T223" s="424"/>
    </row>
    <row r="224" spans="1:20" x14ac:dyDescent="0.25">
      <c r="A224" s="79" t="s">
        <v>54</v>
      </c>
      <c r="B224" s="171">
        <v>0.58310000000000006</v>
      </c>
      <c r="C224" s="171">
        <v>0.61580000000000001</v>
      </c>
      <c r="D224" s="171">
        <v>0.62139999999999995</v>
      </c>
      <c r="E224" s="171">
        <v>0.66480000000000006</v>
      </c>
      <c r="F224" s="171">
        <f t="shared" si="101"/>
        <v>6.984229159961397E-2</v>
      </c>
      <c r="G224" s="171">
        <f t="shared" si="94"/>
        <v>0.14011318813239582</v>
      </c>
      <c r="H224" s="164">
        <f t="shared" si="98"/>
        <v>4.3400000000000105</v>
      </c>
      <c r="I224" s="423">
        <f t="shared" si="95"/>
        <v>8.17</v>
      </c>
      <c r="J224" s="424"/>
      <c r="K224" s="152"/>
      <c r="L224" s="171">
        <v>0.51296533102376651</v>
      </c>
      <c r="M224" s="171">
        <v>0.55540181632567553</v>
      </c>
      <c r="N224" s="171">
        <v>0.56942335787332776</v>
      </c>
      <c r="O224" s="171">
        <v>0.58812285219043858</v>
      </c>
      <c r="P224" s="171">
        <f t="shared" si="99"/>
        <v>3.283935240547442E-2</v>
      </c>
      <c r="Q224" s="171">
        <f t="shared" si="96"/>
        <v>0.14651579087552391</v>
      </c>
      <c r="R224" s="164">
        <f t="shared" si="100"/>
        <v>1.8699494317110821</v>
      </c>
      <c r="S224" s="423">
        <f t="shared" si="97"/>
        <v>7.5157521166672066</v>
      </c>
      <c r="T224" s="424"/>
    </row>
    <row r="225" spans="1:20" x14ac:dyDescent="0.25">
      <c r="A225" s="79" t="s">
        <v>55</v>
      </c>
      <c r="B225" s="171">
        <v>0.53979999999999995</v>
      </c>
      <c r="C225" s="171">
        <v>0.58939999999999992</v>
      </c>
      <c r="D225" s="171">
        <v>0.56869999999999998</v>
      </c>
      <c r="E225" s="171">
        <v>0.63840000000000008</v>
      </c>
      <c r="F225" s="171">
        <f t="shared" si="101"/>
        <v>0.12256022507473197</v>
      </c>
      <c r="G225" s="171">
        <f t="shared" si="94"/>
        <v>0.18266024453501317</v>
      </c>
      <c r="H225" s="164">
        <f t="shared" si="98"/>
        <v>6.9700000000000095</v>
      </c>
      <c r="I225" s="423">
        <f t="shared" si="95"/>
        <v>9.8600000000000136</v>
      </c>
      <c r="J225" s="424"/>
      <c r="K225" s="152"/>
      <c r="L225" s="171">
        <v>0.52295410715246138</v>
      </c>
      <c r="M225" s="171">
        <v>0.57741590694750078</v>
      </c>
      <c r="N225" s="171">
        <v>0.61259601883208059</v>
      </c>
      <c r="O225" s="171">
        <v>0.6183064169082243</v>
      </c>
      <c r="P225" s="171">
        <f t="shared" si="99"/>
        <v>9.3216375892071213E-3</v>
      </c>
      <c r="Q225" s="171">
        <f t="shared" si="96"/>
        <v>0.18233399155227215</v>
      </c>
      <c r="R225" s="164">
        <f t="shared" si="100"/>
        <v>0.57103980761437079</v>
      </c>
      <c r="S225" s="423">
        <f t="shared" si="97"/>
        <v>9.5352309755762921</v>
      </c>
      <c r="T225" s="424"/>
    </row>
    <row r="226" spans="1:20" x14ac:dyDescent="0.25">
      <c r="A226" s="79" t="s">
        <v>56</v>
      </c>
      <c r="B226" s="21">
        <v>0.69980000000000009</v>
      </c>
      <c r="C226" s="21">
        <v>0.78520000000000001</v>
      </c>
      <c r="D226" s="21">
        <v>0.79709999999999992</v>
      </c>
      <c r="E226" s="21">
        <v>0.79709999999999992</v>
      </c>
      <c r="F226" s="171">
        <f t="shared" si="101"/>
        <v>0</v>
      </c>
      <c r="G226" s="171">
        <f t="shared" si="94"/>
        <v>0.13903972563589573</v>
      </c>
      <c r="H226" s="164">
        <f t="shared" si="98"/>
        <v>0</v>
      </c>
      <c r="I226" s="423">
        <f t="shared" si="95"/>
        <v>9.7299999999999827</v>
      </c>
      <c r="J226" s="424"/>
      <c r="K226" s="152"/>
      <c r="L226" s="171">
        <v>0.73831679821858165</v>
      </c>
      <c r="M226" s="171">
        <v>0.74892677369097149</v>
      </c>
      <c r="N226" s="171">
        <v>0.81331329152256404</v>
      </c>
      <c r="O226" s="171">
        <v>0.84524916570756325</v>
      </c>
      <c r="P226" s="171">
        <f t="shared" si="99"/>
        <v>3.9266386665357089E-2</v>
      </c>
      <c r="Q226" s="171">
        <f t="shared" si="96"/>
        <v>0.14483263518721112</v>
      </c>
      <c r="R226" s="164">
        <f t="shared" si="100"/>
        <v>3.1935874184999213</v>
      </c>
      <c r="S226" s="423">
        <f t="shared" si="97"/>
        <v>10.69323674889816</v>
      </c>
      <c r="T226" s="424"/>
    </row>
    <row r="227" spans="1:20" x14ac:dyDescent="0.25">
      <c r="A227" s="80" t="s">
        <v>57</v>
      </c>
      <c r="B227" s="172">
        <v>0.52049999999999996</v>
      </c>
      <c r="C227" s="172">
        <v>0.65639999999999998</v>
      </c>
      <c r="D227" s="172">
        <v>0.50659999999999994</v>
      </c>
      <c r="E227" s="172">
        <v>0.60240000000000005</v>
      </c>
      <c r="F227" s="172">
        <f t="shared" si="101"/>
        <v>0.18910382945124371</v>
      </c>
      <c r="G227" s="172">
        <f t="shared" si="94"/>
        <v>0.15734870317002891</v>
      </c>
      <c r="H227" s="173">
        <f t="shared" si="98"/>
        <v>9.5800000000000107</v>
      </c>
      <c r="I227" s="434">
        <f t="shared" si="95"/>
        <v>8.1900000000000084</v>
      </c>
      <c r="J227" s="435"/>
      <c r="K227" s="152"/>
      <c r="L227" s="172">
        <v>0.56176365655817706</v>
      </c>
      <c r="M227" s="172">
        <v>0.60938004840462912</v>
      </c>
      <c r="N227" s="172">
        <v>0.6452598187198163</v>
      </c>
      <c r="O227" s="172">
        <v>0.84038066713662607</v>
      </c>
      <c r="P227" s="172">
        <f t="shared" si="99"/>
        <v>0.30239113416968366</v>
      </c>
      <c r="Q227" s="172">
        <f t="shared" si="96"/>
        <v>0.49596837980848441</v>
      </c>
      <c r="R227" s="173">
        <f t="shared" si="100"/>
        <v>19.512084841680977</v>
      </c>
      <c r="S227" s="434">
        <f t="shared" si="97"/>
        <v>27.8617010578449</v>
      </c>
      <c r="T227" s="435"/>
    </row>
    <row r="228" spans="1:20" x14ac:dyDescent="0.25">
      <c r="A228" s="79" t="s">
        <v>58</v>
      </c>
      <c r="B228" s="171">
        <v>0.64329999999999998</v>
      </c>
      <c r="C228" s="171">
        <v>0.70209999999999995</v>
      </c>
      <c r="D228" s="171">
        <v>0.73219999999999996</v>
      </c>
      <c r="E228" s="171">
        <v>0.60009999999999997</v>
      </c>
      <c r="F228" s="171">
        <f t="shared" si="101"/>
        <v>-0.18041518710734772</v>
      </c>
      <c r="G228" s="171">
        <f t="shared" si="94"/>
        <v>-6.7153738535675411E-2</v>
      </c>
      <c r="H228" s="164">
        <f t="shared" si="98"/>
        <v>-13.209999999999999</v>
      </c>
      <c r="I228" s="423">
        <f t="shared" si="95"/>
        <v>-4.3200000000000021</v>
      </c>
      <c r="J228" s="424"/>
      <c r="K228" s="152"/>
      <c r="L228" s="171">
        <v>0.58427290328329673</v>
      </c>
      <c r="M228" s="171">
        <v>0.53127749995092155</v>
      </c>
      <c r="N228" s="171">
        <v>0.69652045193105105</v>
      </c>
      <c r="O228" s="171">
        <v>0.64923634412435949</v>
      </c>
      <c r="P228" s="171">
        <f t="shared" si="99"/>
        <v>-6.788617286915255E-2</v>
      </c>
      <c r="Q228" s="171">
        <f t="shared" si="96"/>
        <v>0.11118681095084759</v>
      </c>
      <c r="R228" s="164">
        <f t="shared" si="100"/>
        <v>-4.7284107806691562</v>
      </c>
      <c r="S228" s="423">
        <f t="shared" si="97"/>
        <v>6.4963440841062763</v>
      </c>
      <c r="T228" s="424"/>
    </row>
    <row r="229" spans="1:20" ht="24" x14ac:dyDescent="0.4">
      <c r="A229" s="432" t="s">
        <v>70</v>
      </c>
      <c r="B229" s="432"/>
      <c r="C229" s="432"/>
      <c r="D229" s="432"/>
      <c r="E229" s="432"/>
      <c r="F229" s="432"/>
      <c r="G229" s="432"/>
      <c r="H229" s="432"/>
      <c r="I229" s="432"/>
      <c r="J229" s="432"/>
      <c r="K229" s="432"/>
      <c r="L229" s="432"/>
      <c r="M229" s="432"/>
      <c r="N229" s="432"/>
      <c r="O229" s="432"/>
      <c r="P229" s="432"/>
      <c r="Q229" s="432"/>
      <c r="R229" s="432"/>
      <c r="S229" s="432"/>
      <c r="T229" s="432"/>
    </row>
    <row r="230" spans="1:20" ht="21" x14ac:dyDescent="0.35">
      <c r="A230" s="433" t="s">
        <v>71</v>
      </c>
      <c r="B230" s="433"/>
      <c r="C230" s="433"/>
      <c r="D230" s="433"/>
      <c r="E230" s="433"/>
      <c r="F230" s="433"/>
      <c r="G230" s="433"/>
      <c r="H230" s="433"/>
      <c r="I230" s="433"/>
      <c r="J230" s="433"/>
      <c r="K230" s="433"/>
      <c r="L230" s="433"/>
      <c r="M230" s="433"/>
      <c r="N230" s="433"/>
      <c r="O230" s="433"/>
      <c r="P230" s="433"/>
      <c r="Q230" s="433"/>
      <c r="R230" s="433"/>
      <c r="S230" s="433"/>
      <c r="T230" s="433"/>
    </row>
    <row r="231" spans="1:20" x14ac:dyDescent="0.25">
      <c r="A231" s="54"/>
      <c r="B231" s="382" t="s">
        <v>152</v>
      </c>
      <c r="C231" s="383"/>
      <c r="D231" s="383"/>
      <c r="E231" s="383"/>
      <c r="F231" s="383"/>
      <c r="G231" s="383"/>
      <c r="H231" s="383"/>
      <c r="I231" s="383"/>
      <c r="J231" s="384"/>
      <c r="K231" s="174"/>
      <c r="L231" s="382" t="str">
        <f>L$5</f>
        <v>acumulado diciembre</v>
      </c>
      <c r="M231" s="383"/>
      <c r="N231" s="383"/>
      <c r="O231" s="383"/>
      <c r="P231" s="383"/>
      <c r="Q231" s="383"/>
      <c r="R231" s="383"/>
      <c r="S231" s="383"/>
      <c r="T231" s="384"/>
    </row>
    <row r="232" spans="1:20" x14ac:dyDescent="0.25">
      <c r="A232" s="4"/>
      <c r="B232" s="5">
        <f>B$6</f>
        <v>2019</v>
      </c>
      <c r="C232" s="5">
        <f>C$6</f>
        <v>2022</v>
      </c>
      <c r="D232" s="5">
        <f>D$6</f>
        <v>2023</v>
      </c>
      <c r="E232" s="5">
        <f>E$6</f>
        <v>2024</v>
      </c>
      <c r="F232" s="5" t="str">
        <f>CONCATENATE("var ",RIGHT(E232,2),"/",RIGHT(C232,2))</f>
        <v>var 24/22</v>
      </c>
      <c r="G232" s="5" t="str">
        <f>CONCATENATE("var ",RIGHT(E232,2),"/",RIGHT(B232,2))</f>
        <v>var 24/19</v>
      </c>
      <c r="H232" s="5" t="str">
        <f>CONCATENATE("dif ",RIGHT(E232,2),"-",RIGHT(D232,2))</f>
        <v>dif 24-23</v>
      </c>
      <c r="I232" s="5" t="str">
        <f>CONCATENATE("dif ",RIGHT(E232,2),"-",RIGHT(B232,2))</f>
        <v>dif 24-19</v>
      </c>
      <c r="J232" s="5" t="str">
        <f>CONCATENATE("cuota ",RIGHT(E232,2))</f>
        <v>cuota 24</v>
      </c>
      <c r="K232" s="175"/>
      <c r="L232" s="5">
        <f>L$6</f>
        <v>2019</v>
      </c>
      <c r="M232" s="5">
        <f>M$6</f>
        <v>2022</v>
      </c>
      <c r="N232" s="5">
        <f>N$6</f>
        <v>2023</v>
      </c>
      <c r="O232" s="5">
        <f>O$6</f>
        <v>2024</v>
      </c>
      <c r="P232" s="5" t="str">
        <f>CONCATENATE("var ",RIGHT(O232,2),"/",RIGHT(N232,2))</f>
        <v>var 24/23</v>
      </c>
      <c r="Q232" s="5" t="str">
        <f>CONCATENATE("var ",RIGHT(O232,2),"/",RIGHT(L232,2))</f>
        <v>var 24/19</v>
      </c>
      <c r="R232" s="5" t="str">
        <f>CONCATENATE("dif ",RIGHT(O232,2),"-",RIGHT(N232,2))</f>
        <v>dif 24-23</v>
      </c>
      <c r="S232" s="5" t="str">
        <f>CONCATENATE("dif ",RIGHT(O232,2),"-",RIGHT(L232,2))</f>
        <v>dif 24-19</v>
      </c>
      <c r="T232" s="5" t="str">
        <f>CONCATENATE("cuota ",RIGHT(O232,2))</f>
        <v>cuota 24</v>
      </c>
    </row>
    <row r="233" spans="1:20" x14ac:dyDescent="0.25">
      <c r="A233" s="176" t="s">
        <v>4</v>
      </c>
      <c r="B233" s="177">
        <v>132544081.59</v>
      </c>
      <c r="C233" s="177">
        <v>162141295.63</v>
      </c>
      <c r="D233" s="177">
        <v>185473162.13</v>
      </c>
      <c r="E233" s="177">
        <v>204526025.21000001</v>
      </c>
      <c r="F233" s="178">
        <f>E233/D233-1</f>
        <v>0.10272571439012657</v>
      </c>
      <c r="G233" s="178">
        <f t="shared" ref="G233:G244" si="102">E233/B233-1</f>
        <v>0.54307927412905932</v>
      </c>
      <c r="H233" s="177">
        <f>E233-D233</f>
        <v>19052863.080000013</v>
      </c>
      <c r="I233" s="177">
        <f>E233-B233</f>
        <v>71981943.620000005</v>
      </c>
      <c r="J233" s="178">
        <f t="shared" ref="J233:J244" si="103">E233/$E$233</f>
        <v>1</v>
      </c>
      <c r="K233" s="179"/>
      <c r="L233" s="177">
        <v>1422023576.3799999</v>
      </c>
      <c r="M233" s="177">
        <v>1528879517.8299999</v>
      </c>
      <c r="N233" s="177">
        <v>1797799676.5900002</v>
      </c>
      <c r="O233" s="177">
        <v>2045218052.4900005</v>
      </c>
      <c r="P233" s="178">
        <f>O233/N233-1</f>
        <v>0.1376228837515947</v>
      </c>
      <c r="Q233" s="178">
        <f t="shared" ref="Q233:Q244" si="104">O233/L233-1</f>
        <v>0.43824482692224209</v>
      </c>
      <c r="R233" s="177">
        <f>O233-N233</f>
        <v>247418375.90000033</v>
      </c>
      <c r="S233" s="177">
        <f t="shared" ref="S233:S244" si="105">O233-L233</f>
        <v>623194476.11000061</v>
      </c>
      <c r="T233" s="178">
        <f>O233/$O$233</f>
        <v>1</v>
      </c>
    </row>
    <row r="234" spans="1:20" x14ac:dyDescent="0.25">
      <c r="A234" s="180" t="s">
        <v>5</v>
      </c>
      <c r="B234" s="181">
        <v>106359045.19</v>
      </c>
      <c r="C234" s="181">
        <v>137622208.06</v>
      </c>
      <c r="D234" s="181">
        <v>156553035.47</v>
      </c>
      <c r="E234" s="181">
        <v>172015802.56999999</v>
      </c>
      <c r="F234" s="182">
        <f t="shared" ref="F234:F244" si="106">E234/D234-1</f>
        <v>9.87701519397437E-2</v>
      </c>
      <c r="G234" s="182">
        <f t="shared" si="102"/>
        <v>0.61731239936115112</v>
      </c>
      <c r="H234" s="181">
        <f t="shared" ref="H234:H244" si="107">E234-D234</f>
        <v>15462767.099999994</v>
      </c>
      <c r="I234" s="181">
        <f t="shared" ref="I234:I244" si="108">E234-B234</f>
        <v>65656757.379999995</v>
      </c>
      <c r="J234" s="182">
        <f t="shared" si="103"/>
        <v>0.84104603506267883</v>
      </c>
      <c r="K234" s="183"/>
      <c r="L234" s="181">
        <v>1149810166.2</v>
      </c>
      <c r="M234" s="181">
        <v>1308664906.46</v>
      </c>
      <c r="N234" s="181">
        <v>1529088310.3699999</v>
      </c>
      <c r="O234" s="181">
        <v>1738279355.28</v>
      </c>
      <c r="P234" s="184">
        <f t="shared" ref="P234:P244" si="109">O234/N234-1</f>
        <v>0.13680769350684607</v>
      </c>
      <c r="Q234" s="184">
        <f t="shared" si="104"/>
        <v>0.51179682210049315</v>
      </c>
      <c r="R234" s="185">
        <f t="shared" ref="R234:R244" si="110">O234-N234</f>
        <v>209191044.91000009</v>
      </c>
      <c r="S234" s="185">
        <f t="shared" si="105"/>
        <v>588469189.07999992</v>
      </c>
      <c r="T234" s="184">
        <f>O234/$O$233</f>
        <v>0.84992372972832386</v>
      </c>
    </row>
    <row r="235" spans="1:20" x14ac:dyDescent="0.25">
      <c r="A235" s="186" t="s">
        <v>72</v>
      </c>
      <c r="B235" s="187">
        <v>28385433.16</v>
      </c>
      <c r="C235" s="187">
        <v>43126162.259999998</v>
      </c>
      <c r="D235" s="187">
        <v>47034039.369999997</v>
      </c>
      <c r="E235" s="187">
        <v>54428476.75</v>
      </c>
      <c r="F235" s="188">
        <f t="shared" si="106"/>
        <v>0.15721459349537481</v>
      </c>
      <c r="G235" s="188">
        <f t="shared" si="102"/>
        <v>0.91747916768447157</v>
      </c>
      <c r="H235" s="187">
        <f t="shared" si="107"/>
        <v>7394437.3800000027</v>
      </c>
      <c r="I235" s="187">
        <f t="shared" si="108"/>
        <v>26043043.59</v>
      </c>
      <c r="J235" s="188">
        <f t="shared" si="103"/>
        <v>0.26612005339718886</v>
      </c>
      <c r="K235" s="189"/>
      <c r="L235" s="187">
        <v>311231682.78000009</v>
      </c>
      <c r="M235" s="187">
        <v>433069434.87</v>
      </c>
      <c r="N235" s="187">
        <v>450289911.40000004</v>
      </c>
      <c r="O235" s="187">
        <v>516145405.57000005</v>
      </c>
      <c r="P235" s="190">
        <f t="shared" si="109"/>
        <v>0.14625132054424261</v>
      </c>
      <c r="Q235" s="190">
        <f t="shared" si="104"/>
        <v>0.65839608924020454</v>
      </c>
      <c r="R235" s="191">
        <f t="shared" si="110"/>
        <v>65855494.170000017</v>
      </c>
      <c r="S235" s="191">
        <f t="shared" si="105"/>
        <v>204913722.78999996</v>
      </c>
      <c r="T235" s="190">
        <f t="shared" ref="T235:T244" si="111">O235/$O$233</f>
        <v>0.25236693219170753</v>
      </c>
    </row>
    <row r="236" spans="1:20" x14ac:dyDescent="0.25">
      <c r="A236" s="192" t="s">
        <v>73</v>
      </c>
      <c r="B236" s="193">
        <v>64996037.649999999</v>
      </c>
      <c r="C236" s="193">
        <v>80511919.290000007</v>
      </c>
      <c r="D236" s="193">
        <v>94634638.709999993</v>
      </c>
      <c r="E236" s="193">
        <v>101947302.39</v>
      </c>
      <c r="F236" s="21">
        <f t="shared" si="106"/>
        <v>7.7272590456112678E-2</v>
      </c>
      <c r="G236" s="21">
        <f t="shared" si="102"/>
        <v>0.56851565227684309</v>
      </c>
      <c r="H236" s="193">
        <f t="shared" si="107"/>
        <v>7312663.6800000072</v>
      </c>
      <c r="I236" s="193">
        <f t="shared" si="108"/>
        <v>36951264.740000002</v>
      </c>
      <c r="J236" s="21">
        <f t="shared" si="103"/>
        <v>0.49845638121272906</v>
      </c>
      <c r="K236" s="189"/>
      <c r="L236" s="193">
        <v>698412392.47000003</v>
      </c>
      <c r="M236" s="193">
        <v>750936675.0999999</v>
      </c>
      <c r="N236" s="193">
        <v>933363771.00000012</v>
      </c>
      <c r="O236" s="193">
        <v>1061351121.0100001</v>
      </c>
      <c r="P236" s="171">
        <f t="shared" si="109"/>
        <v>0.13712483169651546</v>
      </c>
      <c r="Q236" s="171">
        <f t="shared" si="104"/>
        <v>0.51966249804994691</v>
      </c>
      <c r="R236" s="194">
        <f t="shared" si="110"/>
        <v>127987350.00999999</v>
      </c>
      <c r="S236" s="194">
        <f t="shared" si="105"/>
        <v>362938728.54000008</v>
      </c>
      <c r="T236" s="171">
        <f t="shared" si="111"/>
        <v>0.51894276980287379</v>
      </c>
    </row>
    <row r="237" spans="1:20" x14ac:dyDescent="0.25">
      <c r="A237" s="195" t="s">
        <v>74</v>
      </c>
      <c r="B237" s="193">
        <v>11151855.01</v>
      </c>
      <c r="C237" s="193">
        <v>12280751.859999999</v>
      </c>
      <c r="D237" s="193">
        <v>13038048</v>
      </c>
      <c r="E237" s="193">
        <v>14131378.859999999</v>
      </c>
      <c r="F237" s="21">
        <f t="shared" si="106"/>
        <v>8.3856943922894001E-2</v>
      </c>
      <c r="G237" s="21">
        <f t="shared" si="102"/>
        <v>0.26717742001920097</v>
      </c>
      <c r="H237" s="193">
        <f t="shared" si="107"/>
        <v>1093330.8599999994</v>
      </c>
      <c r="I237" s="193">
        <f t="shared" si="108"/>
        <v>2979523.8499999996</v>
      </c>
      <c r="J237" s="21">
        <f t="shared" si="103"/>
        <v>6.9093304118585427E-2</v>
      </c>
      <c r="K237" s="189"/>
      <c r="L237" s="193">
        <v>120963989.10000001</v>
      </c>
      <c r="M237" s="193">
        <v>111307584.14000002</v>
      </c>
      <c r="N237" s="193">
        <v>128836984.57000001</v>
      </c>
      <c r="O237" s="193">
        <v>144897881.66</v>
      </c>
      <c r="P237" s="171">
        <f t="shared" si="109"/>
        <v>0.12466061002284445</v>
      </c>
      <c r="Q237" s="171">
        <f t="shared" si="104"/>
        <v>0.19785965011631701</v>
      </c>
      <c r="R237" s="194">
        <f t="shared" si="110"/>
        <v>16060897.089999989</v>
      </c>
      <c r="S237" s="194">
        <f t="shared" si="105"/>
        <v>23933892.559999987</v>
      </c>
      <c r="T237" s="171">
        <f t="shared" si="111"/>
        <v>7.0847155629000319E-2</v>
      </c>
    </row>
    <row r="238" spans="1:20" x14ac:dyDescent="0.25">
      <c r="A238" s="195" t="s">
        <v>75</v>
      </c>
      <c r="B238" s="193">
        <v>1086820.3700000001</v>
      </c>
      <c r="C238" s="193">
        <v>1291406.3899999999</v>
      </c>
      <c r="D238" s="193">
        <v>1327530.77</v>
      </c>
      <c r="E238" s="193">
        <v>1169370.8799999999</v>
      </c>
      <c r="F238" s="21">
        <f t="shared" si="106"/>
        <v>-0.11913839857738295</v>
      </c>
      <c r="G238" s="21">
        <f t="shared" si="102"/>
        <v>7.5955983416100104E-2</v>
      </c>
      <c r="H238" s="193">
        <f t="shared" si="107"/>
        <v>-158159.89000000013</v>
      </c>
      <c r="I238" s="193">
        <f t="shared" si="108"/>
        <v>82550.509999999776</v>
      </c>
      <c r="J238" s="21">
        <f t="shared" si="103"/>
        <v>5.717467392227134E-3</v>
      </c>
      <c r="K238" s="189"/>
      <c r="L238" s="193">
        <v>11471577.970000003</v>
      </c>
      <c r="M238" s="193">
        <v>9602926.1500000004</v>
      </c>
      <c r="N238" s="193">
        <v>12232252.710000001</v>
      </c>
      <c r="O238" s="193">
        <v>11483900.299999999</v>
      </c>
      <c r="P238" s="171">
        <f t="shared" si="109"/>
        <v>-6.1178625698945499E-2</v>
      </c>
      <c r="Q238" s="171">
        <f t="shared" si="104"/>
        <v>1.0741617266796233E-3</v>
      </c>
      <c r="R238" s="194">
        <f>O238-N238</f>
        <v>-748352.41000000201</v>
      </c>
      <c r="S238" s="194">
        <f t="shared" si="105"/>
        <v>12322.329999996349</v>
      </c>
      <c r="T238" s="171">
        <f t="shared" si="111"/>
        <v>5.6150004572953207E-3</v>
      </c>
    </row>
    <row r="239" spans="1:20" x14ac:dyDescent="0.25">
      <c r="A239" s="196" t="s">
        <v>76</v>
      </c>
      <c r="B239" s="197">
        <v>738899</v>
      </c>
      <c r="C239" s="197">
        <v>411968.27</v>
      </c>
      <c r="D239" s="197">
        <v>518778.62</v>
      </c>
      <c r="E239" s="197">
        <v>339273.7</v>
      </c>
      <c r="F239" s="198">
        <f t="shared" si="106"/>
        <v>-0.34601449072824164</v>
      </c>
      <c r="G239" s="198">
        <f t="shared" si="102"/>
        <v>-0.54083886972373763</v>
      </c>
      <c r="H239" s="197">
        <f t="shared" si="107"/>
        <v>-179504.91999999998</v>
      </c>
      <c r="I239" s="197">
        <f t="shared" si="108"/>
        <v>-399625.3</v>
      </c>
      <c r="J239" s="198">
        <f t="shared" si="103"/>
        <v>1.6588289908418545E-3</v>
      </c>
      <c r="K239" s="189"/>
      <c r="L239" s="197">
        <v>7730523.8499999996</v>
      </c>
      <c r="M239" s="197">
        <v>3748286.18</v>
      </c>
      <c r="N239" s="197">
        <v>4365390.6400000006</v>
      </c>
      <c r="O239" s="197">
        <v>4401046.6899999995</v>
      </c>
      <c r="P239" s="199">
        <f t="shared" si="109"/>
        <v>8.1678944544580911E-3</v>
      </c>
      <c r="Q239" s="199">
        <f t="shared" si="104"/>
        <v>-0.43069230812864001</v>
      </c>
      <c r="R239" s="200">
        <f t="shared" si="110"/>
        <v>35656.049999998882</v>
      </c>
      <c r="S239" s="200">
        <f t="shared" si="105"/>
        <v>-3329477.16</v>
      </c>
      <c r="T239" s="199">
        <f t="shared" si="111"/>
        <v>2.1518716229997278E-3</v>
      </c>
    </row>
    <row r="240" spans="1:20" x14ac:dyDescent="0.25">
      <c r="A240" s="180" t="s">
        <v>11</v>
      </c>
      <c r="B240" s="181">
        <v>26185036.399999999</v>
      </c>
      <c r="C240" s="181">
        <v>24519087.579999998</v>
      </c>
      <c r="D240" s="181">
        <v>28920126.66</v>
      </c>
      <c r="E240" s="181">
        <v>32510222.640000001</v>
      </c>
      <c r="F240" s="182">
        <f t="shared" si="106"/>
        <v>0.12413832146058801</v>
      </c>
      <c r="G240" s="182">
        <f t="shared" si="102"/>
        <v>0.24155728269295063</v>
      </c>
      <c r="H240" s="181">
        <f t="shared" si="107"/>
        <v>3590095.9800000004</v>
      </c>
      <c r="I240" s="181">
        <f t="shared" si="108"/>
        <v>6325186.2400000021</v>
      </c>
      <c r="J240" s="182">
        <f t="shared" si="103"/>
        <v>0.15895396493732114</v>
      </c>
      <c r="K240" s="183"/>
      <c r="L240" s="181">
        <v>272213410.19</v>
      </c>
      <c r="M240" s="181">
        <v>220214611.36000001</v>
      </c>
      <c r="N240" s="181">
        <v>268711366.22000003</v>
      </c>
      <c r="O240" s="181">
        <v>306938697.23999995</v>
      </c>
      <c r="P240" s="184">
        <f t="shared" si="109"/>
        <v>0.14226168233130254</v>
      </c>
      <c r="Q240" s="184">
        <f t="shared" si="104"/>
        <v>0.12756640837702427</v>
      </c>
      <c r="R240" s="185">
        <f t="shared" si="110"/>
        <v>38227331.019999921</v>
      </c>
      <c r="S240" s="185">
        <f t="shared" si="105"/>
        <v>34725287.049999952</v>
      </c>
      <c r="T240" s="184">
        <f>O240/$O$233</f>
        <v>0.15007627028634427</v>
      </c>
    </row>
    <row r="241" spans="1:20" x14ac:dyDescent="0.25">
      <c r="A241" s="25" t="s">
        <v>12</v>
      </c>
      <c r="B241" s="201">
        <v>2092715.68</v>
      </c>
      <c r="C241" s="201">
        <v>2486220.02</v>
      </c>
      <c r="D241" s="201">
        <v>2866431.19</v>
      </c>
      <c r="E241" s="201">
        <v>2645564.8199999998</v>
      </c>
      <c r="F241" s="202">
        <f t="shared" si="106"/>
        <v>-7.7052737484342049E-2</v>
      </c>
      <c r="G241" s="202">
        <f t="shared" si="102"/>
        <v>0.26417785525456572</v>
      </c>
      <c r="H241" s="201">
        <f t="shared" si="107"/>
        <v>-220866.37000000011</v>
      </c>
      <c r="I241" s="201">
        <f t="shared" si="108"/>
        <v>552849.1399999999</v>
      </c>
      <c r="J241" s="202">
        <f t="shared" si="103"/>
        <v>1.2935101130937389E-2</v>
      </c>
      <c r="K241" s="189"/>
      <c r="L241" s="201">
        <v>20801144.299999997</v>
      </c>
      <c r="M241" s="201">
        <v>22142101.98</v>
      </c>
      <c r="N241" s="201">
        <v>25914765.830000002</v>
      </c>
      <c r="O241" s="201">
        <v>27460736.610000003</v>
      </c>
      <c r="P241" s="203">
        <f t="shared" si="109"/>
        <v>5.9655981078182041E-2</v>
      </c>
      <c r="Q241" s="203">
        <f t="shared" si="104"/>
        <v>0.32015509406374365</v>
      </c>
      <c r="R241" s="204">
        <f t="shared" si="110"/>
        <v>1545970.7800000012</v>
      </c>
      <c r="S241" s="204">
        <f t="shared" si="105"/>
        <v>6659592.3100000061</v>
      </c>
      <c r="T241" s="203">
        <f t="shared" si="111"/>
        <v>1.3426801399766279E-2</v>
      </c>
    </row>
    <row r="242" spans="1:20" x14ac:dyDescent="0.25">
      <c r="A242" s="26" t="s">
        <v>8</v>
      </c>
      <c r="B242" s="193">
        <v>15827084.49</v>
      </c>
      <c r="C242" s="193">
        <v>15342011.73</v>
      </c>
      <c r="D242" s="193">
        <v>17612612.48</v>
      </c>
      <c r="E242" s="193">
        <v>20283684.43</v>
      </c>
      <c r="F242" s="21">
        <f t="shared" si="106"/>
        <v>0.15165677170454606</v>
      </c>
      <c r="G242" s="21">
        <f t="shared" si="102"/>
        <v>0.28158059956120196</v>
      </c>
      <c r="H242" s="193">
        <f t="shared" si="107"/>
        <v>2671071.9499999993</v>
      </c>
      <c r="I242" s="193">
        <f t="shared" si="108"/>
        <v>4456599.9399999995</v>
      </c>
      <c r="J242" s="21">
        <f t="shared" si="103"/>
        <v>9.9174099771280638E-2</v>
      </c>
      <c r="K242" s="189"/>
      <c r="L242" s="193">
        <v>164425422.04000002</v>
      </c>
      <c r="M242" s="193">
        <v>139903378.09999999</v>
      </c>
      <c r="N242" s="193">
        <v>171218739.44999996</v>
      </c>
      <c r="O242" s="193">
        <v>191894955.44999999</v>
      </c>
      <c r="P242" s="171">
        <f t="shared" si="109"/>
        <v>0.1207590715036071</v>
      </c>
      <c r="Q242" s="171">
        <f t="shared" si="104"/>
        <v>0.16706378532704891</v>
      </c>
      <c r="R242" s="194">
        <f t="shared" si="110"/>
        <v>20676216.00000003</v>
      </c>
      <c r="S242" s="194">
        <f t="shared" si="105"/>
        <v>27469533.409999967</v>
      </c>
      <c r="T242" s="171">
        <f t="shared" si="111"/>
        <v>9.3826159619690819E-2</v>
      </c>
    </row>
    <row r="243" spans="1:20" x14ac:dyDescent="0.25">
      <c r="A243" s="26" t="s">
        <v>9</v>
      </c>
      <c r="B243" s="193">
        <v>5091869.79</v>
      </c>
      <c r="C243" s="193">
        <v>4626811.09</v>
      </c>
      <c r="D243" s="193">
        <v>5515823.5099999998</v>
      </c>
      <c r="E243" s="193">
        <v>6046315.6100000003</v>
      </c>
      <c r="F243" s="21">
        <f t="shared" si="106"/>
        <v>9.6176409386238726E-2</v>
      </c>
      <c r="G243" s="21">
        <f t="shared" si="102"/>
        <v>0.18744505640628328</v>
      </c>
      <c r="H243" s="193">
        <f t="shared" si="107"/>
        <v>530492.10000000056</v>
      </c>
      <c r="I243" s="193">
        <f t="shared" si="108"/>
        <v>954445.8200000003</v>
      </c>
      <c r="J243" s="21">
        <f t="shared" si="103"/>
        <v>2.9562573290083057E-2</v>
      </c>
      <c r="K243" s="189"/>
      <c r="L243" s="193">
        <v>54336547.210000008</v>
      </c>
      <c r="M243" s="193">
        <v>38229123.670000002</v>
      </c>
      <c r="N243" s="193">
        <v>48848907.289999999</v>
      </c>
      <c r="O243" s="193">
        <v>57441929.829999983</v>
      </c>
      <c r="P243" s="171">
        <f t="shared" si="109"/>
        <v>0.17591023047836085</v>
      </c>
      <c r="Q243" s="171">
        <f t="shared" si="104"/>
        <v>5.7150900810798433E-2</v>
      </c>
      <c r="R243" s="194">
        <f t="shared" si="110"/>
        <v>8593022.5399999842</v>
      </c>
      <c r="S243" s="194">
        <f t="shared" si="105"/>
        <v>3105382.619999975</v>
      </c>
      <c r="T243" s="171">
        <f t="shared" si="111"/>
        <v>2.8085968515712007E-2</v>
      </c>
    </row>
    <row r="244" spans="1:20" x14ac:dyDescent="0.25">
      <c r="A244" s="27" t="s">
        <v>10</v>
      </c>
      <c r="B244" s="205">
        <v>3173366.44</v>
      </c>
      <c r="C244" s="205">
        <v>2064044.73</v>
      </c>
      <c r="D244" s="205">
        <v>2925259.48</v>
      </c>
      <c r="E244" s="205">
        <v>3534657.77</v>
      </c>
      <c r="F244" s="83">
        <f t="shared" si="106"/>
        <v>0.20832281517809159</v>
      </c>
      <c r="G244" s="83">
        <f t="shared" si="102"/>
        <v>0.11385112209102455</v>
      </c>
      <c r="H244" s="205">
        <f t="shared" si="107"/>
        <v>609398.29</v>
      </c>
      <c r="I244" s="205">
        <f t="shared" si="108"/>
        <v>361291.33000000007</v>
      </c>
      <c r="J244" s="83">
        <f t="shared" si="103"/>
        <v>1.728219069612652E-2</v>
      </c>
      <c r="K244" s="189"/>
      <c r="L244" s="205">
        <v>32650296.630000003</v>
      </c>
      <c r="M244" s="205">
        <v>19940007.59</v>
      </c>
      <c r="N244" s="205">
        <v>22728953.66</v>
      </c>
      <c r="O244" s="205">
        <v>30141075.34</v>
      </c>
      <c r="P244" s="206">
        <f t="shared" si="109"/>
        <v>0.32610923454185969</v>
      </c>
      <c r="Q244" s="206">
        <f t="shared" si="104"/>
        <v>-7.6851408685042699E-2</v>
      </c>
      <c r="R244" s="207">
        <f t="shared" si="110"/>
        <v>7412121.6799999997</v>
      </c>
      <c r="S244" s="207">
        <f t="shared" si="105"/>
        <v>-2509221.2900000028</v>
      </c>
      <c r="T244" s="206">
        <f t="shared" si="111"/>
        <v>1.4737340746285715E-2</v>
      </c>
    </row>
    <row r="245" spans="1:20" x14ac:dyDescent="0.25">
      <c r="A245" s="386" t="s">
        <v>13</v>
      </c>
      <c r="B245" s="387"/>
      <c r="C245" s="387"/>
      <c r="D245" s="387"/>
      <c r="E245" s="387"/>
      <c r="F245" s="387"/>
      <c r="G245" s="387"/>
      <c r="H245" s="387"/>
      <c r="I245" s="387"/>
      <c r="J245" s="387"/>
      <c r="K245" s="387"/>
      <c r="L245" s="387"/>
      <c r="M245" s="387"/>
      <c r="N245" s="387"/>
      <c r="O245" s="387"/>
      <c r="P245" s="387"/>
      <c r="Q245" s="387"/>
      <c r="R245" s="387"/>
      <c r="S245" s="387"/>
      <c r="T245" s="388"/>
    </row>
    <row r="246" spans="1:20" ht="21" x14ac:dyDescent="0.35">
      <c r="A246" s="433" t="s">
        <v>77</v>
      </c>
      <c r="B246" s="433"/>
      <c r="C246" s="433"/>
      <c r="D246" s="433"/>
      <c r="E246" s="433"/>
      <c r="F246" s="433"/>
      <c r="G246" s="433"/>
      <c r="H246" s="433"/>
      <c r="I246" s="433"/>
      <c r="J246" s="433"/>
      <c r="K246" s="433"/>
      <c r="L246" s="433"/>
      <c r="M246" s="433"/>
      <c r="N246" s="433"/>
      <c r="O246" s="433"/>
      <c r="P246" s="433"/>
      <c r="Q246" s="433"/>
      <c r="R246" s="433"/>
      <c r="S246" s="433"/>
      <c r="T246" s="433"/>
    </row>
    <row r="247" spans="1:20" x14ac:dyDescent="0.25">
      <c r="A247" s="54"/>
      <c r="B247" s="382" t="s">
        <v>152</v>
      </c>
      <c r="C247" s="383"/>
      <c r="D247" s="383"/>
      <c r="E247" s="383"/>
      <c r="F247" s="383"/>
      <c r="G247" s="383"/>
      <c r="H247" s="383"/>
      <c r="I247" s="383"/>
      <c r="J247" s="384"/>
      <c r="K247" s="174"/>
      <c r="L247" s="382" t="str">
        <f>L$5</f>
        <v>acumulado diciembre</v>
      </c>
      <c r="M247" s="383"/>
      <c r="N247" s="383"/>
      <c r="O247" s="383"/>
      <c r="P247" s="383"/>
      <c r="Q247" s="383"/>
      <c r="R247" s="383"/>
      <c r="S247" s="383"/>
      <c r="T247" s="384"/>
    </row>
    <row r="248" spans="1:20" x14ac:dyDescent="0.25">
      <c r="A248" s="4"/>
      <c r="B248" s="5">
        <f>B$6</f>
        <v>2019</v>
      </c>
      <c r="C248" s="5">
        <f>C$6</f>
        <v>2022</v>
      </c>
      <c r="D248" s="5">
        <f>D$6</f>
        <v>2023</v>
      </c>
      <c r="E248" s="5">
        <f>E$6</f>
        <v>2024</v>
      </c>
      <c r="F248" s="5" t="str">
        <f>CONCATENATE("var ",RIGHT(E248,2),"/",RIGHT(D248,2))</f>
        <v>var 24/23</v>
      </c>
      <c r="G248" s="5" t="str">
        <f>CONCATENATE("var ",RIGHT(E248,2),"/",RIGHT(B248,2))</f>
        <v>var 24/19</v>
      </c>
      <c r="H248" s="5" t="str">
        <f>CONCATENATE("dif ",RIGHT(E248,2),"-",RIGHT(D248,2))</f>
        <v>dif 24-23</v>
      </c>
      <c r="I248" s="5" t="str">
        <f>CONCATENATE("dif ",RIGHT(E248,2),"-",RIGHT(B248,2))</f>
        <v>dif 24-19</v>
      </c>
      <c r="J248" s="5" t="str">
        <f>CONCATENATE("cuota ",RIGHT(E248,2))</f>
        <v>cuota 24</v>
      </c>
      <c r="K248" s="175"/>
      <c r="L248" s="5">
        <f>L$6</f>
        <v>2019</v>
      </c>
      <c r="M248" s="5">
        <f>M$6</f>
        <v>2022</v>
      </c>
      <c r="N248" s="5">
        <f>N$6</f>
        <v>2023</v>
      </c>
      <c r="O248" s="5">
        <f>O$6</f>
        <v>2024</v>
      </c>
      <c r="P248" s="5" t="str">
        <f>CONCATENATE("var ",RIGHT(O248,2),"/",RIGHT(N248,2))</f>
        <v>var 24/23</v>
      </c>
      <c r="Q248" s="5" t="str">
        <f>CONCATENATE("var ",RIGHT(O248,2),"/",RIGHT(L248,2))</f>
        <v>var 24/19</v>
      </c>
      <c r="R248" s="5" t="str">
        <f>CONCATENATE("dif ",RIGHT(O248,2),"-",RIGHT(N248,2))</f>
        <v>dif 24-23</v>
      </c>
      <c r="S248" s="5" t="str">
        <f>CONCATENATE("dif ",RIGHT(O248,2),"-",RIGHT(L248,2))</f>
        <v>dif 24-19</v>
      </c>
      <c r="T248" s="5" t="str">
        <f>CONCATENATE("cuota ",RIGHT(O248,2))</f>
        <v>cuota 24</v>
      </c>
    </row>
    <row r="249" spans="1:20" x14ac:dyDescent="0.25">
      <c r="A249" s="176" t="s">
        <v>48</v>
      </c>
      <c r="B249" s="177">
        <v>132544081.59</v>
      </c>
      <c r="C249" s="177">
        <v>162141295.63</v>
      </c>
      <c r="D249" s="177">
        <v>185473162.13</v>
      </c>
      <c r="E249" s="177">
        <v>204526025.21000001</v>
      </c>
      <c r="F249" s="208">
        <f>E249/D249-1</f>
        <v>0.10272571439012657</v>
      </c>
      <c r="G249" s="208">
        <f t="shared" ref="G249:G259" si="112">E249/B249-1</f>
        <v>0.54307927412905932</v>
      </c>
      <c r="H249" s="177">
        <f>E249-D249</f>
        <v>19052863.080000013</v>
      </c>
      <c r="I249" s="177">
        <f t="shared" ref="I249:I259" si="113">E249-B249</f>
        <v>71981943.620000005</v>
      </c>
      <c r="J249" s="178">
        <f t="shared" ref="J249:J259" si="114">E249/$E$249</f>
        <v>1</v>
      </c>
      <c r="K249" s="179"/>
      <c r="L249" s="177">
        <v>1422023576.3799999</v>
      </c>
      <c r="M249" s="177">
        <v>1528879517.8299999</v>
      </c>
      <c r="N249" s="177">
        <v>1797799676.5900002</v>
      </c>
      <c r="O249" s="177">
        <v>2045218052.4900005</v>
      </c>
      <c r="P249" s="208">
        <f>O249/N249-1</f>
        <v>0.1376228837515947</v>
      </c>
      <c r="Q249" s="208">
        <f t="shared" ref="Q249:Q259" si="115">O249/L249-1</f>
        <v>0.43824482692224209</v>
      </c>
      <c r="R249" s="177">
        <f>O249-N249</f>
        <v>247418375.90000033</v>
      </c>
      <c r="S249" s="177">
        <f t="shared" ref="S249:S259" si="116">O249-L249</f>
        <v>623194476.11000061</v>
      </c>
      <c r="T249" s="178">
        <f>O249/$O$249</f>
        <v>1</v>
      </c>
    </row>
    <row r="250" spans="1:20" x14ac:dyDescent="0.25">
      <c r="A250" s="76" t="s">
        <v>49</v>
      </c>
      <c r="B250" s="209">
        <v>57956171.649999999</v>
      </c>
      <c r="C250" s="209">
        <v>78720090.489999995</v>
      </c>
      <c r="D250" s="209">
        <v>90342204.140000001</v>
      </c>
      <c r="E250" s="209">
        <v>96925753.5</v>
      </c>
      <c r="F250" s="210">
        <f t="shared" ref="F250:F259" si="117">E250/D250-1</f>
        <v>7.2873463988079257E-2</v>
      </c>
      <c r="G250" s="210">
        <f t="shared" si="112"/>
        <v>0.67239744690762371</v>
      </c>
      <c r="H250" s="209">
        <f t="shared" ref="H250:H259" si="118">E250-D250</f>
        <v>6583549.3599999994</v>
      </c>
      <c r="I250" s="209">
        <f t="shared" si="113"/>
        <v>38969581.850000001</v>
      </c>
      <c r="J250" s="78">
        <f t="shared" si="114"/>
        <v>0.47390425448536488</v>
      </c>
      <c r="K250" s="175"/>
      <c r="L250" s="209">
        <v>636659325.90999997</v>
      </c>
      <c r="M250" s="209">
        <v>743382276.50999999</v>
      </c>
      <c r="N250" s="209">
        <v>857710368.33999991</v>
      </c>
      <c r="O250" s="209">
        <v>951532629.66999996</v>
      </c>
      <c r="P250" s="210">
        <f t="shared" ref="P250:P259" si="119">O250/N250-1</f>
        <v>0.10938688022576004</v>
      </c>
      <c r="Q250" s="210">
        <f t="shared" si="115"/>
        <v>0.49457110097294232</v>
      </c>
      <c r="R250" s="209">
        <f t="shared" ref="R250:R259" si="120">O250-N250</f>
        <v>93822261.330000043</v>
      </c>
      <c r="S250" s="209">
        <f t="shared" si="116"/>
        <v>314873303.75999999</v>
      </c>
      <c r="T250" s="78">
        <f t="shared" ref="T250:T259" si="121">O250/$O$249</f>
        <v>0.46524752141295322</v>
      </c>
    </row>
    <row r="251" spans="1:20" x14ac:dyDescent="0.25">
      <c r="A251" s="79" t="s">
        <v>50</v>
      </c>
      <c r="B251" s="193">
        <v>36963448.759999998</v>
      </c>
      <c r="C251" s="193">
        <v>39957856.5</v>
      </c>
      <c r="D251" s="193">
        <v>43919798.770000003</v>
      </c>
      <c r="E251" s="193">
        <v>50077639.43</v>
      </c>
      <c r="F251" s="171">
        <f t="shared" si="117"/>
        <v>0.14020648619652132</v>
      </c>
      <c r="G251" s="171">
        <f t="shared" si="112"/>
        <v>0.35478807064646856</v>
      </c>
      <c r="H251" s="193">
        <f t="shared" si="118"/>
        <v>6157840.6599999964</v>
      </c>
      <c r="I251" s="193">
        <f t="shared" si="113"/>
        <v>13114190.670000002</v>
      </c>
      <c r="J251" s="21">
        <f t="shared" si="114"/>
        <v>0.24484727251009777</v>
      </c>
      <c r="K251" s="175"/>
      <c r="L251" s="193">
        <v>393325543.29999995</v>
      </c>
      <c r="M251" s="193">
        <v>381071528.47000003</v>
      </c>
      <c r="N251" s="193">
        <v>437636228.67999995</v>
      </c>
      <c r="O251" s="193">
        <v>514385231.95000005</v>
      </c>
      <c r="P251" s="171">
        <f t="shared" si="119"/>
        <v>0.17537168598105035</v>
      </c>
      <c r="Q251" s="171">
        <f t="shared" si="115"/>
        <v>0.30778496518255527</v>
      </c>
      <c r="R251" s="193">
        <f t="shared" si="120"/>
        <v>76749003.2700001</v>
      </c>
      <c r="S251" s="193">
        <f t="shared" si="116"/>
        <v>121059688.6500001</v>
      </c>
      <c r="T251" s="21">
        <f t="shared" si="121"/>
        <v>0.25150630336151653</v>
      </c>
    </row>
    <row r="252" spans="1:20" x14ac:dyDescent="0.25">
      <c r="A252" s="79" t="s">
        <v>51</v>
      </c>
      <c r="B252" s="193">
        <v>881286.35</v>
      </c>
      <c r="C252" s="193">
        <v>1155644.01</v>
      </c>
      <c r="D252" s="193">
        <v>976193.39</v>
      </c>
      <c r="E252" s="193">
        <v>1176697.21</v>
      </c>
      <c r="F252" s="171">
        <f t="shared" si="117"/>
        <v>0.20539354399848975</v>
      </c>
      <c r="G252" s="171">
        <f t="shared" si="112"/>
        <v>0.33520417058541763</v>
      </c>
      <c r="H252" s="193">
        <f t="shared" si="118"/>
        <v>200503.81999999995</v>
      </c>
      <c r="I252" s="193">
        <f t="shared" si="113"/>
        <v>295410.86</v>
      </c>
      <c r="J252" s="21">
        <f t="shared" si="114"/>
        <v>5.7532884081221902E-3</v>
      </c>
      <c r="K252" s="175"/>
      <c r="L252" s="193">
        <v>9017206.9299999997</v>
      </c>
      <c r="M252" s="193">
        <v>8179727.9699999997</v>
      </c>
      <c r="N252" s="193">
        <v>8858381.8100000005</v>
      </c>
      <c r="O252" s="193">
        <v>10477086.280000001</v>
      </c>
      <c r="P252" s="171">
        <f>O252/N252-1</f>
        <v>0.18273139549851947</v>
      </c>
      <c r="Q252" s="171">
        <f t="shared" si="115"/>
        <v>0.16189928448276181</v>
      </c>
      <c r="R252" s="193">
        <f t="shared" si="120"/>
        <v>1618704.4700000007</v>
      </c>
      <c r="S252" s="193">
        <f t="shared" si="116"/>
        <v>1459879.3500000015</v>
      </c>
      <c r="T252" s="21">
        <f t="shared" si="121"/>
        <v>5.122723353260264E-3</v>
      </c>
    </row>
    <row r="253" spans="1:20" x14ac:dyDescent="0.25">
      <c r="A253" s="79" t="s">
        <v>52</v>
      </c>
      <c r="B253" s="193">
        <v>14809594.640000001</v>
      </c>
      <c r="C253" s="193">
        <v>16305572.210000001</v>
      </c>
      <c r="D253" s="193">
        <v>17745881.100000001</v>
      </c>
      <c r="E253" s="193">
        <v>20986515.460000001</v>
      </c>
      <c r="F253" s="171">
        <f t="shared" si="117"/>
        <v>0.18261332540991715</v>
      </c>
      <c r="G253" s="171">
        <f t="shared" si="112"/>
        <v>0.41708912162365563</v>
      </c>
      <c r="H253" s="193">
        <f t="shared" si="118"/>
        <v>3240634.3599999994</v>
      </c>
      <c r="I253" s="193">
        <f t="shared" si="113"/>
        <v>6176920.8200000003</v>
      </c>
      <c r="J253" s="21">
        <f t="shared" si="114"/>
        <v>0.10261048899988057</v>
      </c>
      <c r="K253" s="175"/>
      <c r="L253" s="193">
        <v>155171276.54000002</v>
      </c>
      <c r="M253" s="193">
        <v>136922674.65000001</v>
      </c>
      <c r="N253" s="193">
        <v>177625996.66999999</v>
      </c>
      <c r="O253" s="193">
        <v>217541794.87000003</v>
      </c>
      <c r="P253" s="171">
        <f t="shared" si="119"/>
        <v>0.22471822226651361</v>
      </c>
      <c r="Q253" s="171">
        <f t="shared" si="115"/>
        <v>0.40194628619892914</v>
      </c>
      <c r="R253" s="193">
        <f t="shared" si="120"/>
        <v>39915798.200000048</v>
      </c>
      <c r="S253" s="193">
        <f t="shared" si="116"/>
        <v>62370518.330000013</v>
      </c>
      <c r="T253" s="21">
        <f t="shared" si="121"/>
        <v>0.1063660642957598</v>
      </c>
    </row>
    <row r="254" spans="1:20" x14ac:dyDescent="0.25">
      <c r="A254" s="79" t="s">
        <v>53</v>
      </c>
      <c r="B254" s="193">
        <v>3819809.64</v>
      </c>
      <c r="C254" s="193">
        <v>6419741.4299999997</v>
      </c>
      <c r="D254" s="193">
        <v>7536822.79</v>
      </c>
      <c r="E254" s="193">
        <v>9454446.7300000004</v>
      </c>
      <c r="F254" s="171">
        <f t="shared" si="117"/>
        <v>0.2544339960525992</v>
      </c>
      <c r="G254" s="171">
        <f t="shared" si="112"/>
        <v>1.4751093957655965</v>
      </c>
      <c r="H254" s="193">
        <f t="shared" si="118"/>
        <v>1917623.9400000004</v>
      </c>
      <c r="I254" s="193">
        <f t="shared" si="113"/>
        <v>5634637.0899999999</v>
      </c>
      <c r="J254" s="21">
        <f t="shared" si="114"/>
        <v>4.6226130490202959E-2</v>
      </c>
      <c r="K254" s="175"/>
      <c r="L254" s="193">
        <v>42420393.430000007</v>
      </c>
      <c r="M254" s="193">
        <v>58482134.049999997</v>
      </c>
      <c r="N254" s="193">
        <v>79534420.49000001</v>
      </c>
      <c r="O254" s="193">
        <v>93956888.700000003</v>
      </c>
      <c r="P254" s="171">
        <f t="shared" si="119"/>
        <v>0.18133618276395636</v>
      </c>
      <c r="Q254" s="171">
        <f t="shared" si="115"/>
        <v>1.2148990403646991</v>
      </c>
      <c r="R254" s="193">
        <f t="shared" si="120"/>
        <v>14422468.209999993</v>
      </c>
      <c r="S254" s="193">
        <f t="shared" si="116"/>
        <v>51536495.269999996</v>
      </c>
      <c r="T254" s="21">
        <f>O254/$O$249</f>
        <v>4.5939790422644622E-2</v>
      </c>
    </row>
    <row r="255" spans="1:20" x14ac:dyDescent="0.25">
      <c r="A255" s="79" t="s">
        <v>54</v>
      </c>
      <c r="B255" s="193">
        <v>2149147.56</v>
      </c>
      <c r="C255" s="193">
        <v>2869190.57</v>
      </c>
      <c r="D255" s="193">
        <v>3275320.5</v>
      </c>
      <c r="E255" s="193">
        <v>3885122.59</v>
      </c>
      <c r="F255" s="171">
        <f t="shared" si="117"/>
        <v>0.18618089130514104</v>
      </c>
      <c r="G255" s="171">
        <f t="shared" si="112"/>
        <v>0.8077505064380035</v>
      </c>
      <c r="H255" s="193">
        <f t="shared" si="118"/>
        <v>609802.08999999985</v>
      </c>
      <c r="I255" s="193">
        <f t="shared" si="113"/>
        <v>1735975.0299999998</v>
      </c>
      <c r="J255" s="21">
        <f t="shared" si="114"/>
        <v>1.8995737026673721E-2</v>
      </c>
      <c r="K255" s="175"/>
      <c r="L255" s="193">
        <v>23173738.509999998</v>
      </c>
      <c r="M255" s="193">
        <v>27747259.210000001</v>
      </c>
      <c r="N255" s="193">
        <v>33504230.209999997</v>
      </c>
      <c r="O255" s="193">
        <v>36546242.25</v>
      </c>
      <c r="P255" s="171">
        <f t="shared" si="119"/>
        <v>9.0794864437507838E-2</v>
      </c>
      <c r="Q255" s="171">
        <f t="shared" si="115"/>
        <v>0.57705422602526824</v>
      </c>
      <c r="R255" s="193">
        <f t="shared" si="120"/>
        <v>3042012.0400000028</v>
      </c>
      <c r="S255" s="193">
        <f t="shared" si="116"/>
        <v>13372503.740000002</v>
      </c>
      <c r="T255" s="21">
        <f t="shared" si="121"/>
        <v>1.7869117772310823E-2</v>
      </c>
    </row>
    <row r="256" spans="1:20" x14ac:dyDescent="0.25">
      <c r="A256" s="79" t="s">
        <v>55</v>
      </c>
      <c r="B256" s="193">
        <v>686792.56</v>
      </c>
      <c r="C256" s="193">
        <v>758667.03</v>
      </c>
      <c r="D256" s="193">
        <v>902500.22</v>
      </c>
      <c r="E256" s="193">
        <v>1063235.17</v>
      </c>
      <c r="F256" s="171">
        <f t="shared" si="117"/>
        <v>0.1780996241751609</v>
      </c>
      <c r="G256" s="171">
        <f t="shared" si="112"/>
        <v>0.54811690155758219</v>
      </c>
      <c r="H256" s="193">
        <f t="shared" si="118"/>
        <v>160734.94999999995</v>
      </c>
      <c r="I256" s="193">
        <f t="shared" si="113"/>
        <v>376442.60999999987</v>
      </c>
      <c r="J256" s="21">
        <f t="shared" si="114"/>
        <v>5.1985324063688618E-3</v>
      </c>
      <c r="K256" s="175"/>
      <c r="L256" s="193">
        <v>6868734.879999999</v>
      </c>
      <c r="M256" s="193">
        <v>7864755.4400000004</v>
      </c>
      <c r="N256" s="193">
        <v>9097368.1099999994</v>
      </c>
      <c r="O256" s="193">
        <v>10277452.140000001</v>
      </c>
      <c r="P256" s="171">
        <f t="shared" si="119"/>
        <v>0.12971708033918405</v>
      </c>
      <c r="Q256" s="171">
        <f t="shared" si="115"/>
        <v>0.4962656616614094</v>
      </c>
      <c r="R256" s="193">
        <f t="shared" si="120"/>
        <v>1180084.0300000012</v>
      </c>
      <c r="S256" s="193">
        <f t="shared" si="116"/>
        <v>3408717.2600000016</v>
      </c>
      <c r="T256" s="21">
        <f>O256/$O$249</f>
        <v>5.0251131547990524E-3</v>
      </c>
    </row>
    <row r="257" spans="1:20" x14ac:dyDescent="0.25">
      <c r="A257" s="79" t="s">
        <v>56</v>
      </c>
      <c r="B257" s="193">
        <v>6882080.5300000003</v>
      </c>
      <c r="C257" s="193">
        <v>8925503.4199999999</v>
      </c>
      <c r="D257" s="193">
        <v>9951259.3200000003</v>
      </c>
      <c r="E257" s="193">
        <v>8674249.9100000001</v>
      </c>
      <c r="F257" s="171">
        <f t="shared" si="117"/>
        <v>-0.12832641266150824</v>
      </c>
      <c r="G257" s="171">
        <f t="shared" si="112"/>
        <v>0.2604109865014903</v>
      </c>
      <c r="H257" s="193">
        <f t="shared" si="118"/>
        <v>-1277009.4100000001</v>
      </c>
      <c r="I257" s="193">
        <f t="shared" si="113"/>
        <v>1792169.38</v>
      </c>
      <c r="J257" s="21">
        <f t="shared" si="114"/>
        <v>4.2411472579558469E-2</v>
      </c>
      <c r="K257" s="175"/>
      <c r="L257" s="193">
        <v>73857149.129999995</v>
      </c>
      <c r="M257" s="193">
        <v>88124626.290000007</v>
      </c>
      <c r="N257" s="193">
        <v>107018992.04000002</v>
      </c>
      <c r="O257" s="193">
        <v>118898417.72999999</v>
      </c>
      <c r="P257" s="171">
        <f t="shared" si="119"/>
        <v>0.11100296745048621</v>
      </c>
      <c r="Q257" s="171">
        <f t="shared" si="115"/>
        <v>0.60984304336903672</v>
      </c>
      <c r="R257" s="193">
        <f t="shared" si="120"/>
        <v>11879425.689999968</v>
      </c>
      <c r="S257" s="193">
        <f t="shared" si="116"/>
        <v>45041268.599999994</v>
      </c>
      <c r="T257" s="21">
        <f t="shared" si="121"/>
        <v>5.8134836813729579E-2</v>
      </c>
    </row>
    <row r="258" spans="1:20" x14ac:dyDescent="0.25">
      <c r="A258" s="79" t="s">
        <v>57</v>
      </c>
      <c r="B258" s="193">
        <v>6488835.1100000003</v>
      </c>
      <c r="C258" s="193">
        <v>4787085.0999999996</v>
      </c>
      <c r="D258" s="193">
        <v>8310536.1900000004</v>
      </c>
      <c r="E258" s="193">
        <v>9601164.7400000002</v>
      </c>
      <c r="F258" s="171">
        <f t="shared" si="117"/>
        <v>0.15530027431358784</v>
      </c>
      <c r="G258" s="171">
        <f t="shared" si="112"/>
        <v>0.4796438154521081</v>
      </c>
      <c r="H258" s="193">
        <f t="shared" si="118"/>
        <v>1290628.5499999998</v>
      </c>
      <c r="I258" s="193">
        <f t="shared" si="113"/>
        <v>3112329.63</v>
      </c>
      <c r="J258" s="21">
        <f t="shared" si="114"/>
        <v>4.6943486679222692E-2</v>
      </c>
      <c r="K258" s="175"/>
      <c r="L258" s="193">
        <v>61080446.159999996</v>
      </c>
      <c r="M258" s="193">
        <v>56687870.050000004</v>
      </c>
      <c r="N258" s="193">
        <v>62672686.410000004</v>
      </c>
      <c r="O258" s="193">
        <v>65406733.890000001</v>
      </c>
      <c r="P258" s="171">
        <f t="shared" si="119"/>
        <v>4.3624226702427604E-2</v>
      </c>
      <c r="Q258" s="171">
        <f t="shared" si="115"/>
        <v>7.082934068076896E-2</v>
      </c>
      <c r="R258" s="193">
        <f t="shared" si="120"/>
        <v>2734047.4799999967</v>
      </c>
      <c r="S258" s="193">
        <f t="shared" si="116"/>
        <v>4326287.7300000042</v>
      </c>
      <c r="T258" s="21">
        <f>O258/$O$249</f>
        <v>3.1980322983345945E-2</v>
      </c>
    </row>
    <row r="259" spans="1:20" x14ac:dyDescent="0.25">
      <c r="A259" s="81" t="s">
        <v>58</v>
      </c>
      <c r="B259" s="205">
        <v>1906914.79</v>
      </c>
      <c r="C259" s="205">
        <v>2241944.88</v>
      </c>
      <c r="D259" s="205">
        <v>2512645.7000000002</v>
      </c>
      <c r="E259" s="205">
        <v>2681200.48</v>
      </c>
      <c r="F259" s="206">
        <f t="shared" si="117"/>
        <v>6.7082589479288579E-2</v>
      </c>
      <c r="G259" s="206">
        <f t="shared" si="112"/>
        <v>0.4060410533603338</v>
      </c>
      <c r="H259" s="205">
        <f t="shared" si="118"/>
        <v>168554.7799999998</v>
      </c>
      <c r="I259" s="205">
        <f t="shared" si="113"/>
        <v>774285.69</v>
      </c>
      <c r="J259" s="83">
        <f t="shared" si="114"/>
        <v>1.3109336463401365E-2</v>
      </c>
      <c r="K259" s="175"/>
      <c r="L259" s="205">
        <v>20449761.579999998</v>
      </c>
      <c r="M259" s="205">
        <v>20416665.23</v>
      </c>
      <c r="N259" s="205">
        <v>24141003.849999998</v>
      </c>
      <c r="O259" s="205">
        <v>26195575</v>
      </c>
      <c r="P259" s="206">
        <f t="shared" si="119"/>
        <v>8.5107113306723603E-2</v>
      </c>
      <c r="Q259" s="206">
        <f t="shared" si="115"/>
        <v>0.28097214715791341</v>
      </c>
      <c r="R259" s="205">
        <f t="shared" si="120"/>
        <v>2054571.1500000022</v>
      </c>
      <c r="S259" s="205">
        <f t="shared" si="116"/>
        <v>5745813.4200000018</v>
      </c>
      <c r="T259" s="83">
        <f t="shared" si="121"/>
        <v>1.280820642479053E-2</v>
      </c>
    </row>
    <row r="260" spans="1:20" ht="21" x14ac:dyDescent="0.35">
      <c r="A260" s="433" t="s">
        <v>78</v>
      </c>
      <c r="B260" s="433"/>
      <c r="C260" s="433"/>
      <c r="D260" s="433"/>
      <c r="E260" s="433"/>
      <c r="F260" s="433"/>
      <c r="G260" s="433"/>
      <c r="H260" s="433"/>
      <c r="I260" s="433"/>
      <c r="J260" s="433"/>
      <c r="K260" s="433"/>
      <c r="L260" s="433"/>
      <c r="M260" s="433"/>
      <c r="N260" s="433"/>
      <c r="O260" s="433"/>
      <c r="P260" s="433"/>
      <c r="Q260" s="433"/>
      <c r="R260" s="433"/>
      <c r="S260" s="433"/>
      <c r="T260" s="433"/>
    </row>
    <row r="261" spans="1:20" x14ac:dyDescent="0.25">
      <c r="A261" s="54"/>
      <c r="B261" s="382" t="s">
        <v>152</v>
      </c>
      <c r="C261" s="383"/>
      <c r="D261" s="383"/>
      <c r="E261" s="383"/>
      <c r="F261" s="383"/>
      <c r="G261" s="383"/>
      <c r="H261" s="383"/>
      <c r="I261" s="383"/>
      <c r="J261" s="384"/>
      <c r="K261" s="174"/>
      <c r="L261" s="382" t="str">
        <f>L$5</f>
        <v>acumulado diciembre</v>
      </c>
      <c r="M261" s="383"/>
      <c r="N261" s="383"/>
      <c r="O261" s="383"/>
      <c r="P261" s="383"/>
      <c r="Q261" s="383"/>
      <c r="R261" s="383"/>
      <c r="S261" s="383"/>
      <c r="T261" s="384"/>
    </row>
    <row r="262" spans="1:20" x14ac:dyDescent="0.25">
      <c r="A262" s="4"/>
      <c r="B262" s="5">
        <f>B$6</f>
        <v>2019</v>
      </c>
      <c r="C262" s="5">
        <f>C$6</f>
        <v>2022</v>
      </c>
      <c r="D262" s="5">
        <f>D$6</f>
        <v>2023</v>
      </c>
      <c r="E262" s="5">
        <f>E$6</f>
        <v>2024</v>
      </c>
      <c r="F262" s="5" t="str">
        <f>CONCATENATE("var ",RIGHT(E262,2),"/",RIGHT(D262,2))</f>
        <v>var 24/23</v>
      </c>
      <c r="G262" s="5" t="str">
        <f>CONCATENATE("var ",RIGHT(E262,2),"/",RIGHT(B262,2))</f>
        <v>var 24/19</v>
      </c>
      <c r="H262" s="5" t="str">
        <f>CONCATENATE("dif ",RIGHT(E262,2),"-",RIGHT(D262,2))</f>
        <v>dif 24-23</v>
      </c>
      <c r="I262" s="392" t="str">
        <f>CONCATENATE("dif ",RIGHT(E262,2),"-",RIGHT(B262,2))</f>
        <v>dif 24-19</v>
      </c>
      <c r="J262" s="393"/>
      <c r="K262" s="175"/>
      <c r="L262" s="5">
        <f>L$6</f>
        <v>2019</v>
      </c>
      <c r="M262" s="5">
        <f>M$6</f>
        <v>2022</v>
      </c>
      <c r="N262" s="5">
        <f>N$6</f>
        <v>2023</v>
      </c>
      <c r="O262" s="5">
        <f>O$6</f>
        <v>2024</v>
      </c>
      <c r="P262" s="5" t="str">
        <f>CONCATENATE("var ",RIGHT(O262,2),"/",RIGHT(N262,2))</f>
        <v>var 24/23</v>
      </c>
      <c r="Q262" s="5" t="str">
        <f>CONCATENATE("var ",RIGHT(O262,2),"/",RIGHT(L262,2))</f>
        <v>var 24/19</v>
      </c>
      <c r="R262" s="5" t="str">
        <f>CONCATENATE("dif ",RIGHT(O262,2),"-",RIGHT(N262,2))</f>
        <v>dif 24-23</v>
      </c>
      <c r="S262" s="392" t="str">
        <f>CONCATENATE("dif ",RIGHT(O262,2),"-",RIGHT(L262,2))</f>
        <v>dif 24-19</v>
      </c>
      <c r="T262" s="393"/>
    </row>
    <row r="263" spans="1:20" x14ac:dyDescent="0.25">
      <c r="A263" s="176" t="s">
        <v>4</v>
      </c>
      <c r="B263" s="211">
        <v>95.51</v>
      </c>
      <c r="C263" s="211">
        <v>120.93</v>
      </c>
      <c r="D263" s="211">
        <v>134.74</v>
      </c>
      <c r="E263" s="211">
        <v>147.38</v>
      </c>
      <c r="F263" s="212">
        <f>E263/D263-1</f>
        <v>9.3810301321062717E-2</v>
      </c>
      <c r="G263" s="212">
        <f t="shared" ref="G263:G274" si="122">E263/B263-1</f>
        <v>0.54308449377028567</v>
      </c>
      <c r="H263" s="213">
        <f>E263-D263</f>
        <v>12.639999999999986</v>
      </c>
      <c r="I263" s="436">
        <f t="shared" ref="I263:I274" si="123">E263-B263</f>
        <v>51.86999999999999</v>
      </c>
      <c r="J263" s="437"/>
      <c r="K263" s="214"/>
      <c r="L263" s="211">
        <v>87.942699400431351</v>
      </c>
      <c r="M263" s="211">
        <v>105.6343981935234</v>
      </c>
      <c r="N263" s="211">
        <v>113.88477692606592</v>
      </c>
      <c r="O263" s="211">
        <v>125.24637235136555</v>
      </c>
      <c r="P263" s="212">
        <f>O263/N263-1</f>
        <v>9.9763952057223326E-2</v>
      </c>
      <c r="Q263" s="212">
        <f t="shared" ref="Q263:Q274" si="124">O263/L263-1</f>
        <v>0.42418157738232032</v>
      </c>
      <c r="R263" s="213">
        <f>O263-N263</f>
        <v>11.361595425299626</v>
      </c>
      <c r="S263" s="438">
        <f t="shared" ref="S263:S274" si="125">O263-L263</f>
        <v>37.3036729509342</v>
      </c>
      <c r="T263" s="439"/>
    </row>
    <row r="264" spans="1:20" x14ac:dyDescent="0.25">
      <c r="A264" s="180" t="s">
        <v>5</v>
      </c>
      <c r="B264" s="215">
        <v>102.57</v>
      </c>
      <c r="C264" s="215">
        <v>131.6</v>
      </c>
      <c r="D264" s="215">
        <v>146.81</v>
      </c>
      <c r="E264" s="215">
        <v>159.29</v>
      </c>
      <c r="F264" s="216">
        <f t="shared" ref="F264:F274" si="126">E264/D264-1</f>
        <v>8.5007833253865517E-2</v>
      </c>
      <c r="G264" s="216">
        <f t="shared" si="122"/>
        <v>0.55298820317831732</v>
      </c>
      <c r="H264" s="217">
        <f t="shared" ref="H264:H274" si="127">E264-D264</f>
        <v>12.47999999999999</v>
      </c>
      <c r="I264" s="440">
        <f t="shared" si="123"/>
        <v>56.72</v>
      </c>
      <c r="J264" s="441"/>
      <c r="K264" s="218"/>
      <c r="L264" s="215">
        <v>95.416137101124193</v>
      </c>
      <c r="M264" s="215">
        <v>114.17520386651086</v>
      </c>
      <c r="N264" s="215">
        <v>123.49689339257225</v>
      </c>
      <c r="O264" s="215">
        <v>135.8352132947077</v>
      </c>
      <c r="P264" s="216">
        <f t="shared" ref="P264:P274" si="128">O264/N264-1</f>
        <v>9.9907937464583485E-2</v>
      </c>
      <c r="Q264" s="216">
        <f t="shared" si="124"/>
        <v>0.42360838975011594</v>
      </c>
      <c r="R264" s="217">
        <f t="shared" ref="R264:R274" si="129">O264-N264</f>
        <v>12.338319902135453</v>
      </c>
      <c r="S264" s="442">
        <f t="shared" si="125"/>
        <v>40.419076193583507</v>
      </c>
      <c r="T264" s="443"/>
    </row>
    <row r="265" spans="1:20" x14ac:dyDescent="0.25">
      <c r="A265" s="186" t="s">
        <v>72</v>
      </c>
      <c r="B265" s="219">
        <v>174.04</v>
      </c>
      <c r="C265" s="219">
        <v>229.44</v>
      </c>
      <c r="D265" s="219">
        <v>260.5</v>
      </c>
      <c r="E265" s="219">
        <v>274.64999999999998</v>
      </c>
      <c r="F265" s="220">
        <f t="shared" si="126"/>
        <v>5.4318618042226374E-2</v>
      </c>
      <c r="G265" s="220">
        <f t="shared" si="122"/>
        <v>0.57808549758676153</v>
      </c>
      <c r="H265" s="221">
        <f t="shared" si="127"/>
        <v>14.149999999999977</v>
      </c>
      <c r="I265" s="452">
        <f t="shared" si="123"/>
        <v>100.60999999999999</v>
      </c>
      <c r="J265" s="453"/>
      <c r="K265" s="175"/>
      <c r="L265" s="219">
        <v>156.91482015118913</v>
      </c>
      <c r="M265" s="219">
        <v>201.564582224041</v>
      </c>
      <c r="N265" s="219">
        <v>216.76867668208962</v>
      </c>
      <c r="O265" s="219">
        <v>228.36734970261068</v>
      </c>
      <c r="P265" s="220">
        <f t="shared" si="128"/>
        <v>5.3507145026915115E-2</v>
      </c>
      <c r="Q265" s="220">
        <f t="shared" si="124"/>
        <v>0.45535870660640132</v>
      </c>
      <c r="R265" s="221">
        <f>O265-N265</f>
        <v>11.598673020521062</v>
      </c>
      <c r="S265" s="454">
        <f t="shared" si="125"/>
        <v>71.452529551421549</v>
      </c>
      <c r="T265" s="455"/>
    </row>
    <row r="266" spans="1:20" x14ac:dyDescent="0.25">
      <c r="A266" s="192" t="s">
        <v>73</v>
      </c>
      <c r="B266" s="222">
        <v>96.86</v>
      </c>
      <c r="C266" s="222">
        <v>119.84</v>
      </c>
      <c r="D266" s="222">
        <v>133.30000000000001</v>
      </c>
      <c r="E266" s="222">
        <v>143.99</v>
      </c>
      <c r="F266" s="223">
        <f t="shared" si="126"/>
        <v>8.0195048762190524E-2</v>
      </c>
      <c r="G266" s="223">
        <f t="shared" si="122"/>
        <v>0.48657856700392332</v>
      </c>
      <c r="H266" s="224">
        <f t="shared" si="127"/>
        <v>10.689999999999998</v>
      </c>
      <c r="I266" s="456">
        <f t="shared" si="123"/>
        <v>47.13000000000001</v>
      </c>
      <c r="J266" s="457"/>
      <c r="K266" s="175"/>
      <c r="L266" s="222">
        <v>90.460725028015602</v>
      </c>
      <c r="M266" s="222">
        <v>101.43942845911816</v>
      </c>
      <c r="N266" s="222">
        <v>112.51058930796897</v>
      </c>
      <c r="O266" s="222">
        <v>124.50693948412173</v>
      </c>
      <c r="P266" s="223">
        <f t="shared" si="128"/>
        <v>0.10662418755372283</v>
      </c>
      <c r="Q266" s="223">
        <f t="shared" si="124"/>
        <v>0.37636459851014958</v>
      </c>
      <c r="R266" s="224">
        <f t="shared" si="129"/>
        <v>11.99635017615276</v>
      </c>
      <c r="S266" s="458">
        <f t="shared" si="125"/>
        <v>34.046214456106128</v>
      </c>
      <c r="T266" s="459"/>
    </row>
    <row r="267" spans="1:20" x14ac:dyDescent="0.25">
      <c r="A267" s="195" t="s">
        <v>74</v>
      </c>
      <c r="B267" s="222">
        <v>64.86</v>
      </c>
      <c r="C267" s="222">
        <v>77.09</v>
      </c>
      <c r="D267" s="222">
        <v>87.17</v>
      </c>
      <c r="E267" s="222">
        <v>95.74</v>
      </c>
      <c r="F267" s="225">
        <f t="shared" si="126"/>
        <v>9.8313640013766079E-2</v>
      </c>
      <c r="G267" s="225">
        <f t="shared" si="122"/>
        <v>0.47610237434474256</v>
      </c>
      <c r="H267" s="226">
        <f t="shared" si="127"/>
        <v>8.5699999999999932</v>
      </c>
      <c r="I267" s="444">
        <f t="shared" si="123"/>
        <v>30.879999999999995</v>
      </c>
      <c r="J267" s="445"/>
      <c r="K267" s="175"/>
      <c r="L267" s="222">
        <v>60.456514604337194</v>
      </c>
      <c r="M267" s="222">
        <v>66.954309439897017</v>
      </c>
      <c r="N267" s="222">
        <v>74.65568060199449</v>
      </c>
      <c r="O267" s="222">
        <v>84.081612374168003</v>
      </c>
      <c r="P267" s="225">
        <f t="shared" si="128"/>
        <v>0.12625873471605176</v>
      </c>
      <c r="Q267" s="225">
        <f t="shared" si="124"/>
        <v>0.39077836233939833</v>
      </c>
      <c r="R267" s="226">
        <f t="shared" si="129"/>
        <v>9.425931772173513</v>
      </c>
      <c r="S267" s="446">
        <f t="shared" si="125"/>
        <v>23.625097769830809</v>
      </c>
      <c r="T267" s="447"/>
    </row>
    <row r="268" spans="1:20" x14ac:dyDescent="0.25">
      <c r="A268" s="195" t="s">
        <v>75</v>
      </c>
      <c r="B268" s="222">
        <v>57.52</v>
      </c>
      <c r="C268" s="222">
        <v>67.180000000000007</v>
      </c>
      <c r="D268" s="222">
        <v>72.319999999999993</v>
      </c>
      <c r="E268" s="222">
        <v>65.53</v>
      </c>
      <c r="F268" s="225">
        <f t="shared" si="126"/>
        <v>-9.3888274336283106E-2</v>
      </c>
      <c r="G268" s="225">
        <f t="shared" si="122"/>
        <v>0.13925591098748247</v>
      </c>
      <c r="H268" s="226">
        <f t="shared" si="127"/>
        <v>-6.789999999999992</v>
      </c>
      <c r="I268" s="444">
        <f t="shared" si="123"/>
        <v>8.009999999999998</v>
      </c>
      <c r="J268" s="445"/>
      <c r="K268" s="175"/>
      <c r="L268" s="222">
        <v>53.33762473312202</v>
      </c>
      <c r="M268" s="222">
        <v>55.32579931516679</v>
      </c>
      <c r="N268" s="222">
        <v>61.402976374322407</v>
      </c>
      <c r="O268" s="222">
        <v>57.572830754517767</v>
      </c>
      <c r="P268" s="225">
        <f t="shared" si="128"/>
        <v>-6.2377198076774887E-2</v>
      </c>
      <c r="Q268" s="225">
        <f t="shared" si="124"/>
        <v>7.9403723780105517E-2</v>
      </c>
      <c r="R268" s="226">
        <f t="shared" si="129"/>
        <v>-3.8301456198046395</v>
      </c>
      <c r="S268" s="446">
        <f t="shared" si="125"/>
        <v>4.2352060213957472</v>
      </c>
      <c r="T268" s="447"/>
    </row>
    <row r="269" spans="1:20" x14ac:dyDescent="0.25">
      <c r="A269" s="196" t="s">
        <v>76</v>
      </c>
      <c r="B269" s="227">
        <v>61.43</v>
      </c>
      <c r="C269" s="227">
        <v>55.18</v>
      </c>
      <c r="D269" s="227">
        <v>65.28</v>
      </c>
      <c r="E269" s="227">
        <v>41.13</v>
      </c>
      <c r="F269" s="228">
        <f t="shared" si="126"/>
        <v>-0.36994485294117641</v>
      </c>
      <c r="G269" s="228">
        <f t="shared" si="122"/>
        <v>-0.33045743122252969</v>
      </c>
      <c r="H269" s="229">
        <f t="shared" si="127"/>
        <v>-24.15</v>
      </c>
      <c r="I269" s="448">
        <f t="shared" si="123"/>
        <v>-20.299999999999997</v>
      </c>
      <c r="J269" s="449"/>
      <c r="K269" s="175"/>
      <c r="L269" s="227">
        <v>59.248212669806733</v>
      </c>
      <c r="M269" s="227">
        <v>50.253260996830321</v>
      </c>
      <c r="N269" s="227">
        <v>52.246277090919598</v>
      </c>
      <c r="O269" s="227">
        <v>49.123620107176805</v>
      </c>
      <c r="P269" s="228">
        <f t="shared" si="128"/>
        <v>-5.9768028606300705E-2</v>
      </c>
      <c r="Q269" s="228">
        <f t="shared" si="124"/>
        <v>-0.17088435425140658</v>
      </c>
      <c r="R269" s="229">
        <f t="shared" si="129"/>
        <v>-3.1226569837427931</v>
      </c>
      <c r="S269" s="450">
        <f t="shared" si="125"/>
        <v>-10.124592562629928</v>
      </c>
      <c r="T269" s="451"/>
    </row>
    <row r="270" spans="1:20" x14ac:dyDescent="0.25">
      <c r="A270" s="180" t="s">
        <v>11</v>
      </c>
      <c r="B270" s="215">
        <v>74.650000000000006</v>
      </c>
      <c r="C270" s="215">
        <v>83.11</v>
      </c>
      <c r="D270" s="215">
        <v>93.24</v>
      </c>
      <c r="E270" s="215">
        <v>105.6</v>
      </c>
      <c r="F270" s="216">
        <f t="shared" si="126"/>
        <v>0.13256113256113267</v>
      </c>
      <c r="G270" s="216">
        <f t="shared" si="122"/>
        <v>0.41460147354320132</v>
      </c>
      <c r="H270" s="217">
        <f t="shared" si="127"/>
        <v>12.36</v>
      </c>
      <c r="I270" s="440">
        <f t="shared" si="123"/>
        <v>30.949999999999989</v>
      </c>
      <c r="J270" s="441"/>
      <c r="K270" s="218"/>
      <c r="L270" s="215">
        <v>66.080742217017431</v>
      </c>
      <c r="M270" s="215">
        <v>73.127464269615871</v>
      </c>
      <c r="N270" s="215">
        <v>78.924462758765841</v>
      </c>
      <c r="O270" s="215">
        <v>86.887858161082931</v>
      </c>
      <c r="P270" s="216">
        <f t="shared" si="128"/>
        <v>0.10089894975474678</v>
      </c>
      <c r="Q270" s="216">
        <f t="shared" si="124"/>
        <v>0.31487412589483821</v>
      </c>
      <c r="R270" s="217">
        <f t="shared" si="129"/>
        <v>7.9633954023170901</v>
      </c>
      <c r="S270" s="442">
        <f t="shared" si="125"/>
        <v>20.807115944065501</v>
      </c>
      <c r="T270" s="443"/>
    </row>
    <row r="271" spans="1:20" x14ac:dyDescent="0.25">
      <c r="A271" s="25" t="s">
        <v>12</v>
      </c>
      <c r="B271" s="230">
        <v>113.18</v>
      </c>
      <c r="C271" s="230">
        <v>157.07</v>
      </c>
      <c r="D271" s="230">
        <v>179.13</v>
      </c>
      <c r="E271" s="230">
        <v>156.22999999999999</v>
      </c>
      <c r="F271" s="231">
        <f t="shared" si="126"/>
        <v>-0.1278401161167867</v>
      </c>
      <c r="G271" s="231">
        <f t="shared" si="122"/>
        <v>0.3803675561053188</v>
      </c>
      <c r="H271" s="232">
        <f t="shared" si="127"/>
        <v>-22.900000000000006</v>
      </c>
      <c r="I271" s="464">
        <f t="shared" si="123"/>
        <v>43.049999999999983</v>
      </c>
      <c r="J271" s="465"/>
      <c r="K271" s="175"/>
      <c r="L271" s="230">
        <v>102.62409374021476</v>
      </c>
      <c r="M271" s="230">
        <v>123.08856597299281</v>
      </c>
      <c r="N271" s="230">
        <v>140.99726788167993</v>
      </c>
      <c r="O271" s="230">
        <v>143.20482224428594</v>
      </c>
      <c r="P271" s="231">
        <f t="shared" si="128"/>
        <v>1.5656717295107425E-2</v>
      </c>
      <c r="Q271" s="231">
        <f t="shared" si="124"/>
        <v>0.3954308099109578</v>
      </c>
      <c r="R271" s="232">
        <f t="shared" si="129"/>
        <v>2.2075543626060039</v>
      </c>
      <c r="S271" s="466">
        <f t="shared" si="125"/>
        <v>40.580728504071175</v>
      </c>
      <c r="T271" s="467"/>
    </row>
    <row r="272" spans="1:20" x14ac:dyDescent="0.25">
      <c r="A272" s="26" t="s">
        <v>8</v>
      </c>
      <c r="B272" s="222">
        <v>77.97</v>
      </c>
      <c r="C272" s="222">
        <v>85.46</v>
      </c>
      <c r="D272" s="222">
        <v>91.98</v>
      </c>
      <c r="E272" s="222">
        <v>105.61</v>
      </c>
      <c r="F272" s="233">
        <f t="shared" si="126"/>
        <v>0.14818438791041522</v>
      </c>
      <c r="G272" s="233">
        <f t="shared" si="122"/>
        <v>0.3544953187123252</v>
      </c>
      <c r="H272" s="234">
        <f t="shared" si="127"/>
        <v>13.629999999999995</v>
      </c>
      <c r="I272" s="468">
        <f t="shared" si="123"/>
        <v>27.64</v>
      </c>
      <c r="J272" s="469"/>
      <c r="K272" s="175"/>
      <c r="L272" s="222">
        <v>68.421145289060775</v>
      </c>
      <c r="M272" s="222">
        <v>75.127852896769127</v>
      </c>
      <c r="N272" s="222">
        <v>81.077096565250145</v>
      </c>
      <c r="O272" s="222">
        <v>87.060394570021202</v>
      </c>
      <c r="P272" s="233">
        <f t="shared" si="128"/>
        <v>7.3797635315612897E-2</v>
      </c>
      <c r="Q272" s="233">
        <f t="shared" si="124"/>
        <v>0.27241942826613985</v>
      </c>
      <c r="R272" s="234">
        <f t="shared" si="129"/>
        <v>5.9832980047710578</v>
      </c>
      <c r="S272" s="470">
        <f t="shared" si="125"/>
        <v>18.639249280960428</v>
      </c>
      <c r="T272" s="471"/>
    </row>
    <row r="273" spans="1:20" x14ac:dyDescent="0.25">
      <c r="A273" s="26" t="s">
        <v>9</v>
      </c>
      <c r="B273" s="222">
        <v>57.55</v>
      </c>
      <c r="C273" s="222">
        <v>63.82</v>
      </c>
      <c r="D273" s="222">
        <v>75.16</v>
      </c>
      <c r="E273" s="222">
        <v>89.21</v>
      </c>
      <c r="F273" s="233">
        <f t="shared" si="126"/>
        <v>0.1869345396487494</v>
      </c>
      <c r="G273" s="233">
        <f t="shared" si="122"/>
        <v>0.55013032145960028</v>
      </c>
      <c r="H273" s="234">
        <f t="shared" si="127"/>
        <v>14.049999999999997</v>
      </c>
      <c r="I273" s="468">
        <f t="shared" si="123"/>
        <v>31.659999999999997</v>
      </c>
      <c r="J273" s="469"/>
      <c r="K273" s="175"/>
      <c r="L273" s="222">
        <v>51.304511800060169</v>
      </c>
      <c r="M273" s="222">
        <v>54.420573885000316</v>
      </c>
      <c r="N273" s="222">
        <v>61.503543416096505</v>
      </c>
      <c r="O273" s="222">
        <v>72.08047807167344</v>
      </c>
      <c r="P273" s="233">
        <f t="shared" si="128"/>
        <v>0.17197276885365231</v>
      </c>
      <c r="Q273" s="233">
        <f t="shared" si="124"/>
        <v>0.40495398051110398</v>
      </c>
      <c r="R273" s="234">
        <f t="shared" si="129"/>
        <v>10.576934655576935</v>
      </c>
      <c r="S273" s="470">
        <f t="shared" si="125"/>
        <v>20.775966271613271</v>
      </c>
      <c r="T273" s="471"/>
    </row>
    <row r="274" spans="1:20" x14ac:dyDescent="0.25">
      <c r="A274" s="27" t="s">
        <v>10</v>
      </c>
      <c r="B274" s="235">
        <v>77.77</v>
      </c>
      <c r="C274" s="235">
        <v>75.959999999999994</v>
      </c>
      <c r="D274" s="235">
        <v>99.84</v>
      </c>
      <c r="E274" s="235">
        <v>113.69</v>
      </c>
      <c r="F274" s="236">
        <f t="shared" si="126"/>
        <v>0.13872195512820507</v>
      </c>
      <c r="G274" s="236">
        <f t="shared" si="122"/>
        <v>0.46187475890446184</v>
      </c>
      <c r="H274" s="237">
        <f t="shared" si="127"/>
        <v>13.849999999999994</v>
      </c>
      <c r="I274" s="460">
        <f t="shared" si="123"/>
        <v>35.92</v>
      </c>
      <c r="J274" s="461"/>
      <c r="K274" s="175"/>
      <c r="L274" s="235">
        <v>71.846529102588079</v>
      </c>
      <c r="M274" s="235">
        <v>74.731977478583673</v>
      </c>
      <c r="N274" s="235">
        <v>72.196037232085175</v>
      </c>
      <c r="O274" s="235">
        <v>88.707095376032427</v>
      </c>
      <c r="P274" s="236">
        <f t="shared" si="128"/>
        <v>0.22869756813479847</v>
      </c>
      <c r="Q274" s="236">
        <f t="shared" si="124"/>
        <v>0.23467475024951479</v>
      </c>
      <c r="R274" s="237">
        <f t="shared" si="129"/>
        <v>16.511058143947253</v>
      </c>
      <c r="S274" s="462">
        <f t="shared" si="125"/>
        <v>16.860566273444348</v>
      </c>
      <c r="T274" s="463"/>
    </row>
    <row r="275" spans="1:20" x14ac:dyDescent="0.25">
      <c r="A275" s="386" t="s">
        <v>13</v>
      </c>
      <c r="B275" s="387"/>
      <c r="C275" s="387"/>
      <c r="D275" s="387"/>
      <c r="E275" s="387"/>
      <c r="F275" s="387"/>
      <c r="G275" s="387"/>
      <c r="H275" s="387"/>
      <c r="I275" s="387"/>
      <c r="J275" s="387"/>
      <c r="K275" s="387"/>
      <c r="L275" s="387"/>
      <c r="M275" s="387"/>
      <c r="N275" s="387"/>
      <c r="O275" s="387"/>
      <c r="P275" s="387"/>
      <c r="Q275" s="387"/>
      <c r="R275" s="387"/>
      <c r="S275" s="387"/>
      <c r="T275" s="388"/>
    </row>
    <row r="276" spans="1:20" ht="21" x14ac:dyDescent="0.35">
      <c r="A276" s="433" t="s">
        <v>79</v>
      </c>
      <c r="B276" s="433"/>
      <c r="C276" s="433"/>
      <c r="D276" s="433"/>
      <c r="E276" s="433"/>
      <c r="F276" s="433"/>
      <c r="G276" s="433"/>
      <c r="H276" s="433"/>
      <c r="I276" s="433"/>
      <c r="J276" s="433"/>
      <c r="K276" s="433"/>
      <c r="L276" s="433"/>
      <c r="M276" s="433"/>
      <c r="N276" s="433"/>
      <c r="O276" s="433"/>
      <c r="P276" s="433"/>
      <c r="Q276" s="433"/>
      <c r="R276" s="433"/>
      <c r="S276" s="433"/>
      <c r="T276" s="433"/>
    </row>
    <row r="277" spans="1:20" x14ac:dyDescent="0.25">
      <c r="A277" s="54"/>
      <c r="B277" s="382" t="s">
        <v>152</v>
      </c>
      <c r="C277" s="383"/>
      <c r="D277" s="383"/>
      <c r="E277" s="383"/>
      <c r="F277" s="383"/>
      <c r="G277" s="383"/>
      <c r="H277" s="383"/>
      <c r="I277" s="383"/>
      <c r="J277" s="384"/>
      <c r="K277" s="174"/>
      <c r="L277" s="382" t="str">
        <f>L$5</f>
        <v>acumulado diciembre</v>
      </c>
      <c r="M277" s="383"/>
      <c r="N277" s="383"/>
      <c r="O277" s="383"/>
      <c r="P277" s="383"/>
      <c r="Q277" s="383"/>
      <c r="R277" s="383"/>
      <c r="S277" s="383"/>
      <c r="T277" s="384"/>
    </row>
    <row r="278" spans="1:20" x14ac:dyDescent="0.25">
      <c r="A278" s="4"/>
      <c r="B278" s="5">
        <f>B$6</f>
        <v>2019</v>
      </c>
      <c r="C278" s="5">
        <f>C$6</f>
        <v>2022</v>
      </c>
      <c r="D278" s="5">
        <f>D$6</f>
        <v>2023</v>
      </c>
      <c r="E278" s="5">
        <f>E$6</f>
        <v>2024</v>
      </c>
      <c r="F278" s="5" t="str">
        <f>CONCATENATE("var ",RIGHT(E278,2),"/",RIGHT(D278,2))</f>
        <v>var 24/23</v>
      </c>
      <c r="G278" s="5" t="str">
        <f>CONCATENATE("var ",RIGHT(E278,2),"/",RIGHT(B278,2))</f>
        <v>var 24/19</v>
      </c>
      <c r="H278" s="5" t="str">
        <f>CONCATENATE("dif ",RIGHT(E278,2),"-",RIGHT(D278,2))</f>
        <v>dif 24-23</v>
      </c>
      <c r="I278" s="392" t="str">
        <f>CONCATENATE("dif ",RIGHT(E278,2),"-",RIGHT(B278,2))</f>
        <v>dif 24-19</v>
      </c>
      <c r="J278" s="393"/>
      <c r="K278" s="175"/>
      <c r="L278" s="5">
        <f>L$6</f>
        <v>2019</v>
      </c>
      <c r="M278" s="5">
        <f>M$6</f>
        <v>2022</v>
      </c>
      <c r="N278" s="5">
        <f>N$6</f>
        <v>2023</v>
      </c>
      <c r="O278" s="5">
        <f>O$6</f>
        <v>2024</v>
      </c>
      <c r="P278" s="5" t="str">
        <f>CONCATENATE("var ",RIGHT(O278,2),"/",RIGHT(M278,2))</f>
        <v>var 24/22</v>
      </c>
      <c r="Q278" s="5" t="str">
        <f>CONCATENATE("var ",RIGHT(O278,2),"/",RIGHT(L278,2))</f>
        <v>var 24/19</v>
      </c>
      <c r="R278" s="5" t="str">
        <f>CONCATENATE("dif ",RIGHT(O278,2),"-",RIGHT(N278,2))</f>
        <v>dif 24-23</v>
      </c>
      <c r="S278" s="392" t="str">
        <f>CONCATENATE("dif ",RIGHT(O278,2),"-",RIGHT(L278,2))</f>
        <v>dif 24-19</v>
      </c>
      <c r="T278" s="393"/>
    </row>
    <row r="279" spans="1:20" x14ac:dyDescent="0.25">
      <c r="A279" s="176" t="s">
        <v>48</v>
      </c>
      <c r="B279" s="211">
        <v>95.51</v>
      </c>
      <c r="C279" s="211">
        <v>120.93</v>
      </c>
      <c r="D279" s="211">
        <v>134.74</v>
      </c>
      <c r="E279" s="211">
        <v>147.38</v>
      </c>
      <c r="F279" s="238">
        <f>E279/D279-1</f>
        <v>9.3810301321062717E-2</v>
      </c>
      <c r="G279" s="238">
        <f t="shared" ref="G279:G289" si="130">E279/B279-1</f>
        <v>0.54308449377028567</v>
      </c>
      <c r="H279" s="239">
        <f>E279-D279</f>
        <v>12.639999999999986</v>
      </c>
      <c r="I279" s="472">
        <f t="shared" ref="I279:I289" si="131">E279-B279</f>
        <v>51.86999999999999</v>
      </c>
      <c r="J279" s="473"/>
      <c r="K279" s="214"/>
      <c r="L279" s="211">
        <v>87.942699400431351</v>
      </c>
      <c r="M279" s="211">
        <v>105.6343981935234</v>
      </c>
      <c r="N279" s="211">
        <v>113.88477692606592</v>
      </c>
      <c r="O279" s="211">
        <v>125.24637235136555</v>
      </c>
      <c r="P279" s="238">
        <f>O279/N279-1</f>
        <v>9.9763952057223326E-2</v>
      </c>
      <c r="Q279" s="238">
        <f t="shared" ref="Q279:Q289" si="132">O279/L279-1</f>
        <v>0.42418157738232032</v>
      </c>
      <c r="R279" s="211">
        <f>O279-N279</f>
        <v>11.361595425299626</v>
      </c>
      <c r="S279" s="472">
        <f t="shared" ref="S279:S289" si="133">O279-L279</f>
        <v>37.3036729509342</v>
      </c>
      <c r="T279" s="473"/>
    </row>
    <row r="280" spans="1:20" x14ac:dyDescent="0.25">
      <c r="A280" s="76" t="s">
        <v>49</v>
      </c>
      <c r="B280" s="240">
        <v>116.11</v>
      </c>
      <c r="C280" s="240">
        <v>152.76</v>
      </c>
      <c r="D280" s="240">
        <v>169.17</v>
      </c>
      <c r="E280" s="240">
        <v>182.9</v>
      </c>
      <c r="F280" s="241">
        <f t="shared" ref="F280:F289" si="134">E280/D280-1</f>
        <v>8.1160962345569576E-2</v>
      </c>
      <c r="G280" s="241">
        <f t="shared" si="130"/>
        <v>0.57523038497976064</v>
      </c>
      <c r="H280" s="242">
        <f t="shared" ref="H280:H289" si="135">E280-D280</f>
        <v>13.730000000000018</v>
      </c>
      <c r="I280" s="474">
        <f t="shared" si="131"/>
        <v>66.790000000000006</v>
      </c>
      <c r="J280" s="475"/>
      <c r="K280" s="175"/>
      <c r="L280" s="240">
        <v>107.10561795183663</v>
      </c>
      <c r="M280" s="240">
        <v>131.02354389352291</v>
      </c>
      <c r="N280" s="240">
        <v>139.01733679308566</v>
      </c>
      <c r="O280" s="240">
        <v>151.54484117731764</v>
      </c>
      <c r="P280" s="241">
        <f t="shared" ref="P280:P289" si="136">O280/N280-1</f>
        <v>9.0114691255220869E-2</v>
      </c>
      <c r="Q280" s="241">
        <f t="shared" si="132"/>
        <v>0.41491029205829788</v>
      </c>
      <c r="R280" s="240">
        <f t="shared" ref="R280:R289" si="137">O280-N280</f>
        <v>12.527504384231975</v>
      </c>
      <c r="S280" s="474">
        <f t="shared" si="133"/>
        <v>44.439223225481001</v>
      </c>
      <c r="T280" s="475"/>
    </row>
    <row r="281" spans="1:20" x14ac:dyDescent="0.25">
      <c r="A281" s="79" t="s">
        <v>50</v>
      </c>
      <c r="B281" s="222">
        <v>92.76</v>
      </c>
      <c r="C281" s="222">
        <v>106.12</v>
      </c>
      <c r="D281" s="222">
        <v>117.63</v>
      </c>
      <c r="E281" s="222">
        <v>133.58000000000001</v>
      </c>
      <c r="F281" s="243">
        <f t="shared" si="134"/>
        <v>0.13559466122587782</v>
      </c>
      <c r="G281" s="243">
        <f t="shared" si="130"/>
        <v>0.44006037084950411</v>
      </c>
      <c r="H281" s="234">
        <f t="shared" si="135"/>
        <v>15.950000000000017</v>
      </c>
      <c r="I281" s="470">
        <f t="shared" si="131"/>
        <v>40.820000000000007</v>
      </c>
      <c r="J281" s="471"/>
      <c r="K281" s="175"/>
      <c r="L281" s="222">
        <v>84.934351198061179</v>
      </c>
      <c r="M281" s="222">
        <v>93.470497509949112</v>
      </c>
      <c r="N281" s="222">
        <v>101.28651575637234</v>
      </c>
      <c r="O281" s="222">
        <v>115.80205565767841</v>
      </c>
      <c r="P281" s="243">
        <f t="shared" si="136"/>
        <v>0.14331167177495518</v>
      </c>
      <c r="Q281" s="243">
        <f t="shared" si="132"/>
        <v>0.36343015545778212</v>
      </c>
      <c r="R281" s="222">
        <f t="shared" si="137"/>
        <v>14.51553990130607</v>
      </c>
      <c r="S281" s="470">
        <f t="shared" si="133"/>
        <v>30.867704459617229</v>
      </c>
      <c r="T281" s="471"/>
    </row>
    <row r="282" spans="1:20" x14ac:dyDescent="0.25">
      <c r="A282" s="79" t="s">
        <v>51</v>
      </c>
      <c r="B282" s="222">
        <v>68.44</v>
      </c>
      <c r="C282" s="222">
        <v>104.63</v>
      </c>
      <c r="D282" s="222">
        <v>82.46</v>
      </c>
      <c r="E282" s="222">
        <v>104.69</v>
      </c>
      <c r="F282" s="243">
        <f t="shared" si="134"/>
        <v>0.26958525345622131</v>
      </c>
      <c r="G282" s="243">
        <f t="shared" si="130"/>
        <v>0.52966101694915246</v>
      </c>
      <c r="H282" s="234">
        <f t="shared" si="135"/>
        <v>22.230000000000004</v>
      </c>
      <c r="I282" s="470">
        <f t="shared" si="131"/>
        <v>36.25</v>
      </c>
      <c r="J282" s="471"/>
      <c r="K282" s="175"/>
      <c r="L282" s="222">
        <v>67.283716727203085</v>
      </c>
      <c r="M282" s="222">
        <v>77.45079014344094</v>
      </c>
      <c r="N282" s="222">
        <v>80.177661819728925</v>
      </c>
      <c r="O282" s="222">
        <v>89.855713914296416</v>
      </c>
      <c r="P282" s="243">
        <f t="shared" si="136"/>
        <v>0.12070758706243612</v>
      </c>
      <c r="Q282" s="243">
        <f t="shared" si="132"/>
        <v>0.33547488582727736</v>
      </c>
      <c r="R282" s="222">
        <f t="shared" si="137"/>
        <v>9.6780520945674908</v>
      </c>
      <c r="S282" s="470">
        <f t="shared" si="133"/>
        <v>22.571997187093331</v>
      </c>
      <c r="T282" s="471"/>
    </row>
    <row r="283" spans="1:20" x14ac:dyDescent="0.25">
      <c r="A283" s="79" t="s">
        <v>52</v>
      </c>
      <c r="B283" s="222">
        <v>58.4</v>
      </c>
      <c r="C283" s="222">
        <v>72.84</v>
      </c>
      <c r="D283" s="222">
        <v>73.680000000000007</v>
      </c>
      <c r="E283" s="222">
        <v>85.21</v>
      </c>
      <c r="F283" s="243">
        <f t="shared" si="134"/>
        <v>0.15648751357220392</v>
      </c>
      <c r="G283" s="243">
        <f t="shared" si="130"/>
        <v>0.45907534246575343</v>
      </c>
      <c r="H283" s="234">
        <f t="shared" si="135"/>
        <v>11.529999999999987</v>
      </c>
      <c r="I283" s="470">
        <f t="shared" si="131"/>
        <v>26.809999999999995</v>
      </c>
      <c r="J283" s="471"/>
      <c r="K283" s="175"/>
      <c r="L283" s="222">
        <v>53.050211637501953</v>
      </c>
      <c r="M283" s="222">
        <v>59.119919032167864</v>
      </c>
      <c r="N283" s="222">
        <v>65.867777770139668</v>
      </c>
      <c r="O283" s="222">
        <v>74.564894295929079</v>
      </c>
      <c r="P283" s="243">
        <f t="shared" si="136"/>
        <v>0.13203901543695529</v>
      </c>
      <c r="Q283" s="243">
        <f t="shared" si="132"/>
        <v>0.40555319185980565</v>
      </c>
      <c r="R283" s="222">
        <f t="shared" si="137"/>
        <v>8.6971165257894114</v>
      </c>
      <c r="S283" s="470">
        <f t="shared" si="133"/>
        <v>21.514682658427127</v>
      </c>
      <c r="T283" s="471"/>
    </row>
    <row r="284" spans="1:20" x14ac:dyDescent="0.25">
      <c r="A284" s="79" t="s">
        <v>53</v>
      </c>
      <c r="B284" s="222">
        <v>90.2</v>
      </c>
      <c r="C284" s="222">
        <v>138.74</v>
      </c>
      <c r="D284" s="222">
        <v>165.52</v>
      </c>
      <c r="E284" s="222">
        <v>206.47</v>
      </c>
      <c r="F284" s="243">
        <f t="shared" si="134"/>
        <v>0.24740212663122274</v>
      </c>
      <c r="G284" s="243">
        <f t="shared" si="130"/>
        <v>1.2890243902439025</v>
      </c>
      <c r="H284" s="234">
        <f t="shared" si="135"/>
        <v>40.949999999999989</v>
      </c>
      <c r="I284" s="470">
        <f t="shared" si="131"/>
        <v>116.27</v>
      </c>
      <c r="J284" s="471"/>
      <c r="K284" s="175"/>
      <c r="L284" s="222">
        <v>85.189568752726075</v>
      </c>
      <c r="M284" s="222">
        <v>128.06406554748472</v>
      </c>
      <c r="N284" s="222">
        <v>149.08224071540886</v>
      </c>
      <c r="O284" s="222">
        <v>167.61643280067435</v>
      </c>
      <c r="P284" s="243">
        <f t="shared" si="136"/>
        <v>0.12432193127983915</v>
      </c>
      <c r="Q284" s="243">
        <f t="shared" si="132"/>
        <v>0.96756991794621094</v>
      </c>
      <c r="R284" s="222">
        <f t="shared" si="137"/>
        <v>18.534192085265488</v>
      </c>
      <c r="S284" s="470">
        <f t="shared" si="133"/>
        <v>82.426864047948271</v>
      </c>
      <c r="T284" s="471"/>
    </row>
    <row r="285" spans="1:20" x14ac:dyDescent="0.25">
      <c r="A285" s="79" t="s">
        <v>54</v>
      </c>
      <c r="B285" s="222">
        <v>64.92</v>
      </c>
      <c r="C285" s="222">
        <v>85.51</v>
      </c>
      <c r="D285" s="222">
        <v>98.37</v>
      </c>
      <c r="E285" s="222">
        <v>114.68</v>
      </c>
      <c r="F285" s="243">
        <f t="shared" si="134"/>
        <v>0.16580258208803489</v>
      </c>
      <c r="G285" s="243">
        <f t="shared" si="130"/>
        <v>0.76648182378311769</v>
      </c>
      <c r="H285" s="234">
        <f t="shared" si="135"/>
        <v>16.310000000000002</v>
      </c>
      <c r="I285" s="470">
        <f t="shared" si="131"/>
        <v>49.760000000000005</v>
      </c>
      <c r="J285" s="471"/>
      <c r="K285" s="175"/>
      <c r="L285" s="222">
        <v>63.434218237190613</v>
      </c>
      <c r="M285" s="222">
        <v>76.336777154272085</v>
      </c>
      <c r="N285" s="222">
        <v>86.654283016549712</v>
      </c>
      <c r="O285" s="222">
        <v>96.856439807177765</v>
      </c>
      <c r="P285" s="243">
        <f>O285/N285-1</f>
        <v>0.11773401654802895</v>
      </c>
      <c r="Q285" s="243">
        <f t="shared" si="132"/>
        <v>0.52688001048607802</v>
      </c>
      <c r="R285" s="222">
        <f t="shared" si="137"/>
        <v>10.202156790628052</v>
      </c>
      <c r="S285" s="470">
        <f t="shared" si="133"/>
        <v>33.422221569987151</v>
      </c>
      <c r="T285" s="471"/>
    </row>
    <row r="286" spans="1:20" x14ac:dyDescent="0.25">
      <c r="A286" s="79" t="s">
        <v>55</v>
      </c>
      <c r="B286" s="222">
        <v>87.75</v>
      </c>
      <c r="C286" s="222">
        <v>104.36</v>
      </c>
      <c r="D286" s="222">
        <v>114.69</v>
      </c>
      <c r="E286" s="222">
        <v>124.91</v>
      </c>
      <c r="F286" s="243">
        <f>E286/D286-1</f>
        <v>8.9109774173860012E-2</v>
      </c>
      <c r="G286" s="243">
        <f t="shared" si="130"/>
        <v>0.42347578347578341</v>
      </c>
      <c r="H286" s="234">
        <f t="shared" si="135"/>
        <v>10.219999999999999</v>
      </c>
      <c r="I286" s="470">
        <f t="shared" si="131"/>
        <v>37.159999999999997</v>
      </c>
      <c r="J286" s="471"/>
      <c r="K286" s="175"/>
      <c r="L286" s="222">
        <v>81.374807191337254</v>
      </c>
      <c r="M286" s="222">
        <v>89.447012067673299</v>
      </c>
      <c r="N286" s="222">
        <v>98.49828593590648</v>
      </c>
      <c r="O286" s="222">
        <v>108.49628294460494</v>
      </c>
      <c r="P286" s="243">
        <f t="shared" si="136"/>
        <v>0.10150427404598927</v>
      </c>
      <c r="Q286" s="243">
        <f t="shared" si="132"/>
        <v>0.33329081431181451</v>
      </c>
      <c r="R286" s="222">
        <f t="shared" si="137"/>
        <v>9.9979970086984622</v>
      </c>
      <c r="S286" s="470">
        <f t="shared" si="133"/>
        <v>27.121475753267688</v>
      </c>
      <c r="T286" s="471"/>
    </row>
    <row r="287" spans="1:20" x14ac:dyDescent="0.25">
      <c r="A287" s="79" t="s">
        <v>56</v>
      </c>
      <c r="B287" s="222">
        <v>96.33</v>
      </c>
      <c r="C287" s="222">
        <v>129.86000000000001</v>
      </c>
      <c r="D287" s="222">
        <v>142.44</v>
      </c>
      <c r="E287" s="222">
        <v>124.39</v>
      </c>
      <c r="F287" s="243">
        <f t="shared" si="134"/>
        <v>-0.12672002246559955</v>
      </c>
      <c r="G287" s="243">
        <f t="shared" si="130"/>
        <v>0.29129035606768405</v>
      </c>
      <c r="H287" s="234">
        <f t="shared" si="135"/>
        <v>-18.049999999999997</v>
      </c>
      <c r="I287" s="470">
        <f t="shared" si="131"/>
        <v>28.060000000000002</v>
      </c>
      <c r="J287" s="471"/>
      <c r="K287" s="175"/>
      <c r="L287" s="222">
        <v>92.797654631006637</v>
      </c>
      <c r="M287" s="222">
        <v>114.50168198212253</v>
      </c>
      <c r="N287" s="222">
        <v>129.03512184826479</v>
      </c>
      <c r="O287" s="222">
        <v>138.44710979557306</v>
      </c>
      <c r="P287" s="243">
        <f>O287/N287-1</f>
        <v>7.2941287709062941E-2</v>
      </c>
      <c r="Q287" s="243">
        <f t="shared" si="132"/>
        <v>0.49192466497222753</v>
      </c>
      <c r="R287" s="222">
        <f>O287-N287</f>
        <v>9.4119879473082619</v>
      </c>
      <c r="S287" s="476">
        <f t="shared" si="133"/>
        <v>45.649455164566419</v>
      </c>
      <c r="T287" s="477"/>
    </row>
    <row r="288" spans="1:20" x14ac:dyDescent="0.25">
      <c r="A288" s="79" t="s">
        <v>57</v>
      </c>
      <c r="B288" s="222">
        <v>182.57</v>
      </c>
      <c r="C288" s="222">
        <v>172.78</v>
      </c>
      <c r="D288" s="222">
        <v>291.81</v>
      </c>
      <c r="E288" s="222">
        <v>265.04000000000002</v>
      </c>
      <c r="F288" s="243">
        <f t="shared" si="134"/>
        <v>-9.1737774579349507E-2</v>
      </c>
      <c r="G288" s="243">
        <f t="shared" si="130"/>
        <v>0.45171714958646025</v>
      </c>
      <c r="H288" s="234">
        <f t="shared" si="135"/>
        <v>-26.769999999999982</v>
      </c>
      <c r="I288" s="470">
        <f t="shared" si="131"/>
        <v>82.470000000000027</v>
      </c>
      <c r="J288" s="471"/>
      <c r="K288" s="175"/>
      <c r="L288" s="222">
        <v>145.07375765467975</v>
      </c>
      <c r="M288" s="222">
        <v>185.50642513642569</v>
      </c>
      <c r="N288" s="222">
        <v>208.16184543253408</v>
      </c>
      <c r="O288" s="222">
        <v>202.38810344828519</v>
      </c>
      <c r="P288" s="243">
        <f t="shared" si="136"/>
        <v>-2.773679284141517E-2</v>
      </c>
      <c r="Q288" s="243">
        <f t="shared" si="132"/>
        <v>0.39507038847116127</v>
      </c>
      <c r="R288" s="222">
        <f t="shared" si="137"/>
        <v>-5.7737419842488862</v>
      </c>
      <c r="S288" s="478">
        <f t="shared" si="133"/>
        <v>57.31434579360544</v>
      </c>
      <c r="T288" s="479"/>
    </row>
    <row r="289" spans="1:20" x14ac:dyDescent="0.25">
      <c r="A289" s="79" t="s">
        <v>80</v>
      </c>
      <c r="B289" s="235">
        <v>57.14</v>
      </c>
      <c r="C289" s="235">
        <v>73.53</v>
      </c>
      <c r="D289" s="235">
        <v>80.040000000000006</v>
      </c>
      <c r="E289" s="235">
        <v>85.83</v>
      </c>
      <c r="F289" s="243">
        <f t="shared" si="134"/>
        <v>7.233883058470747E-2</v>
      </c>
      <c r="G289" s="243">
        <f t="shared" si="130"/>
        <v>0.50210010500525026</v>
      </c>
      <c r="H289" s="234">
        <f t="shared" si="135"/>
        <v>5.789999999999992</v>
      </c>
      <c r="I289" s="470">
        <f t="shared" si="131"/>
        <v>28.689999999999998</v>
      </c>
      <c r="J289" s="471"/>
      <c r="K289" s="175"/>
      <c r="L289" s="235">
        <v>55.095620172519752</v>
      </c>
      <c r="M289" s="235">
        <v>64.226114005064417</v>
      </c>
      <c r="N289" s="235">
        <v>69.857366729288515</v>
      </c>
      <c r="O289" s="235">
        <v>72.744408215334261</v>
      </c>
      <c r="P289" s="243">
        <f t="shared" si="136"/>
        <v>4.1327659790464377E-2</v>
      </c>
      <c r="Q289" s="243">
        <f t="shared" si="132"/>
        <v>0.3203301458001786</v>
      </c>
      <c r="R289" s="235">
        <f t="shared" si="137"/>
        <v>2.8870414860457458</v>
      </c>
      <c r="S289" s="470">
        <f t="shared" si="133"/>
        <v>17.648788042814509</v>
      </c>
      <c r="T289" s="471"/>
    </row>
    <row r="290" spans="1:20" x14ac:dyDescent="0.25">
      <c r="A290" s="386" t="s">
        <v>13</v>
      </c>
      <c r="B290" s="387"/>
      <c r="C290" s="387"/>
      <c r="D290" s="387"/>
      <c r="E290" s="387"/>
      <c r="F290" s="387"/>
      <c r="G290" s="387"/>
      <c r="H290" s="387"/>
      <c r="I290" s="387"/>
      <c r="J290" s="387"/>
      <c r="K290" s="387"/>
      <c r="L290" s="387"/>
      <c r="M290" s="387"/>
      <c r="N290" s="387"/>
      <c r="O290" s="387"/>
      <c r="P290" s="387"/>
      <c r="Q290" s="387"/>
      <c r="R290" s="387"/>
      <c r="S290" s="387"/>
      <c r="T290" s="388"/>
    </row>
    <row r="291" spans="1:20" ht="21" x14ac:dyDescent="0.35">
      <c r="A291" s="433" t="s">
        <v>81</v>
      </c>
      <c r="B291" s="433"/>
      <c r="C291" s="433"/>
      <c r="D291" s="433"/>
      <c r="E291" s="433"/>
      <c r="F291" s="433"/>
      <c r="G291" s="433"/>
      <c r="H291" s="433"/>
      <c r="I291" s="433"/>
      <c r="J291" s="433"/>
      <c r="K291" s="433"/>
      <c r="L291" s="433"/>
      <c r="M291" s="433"/>
      <c r="N291" s="433"/>
      <c r="O291" s="433"/>
      <c r="P291" s="433"/>
      <c r="Q291" s="433"/>
      <c r="R291" s="433"/>
      <c r="S291" s="433"/>
      <c r="T291" s="433"/>
    </row>
    <row r="292" spans="1:20" x14ac:dyDescent="0.25">
      <c r="A292" s="54"/>
      <c r="B292" s="382" t="s">
        <v>152</v>
      </c>
      <c r="C292" s="383"/>
      <c r="D292" s="383"/>
      <c r="E292" s="383"/>
      <c r="F292" s="383"/>
      <c r="G292" s="383"/>
      <c r="H292" s="383"/>
      <c r="I292" s="383"/>
      <c r="J292" s="384"/>
      <c r="K292" s="174"/>
      <c r="L292" s="382" t="str">
        <f>L$5</f>
        <v>acumulado diciembre</v>
      </c>
      <c r="M292" s="383"/>
      <c r="N292" s="383"/>
      <c r="O292" s="383"/>
      <c r="P292" s="383"/>
      <c r="Q292" s="383"/>
      <c r="R292" s="383"/>
      <c r="S292" s="383"/>
      <c r="T292" s="384"/>
    </row>
    <row r="293" spans="1:20" x14ac:dyDescent="0.25">
      <c r="A293" s="4"/>
      <c r="B293" s="5">
        <f>B$6</f>
        <v>2019</v>
      </c>
      <c r="C293" s="5">
        <f>C$6</f>
        <v>2022</v>
      </c>
      <c r="D293" s="5">
        <f>D$6</f>
        <v>2023</v>
      </c>
      <c r="E293" s="5">
        <f>E$6</f>
        <v>2024</v>
      </c>
      <c r="F293" s="5" t="str">
        <f>CONCATENATE("var ",RIGHT(E293,2),"/",RIGHT(D293,2))</f>
        <v>var 24/23</v>
      </c>
      <c r="G293" s="5" t="str">
        <f>CONCATENATE("var ",RIGHT(E293,2),"/",RIGHT(B293,2))</f>
        <v>var 24/19</v>
      </c>
      <c r="H293" s="5" t="str">
        <f>CONCATENATE("dif ",RIGHT(E293,2),"-",RIGHT(C293,2))</f>
        <v>dif 24-22</v>
      </c>
      <c r="I293" s="392" t="str">
        <f>CONCATENATE("dif ",RIGHT(E293,2),"-",RIGHT(B293,2))</f>
        <v>dif 24-19</v>
      </c>
      <c r="J293" s="393"/>
      <c r="K293" s="175"/>
      <c r="L293" s="5">
        <f>L$6</f>
        <v>2019</v>
      </c>
      <c r="M293" s="5">
        <f>M$6</f>
        <v>2022</v>
      </c>
      <c r="N293" s="5">
        <f>N$6</f>
        <v>2023</v>
      </c>
      <c r="O293" s="5">
        <f>O$6</f>
        <v>2024</v>
      </c>
      <c r="P293" s="5" t="str">
        <f>CONCATENATE("var ",RIGHT(O293,2),"/",RIGHT(N293,2))</f>
        <v>var 24/23</v>
      </c>
      <c r="Q293" s="5" t="str">
        <f>CONCATENATE("var ",RIGHT(O293,2),"/",RIGHT(L293,2))</f>
        <v>var 24/19</v>
      </c>
      <c r="R293" s="5" t="str">
        <f>CONCATENATE("dif ",RIGHT(O293,2),"-",RIGHT(N293,2))</f>
        <v>dif 24-23</v>
      </c>
      <c r="S293" s="392" t="str">
        <f>CONCATENATE("dif ",RIGHT(O293,2),"-",RIGHT(L293,2))</f>
        <v>dif 24-19</v>
      </c>
      <c r="T293" s="393"/>
    </row>
    <row r="294" spans="1:20" x14ac:dyDescent="0.25">
      <c r="A294" s="176" t="s">
        <v>4</v>
      </c>
      <c r="B294" s="211">
        <v>76.67</v>
      </c>
      <c r="C294" s="211">
        <v>97.52</v>
      </c>
      <c r="D294" s="211">
        <v>112.26</v>
      </c>
      <c r="E294" s="211">
        <v>122</v>
      </c>
      <c r="F294" s="212">
        <f>E294/D294-1</f>
        <v>8.6762871904507266E-2</v>
      </c>
      <c r="G294" s="212">
        <f t="shared" ref="G294:G305" si="138">E294/B294-1</f>
        <v>0.59123516368853535</v>
      </c>
      <c r="H294" s="244">
        <f>E294-D294</f>
        <v>9.7399999999999949</v>
      </c>
      <c r="I294" s="480">
        <f t="shared" ref="I294:I305" si="139">E294-B294</f>
        <v>45.33</v>
      </c>
      <c r="J294" s="481"/>
      <c r="K294" s="214"/>
      <c r="L294" s="211">
        <v>70.462179058459554</v>
      </c>
      <c r="M294" s="211">
        <v>80.575938870110065</v>
      </c>
      <c r="N294" s="211">
        <v>93.239870623231781</v>
      </c>
      <c r="O294" s="211">
        <v>104.42892235684029</v>
      </c>
      <c r="P294" s="212">
        <f>O294/N294-1</f>
        <v>0.12000286635769553</v>
      </c>
      <c r="Q294" s="212">
        <f t="shared" ref="Q294:Q305" si="140">O294/L294-1</f>
        <v>0.48205638474790757</v>
      </c>
      <c r="R294" s="211">
        <f>O294-N294</f>
        <v>11.189051733608508</v>
      </c>
      <c r="S294" s="480">
        <f t="shared" ref="S294:S305" si="141">O294-L294</f>
        <v>33.966743298380734</v>
      </c>
      <c r="T294" s="481"/>
    </row>
    <row r="295" spans="1:20" x14ac:dyDescent="0.25">
      <c r="A295" s="180" t="s">
        <v>5</v>
      </c>
      <c r="B295" s="215">
        <v>83</v>
      </c>
      <c r="C295" s="215">
        <v>106.8</v>
      </c>
      <c r="D295" s="215">
        <v>122.66</v>
      </c>
      <c r="E295" s="215">
        <v>132.19</v>
      </c>
      <c r="F295" s="216">
        <f t="shared" ref="F295:F305" si="142">E295/D295-1</f>
        <v>7.7694439915212854E-2</v>
      </c>
      <c r="G295" s="216">
        <f t="shared" si="138"/>
        <v>0.59265060240963852</v>
      </c>
      <c r="H295" s="245">
        <f t="shared" ref="H295:H305" si="143">E295-D295</f>
        <v>9.5300000000000011</v>
      </c>
      <c r="I295" s="482">
        <f t="shared" si="139"/>
        <v>49.19</v>
      </c>
      <c r="J295" s="483"/>
      <c r="K295" s="218"/>
      <c r="L295" s="215">
        <v>77.324921982663156</v>
      </c>
      <c r="M295" s="215">
        <v>88.203454575348346</v>
      </c>
      <c r="N295" s="215">
        <v>102.89250084820024</v>
      </c>
      <c r="O295" s="215">
        <v>114.31392263101398</v>
      </c>
      <c r="P295" s="216">
        <f t="shared" ref="P295:P305" si="144">O295/N295-1</f>
        <v>0.11100344231757009</v>
      </c>
      <c r="Q295" s="216">
        <f t="shared" si="140"/>
        <v>0.47835807266180042</v>
      </c>
      <c r="R295" s="215">
        <f t="shared" ref="R295:R305" si="145">O295-N295</f>
        <v>11.421421782813738</v>
      </c>
      <c r="S295" s="482">
        <f t="shared" si="141"/>
        <v>36.989000648350824</v>
      </c>
      <c r="T295" s="483"/>
    </row>
    <row r="296" spans="1:20" x14ac:dyDescent="0.25">
      <c r="A296" s="26" t="s">
        <v>72</v>
      </c>
      <c r="B296" s="219">
        <v>125.78</v>
      </c>
      <c r="C296" s="219">
        <v>169.34</v>
      </c>
      <c r="D296" s="219">
        <v>189.35</v>
      </c>
      <c r="E296" s="219">
        <v>205.38</v>
      </c>
      <c r="F296" s="243">
        <f t="shared" si="142"/>
        <v>8.4658040665434475E-2</v>
      </c>
      <c r="G296" s="243">
        <f t="shared" si="138"/>
        <v>0.63285100969947528</v>
      </c>
      <c r="H296" s="246">
        <f t="shared" si="143"/>
        <v>16.03</v>
      </c>
      <c r="I296" s="484">
        <f t="shared" si="139"/>
        <v>79.599999999999994</v>
      </c>
      <c r="J296" s="485"/>
      <c r="K296" s="175"/>
      <c r="L296" s="219">
        <v>117.67020736939638</v>
      </c>
      <c r="M296" s="219">
        <v>145.27396626994855</v>
      </c>
      <c r="N296" s="219">
        <v>160.5459931401883</v>
      </c>
      <c r="O296" s="219">
        <v>172.61948660818993</v>
      </c>
      <c r="P296" s="243">
        <f t="shared" si="144"/>
        <v>7.5202708157649845E-2</v>
      </c>
      <c r="Q296" s="243">
        <f t="shared" si="140"/>
        <v>0.46697698990445335</v>
      </c>
      <c r="R296" s="219">
        <f t="shared" si="145"/>
        <v>12.073493468001629</v>
      </c>
      <c r="S296" s="470">
        <f t="shared" si="141"/>
        <v>54.949279238793551</v>
      </c>
      <c r="T296" s="471"/>
    </row>
    <row r="297" spans="1:20" x14ac:dyDescent="0.25">
      <c r="A297" s="26" t="s">
        <v>73</v>
      </c>
      <c r="B297" s="222">
        <v>81.13</v>
      </c>
      <c r="C297" s="222">
        <v>100.03</v>
      </c>
      <c r="D297" s="222">
        <v>115.4</v>
      </c>
      <c r="E297" s="222">
        <v>123.26</v>
      </c>
      <c r="F297" s="243">
        <f t="shared" si="142"/>
        <v>6.8110918544194154E-2</v>
      </c>
      <c r="G297" s="243">
        <f t="shared" si="138"/>
        <v>0.5192900283495625</v>
      </c>
      <c r="H297" s="246">
        <f t="shared" si="143"/>
        <v>7.8599999999999994</v>
      </c>
      <c r="I297" s="484">
        <f t="shared" si="139"/>
        <v>42.13000000000001</v>
      </c>
      <c r="J297" s="485"/>
      <c r="K297" s="175"/>
      <c r="L297" s="222">
        <v>76.009373119797331</v>
      </c>
      <c r="M297" s="222">
        <v>81.304540457210464</v>
      </c>
      <c r="N297" s="222">
        <v>97.301829497256406</v>
      </c>
      <c r="O297" s="222">
        <v>108.97226765924459</v>
      </c>
      <c r="P297" s="243">
        <f t="shared" si="144"/>
        <v>0.11994058305262656</v>
      </c>
      <c r="Q297" s="243">
        <f t="shared" si="140"/>
        <v>0.43366881197000406</v>
      </c>
      <c r="R297" s="222">
        <f t="shared" si="145"/>
        <v>11.670438161988187</v>
      </c>
      <c r="S297" s="470">
        <f t="shared" si="141"/>
        <v>32.962894539447262</v>
      </c>
      <c r="T297" s="471"/>
    </row>
    <row r="298" spans="1:20" x14ac:dyDescent="0.25">
      <c r="A298" s="26" t="s">
        <v>74</v>
      </c>
      <c r="B298" s="222">
        <v>53.02</v>
      </c>
      <c r="C298" s="222">
        <v>62.62</v>
      </c>
      <c r="D298" s="222">
        <v>73.760000000000005</v>
      </c>
      <c r="E298" s="222">
        <v>79.959999999999994</v>
      </c>
      <c r="F298" s="243">
        <f t="shared" si="142"/>
        <v>8.405639913232088E-2</v>
      </c>
      <c r="G298" s="243">
        <f t="shared" si="138"/>
        <v>0.50811014711429636</v>
      </c>
      <c r="H298" s="246">
        <f t="shared" si="143"/>
        <v>6.1999999999999886</v>
      </c>
      <c r="I298" s="484">
        <f t="shared" si="139"/>
        <v>26.939999999999991</v>
      </c>
      <c r="J298" s="485"/>
      <c r="K298" s="175"/>
      <c r="L298" s="222">
        <v>48.263802689574433</v>
      </c>
      <c r="M298" s="222">
        <v>48.834518348799861</v>
      </c>
      <c r="N298" s="222">
        <v>61.290497684515707</v>
      </c>
      <c r="O298" s="222">
        <v>69.094034639717947</v>
      </c>
      <c r="P298" s="243">
        <f t="shared" si="144"/>
        <v>0.12732050236188086</v>
      </c>
      <c r="Q298" s="243">
        <f t="shared" si="140"/>
        <v>0.43159118820621023</v>
      </c>
      <c r="R298" s="222">
        <f t="shared" si="145"/>
        <v>7.8035369552022402</v>
      </c>
      <c r="S298" s="470">
        <f t="shared" si="141"/>
        <v>20.830231950143514</v>
      </c>
      <c r="T298" s="471"/>
    </row>
    <row r="299" spans="1:20" x14ac:dyDescent="0.25">
      <c r="A299" s="26" t="s">
        <v>75</v>
      </c>
      <c r="B299" s="222">
        <v>38.869999999999997</v>
      </c>
      <c r="C299" s="222">
        <v>53.07</v>
      </c>
      <c r="D299" s="222">
        <v>62.52</v>
      </c>
      <c r="E299" s="222">
        <v>53.89</v>
      </c>
      <c r="F299" s="243">
        <f t="shared" si="142"/>
        <v>-0.13803582853486884</v>
      </c>
      <c r="G299" s="243">
        <f t="shared" si="138"/>
        <v>0.38641625932595836</v>
      </c>
      <c r="H299" s="246">
        <f t="shared" si="143"/>
        <v>-8.6300000000000026</v>
      </c>
      <c r="I299" s="484">
        <f t="shared" si="139"/>
        <v>15.020000000000003</v>
      </c>
      <c r="J299" s="485"/>
      <c r="K299" s="175"/>
      <c r="L299" s="222">
        <v>34.17861037614842</v>
      </c>
      <c r="M299" s="222">
        <v>39.110373999188482</v>
      </c>
      <c r="N299" s="222">
        <v>47.899762738582588</v>
      </c>
      <c r="O299" s="222">
        <v>45.260322892597905</v>
      </c>
      <c r="P299" s="243">
        <f t="shared" si="144"/>
        <v>-5.5103401250433559E-2</v>
      </c>
      <c r="Q299" s="243">
        <f t="shared" si="140"/>
        <v>0.32422946382228779</v>
      </c>
      <c r="R299" s="222">
        <f t="shared" si="145"/>
        <v>-2.6394398459846826</v>
      </c>
      <c r="S299" s="470">
        <f t="shared" si="141"/>
        <v>11.081712516449485</v>
      </c>
      <c r="T299" s="471"/>
    </row>
    <row r="300" spans="1:20" x14ac:dyDescent="0.25">
      <c r="A300" s="26" t="s">
        <v>76</v>
      </c>
      <c r="B300" s="227">
        <v>45.4</v>
      </c>
      <c r="C300" s="227">
        <v>47.98</v>
      </c>
      <c r="D300" s="227">
        <v>52.96</v>
      </c>
      <c r="E300" s="227">
        <v>31.54</v>
      </c>
      <c r="F300" s="243">
        <f t="shared" si="142"/>
        <v>-0.40445619335347438</v>
      </c>
      <c r="G300" s="243">
        <f t="shared" si="138"/>
        <v>-0.30528634361233475</v>
      </c>
      <c r="H300" s="246">
        <f t="shared" si="143"/>
        <v>-21.42</v>
      </c>
      <c r="I300" s="484">
        <f t="shared" si="139"/>
        <v>-13.86</v>
      </c>
      <c r="J300" s="485"/>
      <c r="K300" s="175"/>
      <c r="L300" s="227">
        <v>39.817140033945734</v>
      </c>
      <c r="M300" s="227">
        <v>39.41362470988512</v>
      </c>
      <c r="N300" s="227">
        <v>41.043202561763941</v>
      </c>
      <c r="O300" s="227">
        <v>34.995860401855779</v>
      </c>
      <c r="P300" s="243">
        <f t="shared" si="144"/>
        <v>-0.14734089404470341</v>
      </c>
      <c r="Q300" s="243">
        <f t="shared" si="140"/>
        <v>-0.12108553321458093</v>
      </c>
      <c r="R300" s="227">
        <f t="shared" si="145"/>
        <v>-6.0473421599081618</v>
      </c>
      <c r="S300" s="470">
        <f t="shared" si="141"/>
        <v>-4.8212796320899542</v>
      </c>
      <c r="T300" s="471"/>
    </row>
    <row r="301" spans="1:20" x14ac:dyDescent="0.25">
      <c r="A301" s="180" t="s">
        <v>11</v>
      </c>
      <c r="B301" s="215">
        <v>58.54</v>
      </c>
      <c r="C301" s="215">
        <v>65.55</v>
      </c>
      <c r="D301" s="215">
        <v>76.92</v>
      </c>
      <c r="E301" s="215">
        <v>86.64</v>
      </c>
      <c r="F301" s="216">
        <f t="shared" si="142"/>
        <v>0.12636505460218417</v>
      </c>
      <c r="G301" s="216">
        <f t="shared" si="138"/>
        <v>0.4800136658694909</v>
      </c>
      <c r="H301" s="245">
        <f t="shared" si="143"/>
        <v>9.7199999999999989</v>
      </c>
      <c r="I301" s="482">
        <f t="shared" si="139"/>
        <v>28.1</v>
      </c>
      <c r="J301" s="483"/>
      <c r="K301" s="218"/>
      <c r="L301" s="215">
        <v>51.246687735564677</v>
      </c>
      <c r="M301" s="215">
        <v>53.226660654113111</v>
      </c>
      <c r="N301" s="215">
        <v>60.788102294014109</v>
      </c>
      <c r="O301" s="215">
        <v>70.097872712908881</v>
      </c>
      <c r="P301" s="216">
        <f t="shared" si="144"/>
        <v>0.15315119353234885</v>
      </c>
      <c r="Q301" s="216">
        <f t="shared" si="140"/>
        <v>0.36785177365251798</v>
      </c>
      <c r="R301" s="215">
        <f t="shared" si="145"/>
        <v>9.3097704188947716</v>
      </c>
      <c r="S301" s="482">
        <f t="shared" si="141"/>
        <v>18.851184977344204</v>
      </c>
      <c r="T301" s="483"/>
    </row>
    <row r="302" spans="1:20" x14ac:dyDescent="0.25">
      <c r="A302" s="25" t="s">
        <v>12</v>
      </c>
      <c r="B302" s="230">
        <v>98.12</v>
      </c>
      <c r="C302" s="230">
        <v>116.23</v>
      </c>
      <c r="D302" s="230">
        <v>135.97999999999999</v>
      </c>
      <c r="E302" s="230">
        <v>121.92</v>
      </c>
      <c r="F302" s="243">
        <f t="shared" si="142"/>
        <v>-0.10339755846447996</v>
      </c>
      <c r="G302" s="243">
        <f t="shared" si="138"/>
        <v>0.24256013045250713</v>
      </c>
      <c r="H302" s="246">
        <f t="shared" si="143"/>
        <v>-14.059999999999988</v>
      </c>
      <c r="I302" s="484">
        <f t="shared" si="139"/>
        <v>23.799999999999997</v>
      </c>
      <c r="J302" s="485"/>
      <c r="K302" s="175"/>
      <c r="L302" s="230">
        <v>82.833528308391266</v>
      </c>
      <c r="M302" s="230">
        <v>89.583629344295034</v>
      </c>
      <c r="N302" s="230">
        <v>104.41129706268549</v>
      </c>
      <c r="O302" s="230">
        <v>125.87961246300677</v>
      </c>
      <c r="P302" s="243">
        <f t="shared" si="144"/>
        <v>0.20561295572673832</v>
      </c>
      <c r="Q302" s="243">
        <f t="shared" si="140"/>
        <v>0.519669812860728</v>
      </c>
      <c r="R302" s="230">
        <f t="shared" si="145"/>
        <v>21.468315400321274</v>
      </c>
      <c r="S302" s="470">
        <f t="shared" si="141"/>
        <v>43.0460841546155</v>
      </c>
      <c r="T302" s="471"/>
    </row>
    <row r="303" spans="1:20" x14ac:dyDescent="0.25">
      <c r="A303" s="26" t="s">
        <v>8</v>
      </c>
      <c r="B303" s="222">
        <v>63.69</v>
      </c>
      <c r="C303" s="222">
        <v>68.67</v>
      </c>
      <c r="D303" s="222">
        <v>78.73</v>
      </c>
      <c r="E303" s="222">
        <v>89.16</v>
      </c>
      <c r="F303" s="243">
        <f t="shared" si="142"/>
        <v>0.13247808967356778</v>
      </c>
      <c r="G303" s="243">
        <f t="shared" si="138"/>
        <v>0.39990579368817714</v>
      </c>
      <c r="H303" s="246">
        <f t="shared" si="143"/>
        <v>10.429999999999993</v>
      </c>
      <c r="I303" s="484">
        <f t="shared" si="139"/>
        <v>25.47</v>
      </c>
      <c r="J303" s="485"/>
      <c r="K303" s="175"/>
      <c r="L303" s="222">
        <v>55.459834366264914</v>
      </c>
      <c r="M303" s="222">
        <v>56.438674947485687</v>
      </c>
      <c r="N303" s="222">
        <v>64.786391002378792</v>
      </c>
      <c r="O303" s="222">
        <v>72.255132130992067</v>
      </c>
      <c r="P303" s="243">
        <f t="shared" si="144"/>
        <v>0.115282561863016</v>
      </c>
      <c r="Q303" s="243">
        <f t="shared" si="140"/>
        <v>0.30283714253108895</v>
      </c>
      <c r="R303" s="222">
        <f t="shared" si="145"/>
        <v>7.4687411286132743</v>
      </c>
      <c r="S303" s="470">
        <f t="shared" si="141"/>
        <v>16.795297764727152</v>
      </c>
      <c r="T303" s="471"/>
    </row>
    <row r="304" spans="1:20" x14ac:dyDescent="0.25">
      <c r="A304" s="26" t="s">
        <v>9</v>
      </c>
      <c r="B304" s="222">
        <v>40.340000000000003</v>
      </c>
      <c r="C304" s="222">
        <v>47.5</v>
      </c>
      <c r="D304" s="222">
        <v>57.19</v>
      </c>
      <c r="E304" s="222">
        <v>67.7</v>
      </c>
      <c r="F304" s="243">
        <f t="shared" si="142"/>
        <v>0.18377338695576162</v>
      </c>
      <c r="G304" s="243">
        <f t="shared" si="138"/>
        <v>0.67823500247892898</v>
      </c>
      <c r="H304" s="246">
        <f t="shared" si="143"/>
        <v>10.510000000000005</v>
      </c>
      <c r="I304" s="484">
        <f t="shared" si="139"/>
        <v>27.36</v>
      </c>
      <c r="J304" s="485"/>
      <c r="K304" s="175"/>
      <c r="L304" s="222">
        <v>36.634444365976321</v>
      </c>
      <c r="M304" s="222">
        <v>36.252549408585843</v>
      </c>
      <c r="N304" s="222">
        <v>43.070830344375246</v>
      </c>
      <c r="O304" s="222">
        <v>53.150372139806031</v>
      </c>
      <c r="P304" s="243">
        <f t="shared" si="144"/>
        <v>0.23402246287891937</v>
      </c>
      <c r="Q304" s="243">
        <f t="shared" si="140"/>
        <v>0.45083057924494208</v>
      </c>
      <c r="R304" s="222">
        <f t="shared" si="145"/>
        <v>10.079541795430785</v>
      </c>
      <c r="S304" s="470">
        <f t="shared" si="141"/>
        <v>16.515927773829709</v>
      </c>
      <c r="T304" s="471"/>
    </row>
    <row r="305" spans="1:20" x14ac:dyDescent="0.25">
      <c r="A305" s="27" t="s">
        <v>10</v>
      </c>
      <c r="B305" s="235">
        <v>61.93</v>
      </c>
      <c r="C305" s="235">
        <v>64.77</v>
      </c>
      <c r="D305" s="235">
        <v>84.18</v>
      </c>
      <c r="E305" s="235">
        <v>96.3</v>
      </c>
      <c r="F305" s="247">
        <f t="shared" si="142"/>
        <v>0.14397719173200274</v>
      </c>
      <c r="G305" s="247">
        <f t="shared" si="138"/>
        <v>0.55498143064750516</v>
      </c>
      <c r="H305" s="248">
        <f t="shared" si="143"/>
        <v>12.11999999999999</v>
      </c>
      <c r="I305" s="489">
        <f t="shared" si="139"/>
        <v>34.369999999999997</v>
      </c>
      <c r="J305" s="490"/>
      <c r="K305" s="249"/>
      <c r="L305" s="235">
        <v>53.288216244932762</v>
      </c>
      <c r="M305" s="235">
        <v>55.897474609382293</v>
      </c>
      <c r="N305" s="235">
        <v>57.520727062132913</v>
      </c>
      <c r="O305" s="235">
        <v>71.088794732153417</v>
      </c>
      <c r="P305" s="247">
        <f t="shared" si="144"/>
        <v>0.23588136595291131</v>
      </c>
      <c r="Q305" s="247">
        <f t="shared" si="140"/>
        <v>0.33404342914017748</v>
      </c>
      <c r="R305" s="235">
        <f t="shared" si="145"/>
        <v>13.568067670020504</v>
      </c>
      <c r="S305" s="476">
        <f t="shared" si="141"/>
        <v>17.800578487220655</v>
      </c>
      <c r="T305" s="477"/>
    </row>
    <row r="306" spans="1:20" x14ac:dyDescent="0.25">
      <c r="A306" s="486" t="s">
        <v>13</v>
      </c>
      <c r="B306" s="487"/>
      <c r="C306" s="487"/>
      <c r="D306" s="487"/>
      <c r="E306" s="487"/>
      <c r="F306" s="487"/>
      <c r="G306" s="487"/>
      <c r="H306" s="487"/>
      <c r="I306" s="487"/>
      <c r="J306" s="487"/>
      <c r="K306" s="487"/>
      <c r="L306" s="487"/>
      <c r="M306" s="487"/>
      <c r="N306" s="487"/>
      <c r="O306" s="487"/>
      <c r="P306" s="487"/>
      <c r="Q306" s="487"/>
      <c r="R306" s="487"/>
      <c r="S306" s="487"/>
      <c r="T306" s="488"/>
    </row>
    <row r="307" spans="1:20" ht="21" x14ac:dyDescent="0.35">
      <c r="A307" s="433" t="s">
        <v>82</v>
      </c>
      <c r="B307" s="433"/>
      <c r="C307" s="433"/>
      <c r="D307" s="433"/>
      <c r="E307" s="433"/>
      <c r="F307" s="433"/>
      <c r="G307" s="433"/>
      <c r="H307" s="433"/>
      <c r="I307" s="433"/>
      <c r="J307" s="433"/>
      <c r="K307" s="433"/>
      <c r="L307" s="433"/>
      <c r="M307" s="433"/>
      <c r="N307" s="433"/>
      <c r="O307" s="433"/>
      <c r="P307" s="433"/>
      <c r="Q307" s="433"/>
      <c r="R307" s="433"/>
      <c r="S307" s="433"/>
      <c r="T307" s="433"/>
    </row>
    <row r="308" spans="1:20" x14ac:dyDescent="0.25">
      <c r="A308" s="54"/>
      <c r="B308" s="382" t="s">
        <v>152</v>
      </c>
      <c r="C308" s="383"/>
      <c r="D308" s="383"/>
      <c r="E308" s="383"/>
      <c r="F308" s="383"/>
      <c r="G308" s="383"/>
      <c r="H308" s="383"/>
      <c r="I308" s="383"/>
      <c r="J308" s="384"/>
      <c r="K308" s="174"/>
      <c r="L308" s="382" t="str">
        <f>L$5</f>
        <v>acumulado diciembre</v>
      </c>
      <c r="M308" s="383"/>
      <c r="N308" s="383"/>
      <c r="O308" s="383"/>
      <c r="P308" s="383"/>
      <c r="Q308" s="383"/>
      <c r="R308" s="383"/>
      <c r="S308" s="383"/>
      <c r="T308" s="384"/>
    </row>
    <row r="309" spans="1:20" x14ac:dyDescent="0.25">
      <c r="A309" s="4"/>
      <c r="B309" s="5">
        <f>B$6</f>
        <v>2019</v>
      </c>
      <c r="C309" s="5">
        <f>C$6</f>
        <v>2022</v>
      </c>
      <c r="D309" s="5">
        <f>D$6</f>
        <v>2023</v>
      </c>
      <c r="E309" s="5">
        <f>E$6</f>
        <v>2024</v>
      </c>
      <c r="F309" s="5" t="str">
        <f>CONCATENATE("var ",RIGHT(E309,2),"/",RIGHT(D309,2))</f>
        <v>var 24/23</v>
      </c>
      <c r="G309" s="5" t="str">
        <f>CONCATENATE("var ",RIGHT(E309,2),"/",RIGHT(B309,2))</f>
        <v>var 24/19</v>
      </c>
      <c r="H309" s="5" t="str">
        <f>CONCATENATE("dif ",RIGHT(E309,2),"-",RIGHT(D309,2))</f>
        <v>dif 24-23</v>
      </c>
      <c r="I309" s="392" t="str">
        <f>CONCATENATE("dif ",RIGHT(E309,2),"-",RIGHT(B309,2))</f>
        <v>dif 24-19</v>
      </c>
      <c r="J309" s="393"/>
      <c r="K309" s="175"/>
      <c r="L309" s="5">
        <f>L$6</f>
        <v>2019</v>
      </c>
      <c r="M309" s="5">
        <f>M$6</f>
        <v>2022</v>
      </c>
      <c r="N309" s="5">
        <f>N$6</f>
        <v>2023</v>
      </c>
      <c r="O309" s="5">
        <f>O$6</f>
        <v>2024</v>
      </c>
      <c r="P309" s="5" t="str">
        <f>CONCATENATE("var ",RIGHT(O309,2),"/",RIGHT(N309,2))</f>
        <v>var 24/23</v>
      </c>
      <c r="Q309" s="5" t="str">
        <f>CONCATENATE("var ",RIGHT(O309,2),"/",RIGHT(L309,2))</f>
        <v>var 24/19</v>
      </c>
      <c r="R309" s="5" t="str">
        <f>CONCATENATE("dif ",RIGHT(O309,2),"-",RIGHT(M309,2))</f>
        <v>dif 24-22</v>
      </c>
      <c r="S309" s="392" t="str">
        <f>CONCATENATE("dif ",RIGHT(O309,2),"-",RIGHT(L309,2))</f>
        <v>dif 24-19</v>
      </c>
      <c r="T309" s="393"/>
    </row>
    <row r="310" spans="1:20" x14ac:dyDescent="0.25">
      <c r="A310" s="176" t="s">
        <v>48</v>
      </c>
      <c r="B310" s="211">
        <v>76.67</v>
      </c>
      <c r="C310" s="211">
        <v>97.52</v>
      </c>
      <c r="D310" s="211">
        <v>112.26</v>
      </c>
      <c r="E310" s="211">
        <v>122</v>
      </c>
      <c r="F310" s="238">
        <f>E310/D310-1</f>
        <v>8.6762871904507266E-2</v>
      </c>
      <c r="G310" s="238">
        <f t="shared" ref="G310:G320" si="146">E310/B310-1</f>
        <v>0.59123516368853535</v>
      </c>
      <c r="H310" s="244">
        <f>E310-D310</f>
        <v>9.7399999999999949</v>
      </c>
      <c r="I310" s="480">
        <f t="shared" ref="I310:I320" si="147">E310-B310</f>
        <v>45.33</v>
      </c>
      <c r="J310" s="481"/>
      <c r="K310" s="214"/>
      <c r="L310" s="211">
        <v>70.462179058459554</v>
      </c>
      <c r="M310" s="211">
        <v>80.575938870110065</v>
      </c>
      <c r="N310" s="211">
        <v>93.239870623231781</v>
      </c>
      <c r="O310" s="211">
        <v>104.42892235684029</v>
      </c>
      <c r="P310" s="238">
        <f>O310/N310-1</f>
        <v>0.12000286635769553</v>
      </c>
      <c r="Q310" s="238">
        <f t="shared" ref="Q310:Q320" si="148">O310/L310-1</f>
        <v>0.48205638474790757</v>
      </c>
      <c r="R310" s="211">
        <f>O310-N310</f>
        <v>11.189051733608508</v>
      </c>
      <c r="S310" s="480">
        <f>O310-L310</f>
        <v>33.966743298380734</v>
      </c>
      <c r="T310" s="481"/>
    </row>
    <row r="311" spans="1:20" x14ac:dyDescent="0.25">
      <c r="A311" s="76" t="s">
        <v>49</v>
      </c>
      <c r="B311" s="240">
        <v>95.17</v>
      </c>
      <c r="C311" s="240">
        <v>129.44999999999999</v>
      </c>
      <c r="D311" s="240">
        <v>145.85</v>
      </c>
      <c r="E311" s="240">
        <v>155.86000000000001</v>
      </c>
      <c r="F311" s="250">
        <f t="shared" ref="F311:F320" si="149">E311/D311-1</f>
        <v>6.8632156324991644E-2</v>
      </c>
      <c r="G311" s="250">
        <f t="shared" si="146"/>
        <v>0.63770095618367151</v>
      </c>
      <c r="H311" s="251">
        <f t="shared" ref="H311:H320" si="150">E311-D311</f>
        <v>10.010000000000019</v>
      </c>
      <c r="I311" s="493">
        <f t="shared" si="147"/>
        <v>60.690000000000012</v>
      </c>
      <c r="J311" s="494"/>
      <c r="K311" s="175"/>
      <c r="L311" s="240">
        <v>89.937364239492467</v>
      </c>
      <c r="M311" s="240">
        <v>107.71865816543777</v>
      </c>
      <c r="N311" s="240">
        <v>119.34832375979207</v>
      </c>
      <c r="O311" s="240">
        <v>130.82502850186981</v>
      </c>
      <c r="P311" s="250">
        <f t="shared" ref="P311:P320" si="151">O311/N311-1</f>
        <v>9.6161423809993929E-2</v>
      </c>
      <c r="Q311" s="250">
        <f t="shared" si="148"/>
        <v>0.45462377742690308</v>
      </c>
      <c r="R311" s="240">
        <f t="shared" ref="R311:R320" si="152">O311-N311</f>
        <v>11.476704742077743</v>
      </c>
      <c r="S311" s="493">
        <f t="shared" ref="S311:S320" si="153">O311-L311</f>
        <v>40.887664262377342</v>
      </c>
      <c r="T311" s="494"/>
    </row>
    <row r="312" spans="1:20" x14ac:dyDescent="0.25">
      <c r="A312" s="79" t="s">
        <v>50</v>
      </c>
      <c r="B312" s="222">
        <v>75.39</v>
      </c>
      <c r="C312" s="222">
        <v>85.77</v>
      </c>
      <c r="D312" s="222">
        <v>99.84</v>
      </c>
      <c r="E312" s="222">
        <v>109.82</v>
      </c>
      <c r="F312" s="243">
        <f t="shared" si="149"/>
        <v>9.9959935897435681E-2</v>
      </c>
      <c r="G312" s="243">
        <f t="shared" si="146"/>
        <v>0.45669186894813629</v>
      </c>
      <c r="H312" s="252">
        <f t="shared" si="150"/>
        <v>9.9799999999999898</v>
      </c>
      <c r="I312" s="491">
        <f t="shared" si="147"/>
        <v>34.429999999999993</v>
      </c>
      <c r="J312" s="492"/>
      <c r="K312" s="175"/>
      <c r="L312" s="222">
        <v>68.492502845088453</v>
      </c>
      <c r="M312" s="222">
        <v>71.230175144232774</v>
      </c>
      <c r="N312" s="222">
        <v>83.788533081515766</v>
      </c>
      <c r="O312" s="222">
        <v>96.853901510199705</v>
      </c>
      <c r="P312" s="243">
        <f t="shared" si="151"/>
        <v>0.15593265508029575</v>
      </c>
      <c r="Q312" s="243">
        <f t="shared" si="148"/>
        <v>0.41408033707363678</v>
      </c>
      <c r="R312" s="222">
        <f t="shared" si="152"/>
        <v>13.065368428683939</v>
      </c>
      <c r="S312" s="491">
        <f t="shared" si="153"/>
        <v>28.361398665111253</v>
      </c>
      <c r="T312" s="492"/>
    </row>
    <row r="313" spans="1:20" x14ac:dyDescent="0.25">
      <c r="A313" s="79" t="s">
        <v>51</v>
      </c>
      <c r="B313" s="222">
        <v>54.99</v>
      </c>
      <c r="C313" s="222">
        <v>84.53</v>
      </c>
      <c r="D313" s="222">
        <v>69.98</v>
      </c>
      <c r="E313" s="222">
        <v>84.35</v>
      </c>
      <c r="F313" s="243">
        <f t="shared" si="149"/>
        <v>0.20534438410974554</v>
      </c>
      <c r="G313" s="243">
        <f t="shared" si="146"/>
        <v>0.5339152573195125</v>
      </c>
      <c r="H313" s="252">
        <f t="shared" si="150"/>
        <v>14.36999999999999</v>
      </c>
      <c r="I313" s="491">
        <f t="shared" si="147"/>
        <v>29.359999999999992</v>
      </c>
      <c r="J313" s="492"/>
      <c r="K313" s="175"/>
      <c r="L313" s="222">
        <v>47.785265573386233</v>
      </c>
      <c r="M313" s="222">
        <v>53.916670911208421</v>
      </c>
      <c r="N313" s="222">
        <v>54.695924406713544</v>
      </c>
      <c r="O313" s="222">
        <v>64.460065429668916</v>
      </c>
      <c r="P313" s="243">
        <f t="shared" si="151"/>
        <v>0.17851679314074986</v>
      </c>
      <c r="Q313" s="243">
        <f t="shared" si="148"/>
        <v>0.34895275052252983</v>
      </c>
      <c r="R313" s="222">
        <f t="shared" si="152"/>
        <v>9.7641410229553713</v>
      </c>
      <c r="S313" s="491">
        <f t="shared" si="153"/>
        <v>16.674799856282682</v>
      </c>
      <c r="T313" s="492"/>
    </row>
    <row r="314" spans="1:20" x14ac:dyDescent="0.25">
      <c r="A314" s="79" t="s">
        <v>52</v>
      </c>
      <c r="B314" s="222">
        <v>45.99</v>
      </c>
      <c r="C314" s="222">
        <v>56.56</v>
      </c>
      <c r="D314" s="222">
        <v>60.51</v>
      </c>
      <c r="E314" s="222">
        <v>70.42</v>
      </c>
      <c r="F314" s="243">
        <f t="shared" si="149"/>
        <v>0.16377458271360101</v>
      </c>
      <c r="G314" s="243">
        <f t="shared" si="146"/>
        <v>0.53120243531202438</v>
      </c>
      <c r="H314" s="252">
        <f t="shared" si="150"/>
        <v>9.9100000000000037</v>
      </c>
      <c r="I314" s="491">
        <f t="shared" si="147"/>
        <v>24.43</v>
      </c>
      <c r="J314" s="492"/>
      <c r="K314" s="175"/>
      <c r="L314" s="222">
        <v>41.279295390431436</v>
      </c>
      <c r="M314" s="222">
        <v>42.012394907988785</v>
      </c>
      <c r="N314" s="222">
        <v>51.990144008165785</v>
      </c>
      <c r="O314" s="222">
        <v>61.143399850173488</v>
      </c>
      <c r="P314" s="243">
        <f t="shared" si="151"/>
        <v>0.17605752045176204</v>
      </c>
      <c r="Q314" s="243">
        <f t="shared" si="148"/>
        <v>0.48121229473181759</v>
      </c>
      <c r="R314" s="222">
        <f t="shared" si="152"/>
        <v>9.1532558420077024</v>
      </c>
      <c r="S314" s="491">
        <f t="shared" si="153"/>
        <v>19.864104459742052</v>
      </c>
      <c r="T314" s="492"/>
    </row>
    <row r="315" spans="1:20" x14ac:dyDescent="0.25">
      <c r="A315" s="79" t="s">
        <v>53</v>
      </c>
      <c r="B315" s="222">
        <v>71.510000000000005</v>
      </c>
      <c r="C315" s="222">
        <v>116.02</v>
      </c>
      <c r="D315" s="222">
        <v>135.97999999999999</v>
      </c>
      <c r="E315" s="222">
        <v>170.57</v>
      </c>
      <c r="F315" s="243">
        <f t="shared" si="149"/>
        <v>0.25437564347698194</v>
      </c>
      <c r="G315" s="243">
        <f t="shared" si="146"/>
        <v>1.3852608026849391</v>
      </c>
      <c r="H315" s="252">
        <f t="shared" si="150"/>
        <v>34.590000000000003</v>
      </c>
      <c r="I315" s="491">
        <f t="shared" si="147"/>
        <v>99.059999999999988</v>
      </c>
      <c r="J315" s="492"/>
      <c r="K315" s="175"/>
      <c r="L315" s="222">
        <v>67.779354597842385</v>
      </c>
      <c r="M315" s="222">
        <v>96.710639712624442</v>
      </c>
      <c r="N315" s="222">
        <v>122.12126480292923</v>
      </c>
      <c r="O315" s="222">
        <v>143.57686331313261</v>
      </c>
      <c r="P315" s="243">
        <f t="shared" si="151"/>
        <v>0.17569092937930941</v>
      </c>
      <c r="Q315" s="243">
        <f t="shared" si="148"/>
        <v>1.1182978823717376</v>
      </c>
      <c r="R315" s="222">
        <f t="shared" si="152"/>
        <v>21.455598510203373</v>
      </c>
      <c r="S315" s="491">
        <f t="shared" si="153"/>
        <v>75.79750871529022</v>
      </c>
      <c r="T315" s="492"/>
    </row>
    <row r="316" spans="1:20" x14ac:dyDescent="0.25">
      <c r="A316" s="79" t="s">
        <v>54</v>
      </c>
      <c r="B316" s="222">
        <v>46.91</v>
      </c>
      <c r="C316" s="222">
        <v>60.77</v>
      </c>
      <c r="D316" s="222">
        <v>72.12</v>
      </c>
      <c r="E316" s="222">
        <v>89.01</v>
      </c>
      <c r="F316" s="243">
        <f t="shared" si="149"/>
        <v>0.23419301164725459</v>
      </c>
      <c r="G316" s="243">
        <f t="shared" si="146"/>
        <v>0.89746322745683238</v>
      </c>
      <c r="H316" s="252">
        <f t="shared" si="150"/>
        <v>16.89</v>
      </c>
      <c r="I316" s="491">
        <f t="shared" si="147"/>
        <v>42.100000000000009</v>
      </c>
      <c r="J316" s="492"/>
      <c r="K316" s="175"/>
      <c r="L316" s="222">
        <v>43.258568786712132</v>
      </c>
      <c r="M316" s="222">
        <v>53.16467533934356</v>
      </c>
      <c r="N316" s="222">
        <v>62.048312168956215</v>
      </c>
      <c r="O316" s="222">
        <v>69.552899294495347</v>
      </c>
      <c r="P316" s="243">
        <f>O316/N316-1</f>
        <v>0.1209474821024028</v>
      </c>
      <c r="Q316" s="243">
        <f t="shared" si="148"/>
        <v>0.60784097221127031</v>
      </c>
      <c r="R316" s="222">
        <f>O316-N316</f>
        <v>7.5045871255391319</v>
      </c>
      <c r="S316" s="491">
        <f t="shared" si="153"/>
        <v>26.294330507783215</v>
      </c>
      <c r="T316" s="492"/>
    </row>
    <row r="317" spans="1:20" x14ac:dyDescent="0.25">
      <c r="A317" s="79" t="s">
        <v>55</v>
      </c>
      <c r="B317" s="222">
        <v>55.95</v>
      </c>
      <c r="C317" s="222">
        <v>72.19</v>
      </c>
      <c r="D317" s="222">
        <v>84.63</v>
      </c>
      <c r="E317" s="222">
        <v>99.7</v>
      </c>
      <c r="F317" s="243">
        <f t="shared" si="149"/>
        <v>0.17806924258537182</v>
      </c>
      <c r="G317" s="243">
        <f t="shared" si="146"/>
        <v>0.78194816800714917</v>
      </c>
      <c r="H317" s="252">
        <f t="shared" si="150"/>
        <v>15.070000000000007</v>
      </c>
      <c r="I317" s="491">
        <f t="shared" si="147"/>
        <v>43.75</v>
      </c>
      <c r="J317" s="492"/>
      <c r="K317" s="175"/>
      <c r="L317" s="222">
        <v>51.617205160088496</v>
      </c>
      <c r="M317" s="222">
        <v>64.643902351985275</v>
      </c>
      <c r="N317" s="222">
        <v>73.616138654057124</v>
      </c>
      <c r="O317" s="222">
        <v>81.629353724396282</v>
      </c>
      <c r="P317" s="243">
        <f t="shared" si="151"/>
        <v>0.10885133636247213</v>
      </c>
      <c r="Q317" s="243">
        <f t="shared" si="148"/>
        <v>0.58143691568008049</v>
      </c>
      <c r="R317" s="222">
        <f t="shared" si="152"/>
        <v>8.0132150703391574</v>
      </c>
      <c r="S317" s="491">
        <f t="shared" si="153"/>
        <v>30.012148564307786</v>
      </c>
      <c r="T317" s="492"/>
    </row>
    <row r="318" spans="1:20" x14ac:dyDescent="0.25">
      <c r="A318" s="79" t="s">
        <v>56</v>
      </c>
      <c r="B318" s="222">
        <v>78.42</v>
      </c>
      <c r="C318" s="222">
        <v>105.77</v>
      </c>
      <c r="D318" s="222">
        <v>117.93</v>
      </c>
      <c r="E318" s="222">
        <v>102.08</v>
      </c>
      <c r="F318" s="243">
        <f t="shared" si="149"/>
        <v>-0.13440176375816171</v>
      </c>
      <c r="G318" s="243">
        <f t="shared" si="146"/>
        <v>0.30170874776842638</v>
      </c>
      <c r="H318" s="252">
        <f t="shared" si="150"/>
        <v>-15.850000000000009</v>
      </c>
      <c r="I318" s="491">
        <f t="shared" si="147"/>
        <v>23.659999999999997</v>
      </c>
      <c r="J318" s="492"/>
      <c r="K318" s="175"/>
      <c r="L318" s="222">
        <v>71.476725159943854</v>
      </c>
      <c r="M318" s="222">
        <v>88.717889530765731</v>
      </c>
      <c r="N318" s="222">
        <v>108.87306546654106</v>
      </c>
      <c r="O318" s="222">
        <v>119.20726945118422</v>
      </c>
      <c r="P318" s="243">
        <f t="shared" si="151"/>
        <v>9.4919748427760187E-2</v>
      </c>
      <c r="Q318" s="243">
        <f t="shared" si="148"/>
        <v>0.66777743642330378</v>
      </c>
      <c r="R318" s="222">
        <f t="shared" si="152"/>
        <v>10.334203984643153</v>
      </c>
      <c r="S318" s="496">
        <f t="shared" si="153"/>
        <v>47.730544291240363</v>
      </c>
      <c r="T318" s="497"/>
    </row>
    <row r="319" spans="1:20" x14ac:dyDescent="0.25">
      <c r="A319" s="79" t="s">
        <v>57</v>
      </c>
      <c r="B319" s="222">
        <v>133.83000000000001</v>
      </c>
      <c r="C319" s="222">
        <v>93.53</v>
      </c>
      <c r="D319" s="222">
        <v>162.47</v>
      </c>
      <c r="E319" s="222">
        <v>183.26</v>
      </c>
      <c r="F319" s="243">
        <f t="shared" si="149"/>
        <v>0.12796208530805675</v>
      </c>
      <c r="G319" s="243">
        <f t="shared" si="146"/>
        <v>0.36934917432563674</v>
      </c>
      <c r="H319" s="252">
        <f t="shared" si="150"/>
        <v>20.789999999999992</v>
      </c>
      <c r="I319" s="491">
        <f t="shared" si="147"/>
        <v>49.429999999999978</v>
      </c>
      <c r="J319" s="492"/>
      <c r="K319" s="175"/>
      <c r="L319" s="222">
        <v>106.99693400242019</v>
      </c>
      <c r="M319" s="222">
        <v>94.789473438104324</v>
      </c>
      <c r="N319" s="222">
        <v>114.30539906933832</v>
      </c>
      <c r="O319" s="222">
        <v>127.57227706112342</v>
      </c>
      <c r="P319" s="243">
        <f t="shared" si="151"/>
        <v>0.11606519114409752</v>
      </c>
      <c r="Q319" s="243">
        <f t="shared" si="148"/>
        <v>0.19229843593684492</v>
      </c>
      <c r="R319" s="222">
        <f t="shared" si="152"/>
        <v>13.266877991785094</v>
      </c>
      <c r="S319" s="491">
        <f t="shared" si="153"/>
        <v>20.575343058703226</v>
      </c>
      <c r="T319" s="492"/>
    </row>
    <row r="320" spans="1:20" x14ac:dyDescent="0.25">
      <c r="A320" s="79" t="s">
        <v>80</v>
      </c>
      <c r="B320" s="235">
        <v>43.75</v>
      </c>
      <c r="C320" s="235">
        <v>58.99</v>
      </c>
      <c r="D320" s="235">
        <v>65</v>
      </c>
      <c r="E320" s="235">
        <v>67.73</v>
      </c>
      <c r="F320" s="243">
        <f t="shared" si="149"/>
        <v>4.2000000000000037E-2</v>
      </c>
      <c r="G320" s="243">
        <f t="shared" si="146"/>
        <v>0.54811428571428578</v>
      </c>
      <c r="H320" s="252">
        <f t="shared" si="150"/>
        <v>2.730000000000004</v>
      </c>
      <c r="I320" s="491">
        <f t="shared" si="147"/>
        <v>23.980000000000004</v>
      </c>
      <c r="J320" s="492"/>
      <c r="K320" s="175"/>
      <c r="L320" s="235">
        <v>39.847115807564066</v>
      </c>
      <c r="M320" s="235">
        <v>43.181422447436297</v>
      </c>
      <c r="N320" s="235">
        <v>53.997432120157676</v>
      </c>
      <c r="O320" s="235">
        <v>56.415934163552492</v>
      </c>
      <c r="P320" s="243">
        <f t="shared" si="151"/>
        <v>4.4789204753534317E-2</v>
      </c>
      <c r="Q320" s="243">
        <f t="shared" si="148"/>
        <v>0.41580972725868448</v>
      </c>
      <c r="R320" s="235">
        <f t="shared" si="152"/>
        <v>2.4185020433948168</v>
      </c>
      <c r="S320" s="491">
        <f t="shared" si="153"/>
        <v>16.568818355988427</v>
      </c>
      <c r="T320" s="492"/>
    </row>
    <row r="321" spans="1:20" x14ac:dyDescent="0.25">
      <c r="A321" s="386" t="s">
        <v>13</v>
      </c>
      <c r="B321" s="387"/>
      <c r="C321" s="387"/>
      <c r="D321" s="387"/>
      <c r="E321" s="387"/>
      <c r="F321" s="387"/>
      <c r="G321" s="387"/>
      <c r="H321" s="387"/>
      <c r="I321" s="387"/>
      <c r="J321" s="387"/>
      <c r="K321" s="387"/>
      <c r="L321" s="387"/>
      <c r="M321" s="387"/>
      <c r="N321" s="387"/>
      <c r="O321" s="387"/>
      <c r="P321" s="387"/>
      <c r="Q321" s="387"/>
      <c r="R321" s="387"/>
      <c r="S321" s="387"/>
      <c r="T321" s="388"/>
    </row>
    <row r="322" spans="1:20" ht="24" x14ac:dyDescent="0.4">
      <c r="A322" s="495" t="s">
        <v>83</v>
      </c>
      <c r="B322" s="495"/>
      <c r="C322" s="495"/>
      <c r="D322" s="495"/>
      <c r="E322" s="495"/>
      <c r="F322" s="495"/>
      <c r="G322" s="495"/>
      <c r="H322" s="495"/>
      <c r="I322" s="495"/>
      <c r="J322" s="495"/>
      <c r="K322" s="495"/>
      <c r="L322" s="495"/>
      <c r="M322" s="495"/>
      <c r="N322" s="495"/>
      <c r="O322" s="495"/>
      <c r="P322" s="495"/>
      <c r="Q322" s="495"/>
      <c r="R322" s="495"/>
      <c r="S322" s="495"/>
      <c r="T322" s="495"/>
    </row>
    <row r="323" spans="1:20" ht="21" x14ac:dyDescent="0.35">
      <c r="A323" s="498" t="s">
        <v>84</v>
      </c>
      <c r="B323" s="498"/>
      <c r="C323" s="498"/>
      <c r="D323" s="498"/>
      <c r="E323" s="498"/>
      <c r="F323" s="498"/>
      <c r="G323" s="498"/>
      <c r="H323" s="498"/>
      <c r="I323" s="498"/>
      <c r="J323" s="498"/>
      <c r="K323" s="498"/>
      <c r="L323" s="498"/>
      <c r="M323" s="498"/>
      <c r="N323" s="498"/>
      <c r="O323" s="498"/>
      <c r="P323" s="498"/>
      <c r="Q323" s="498"/>
      <c r="R323" s="498"/>
      <c r="S323" s="498"/>
      <c r="T323" s="498"/>
    </row>
    <row r="324" spans="1:20" x14ac:dyDescent="0.25">
      <c r="A324" s="54"/>
      <c r="B324" s="382" t="s">
        <v>152</v>
      </c>
      <c r="C324" s="383"/>
      <c r="D324" s="383"/>
      <c r="E324" s="383"/>
      <c r="F324" s="383"/>
      <c r="G324" s="383"/>
      <c r="H324" s="383"/>
      <c r="I324" s="383"/>
      <c r="J324" s="383"/>
      <c r="K324" s="253"/>
      <c r="L324" s="382" t="str">
        <f>CONCATENATE("acumulado ",B324," (promedio del periodo acumulado)")</f>
        <v>acumulado diciembre (promedio del periodo acumulado)</v>
      </c>
      <c r="M324" s="383"/>
      <c r="N324" s="383"/>
      <c r="O324" s="383"/>
      <c r="P324" s="383"/>
      <c r="Q324" s="383"/>
      <c r="R324" s="383"/>
      <c r="S324" s="383"/>
      <c r="T324" s="384"/>
    </row>
    <row r="325" spans="1:20" x14ac:dyDescent="0.25">
      <c r="A325" s="4"/>
      <c r="B325" s="254">
        <f>B$6</f>
        <v>2019</v>
      </c>
      <c r="C325" s="254">
        <f>C$6</f>
        <v>2022</v>
      </c>
      <c r="D325" s="254">
        <f>D$6</f>
        <v>2023</v>
      </c>
      <c r="E325" s="254">
        <f>E$6</f>
        <v>2024</v>
      </c>
      <c r="F325" s="254" t="str">
        <f>CONCATENATE("var ",RIGHT(E325,2),"/",RIGHT(D325,2))</f>
        <v>var 24/23</v>
      </c>
      <c r="G325" s="254" t="str">
        <f>CONCATENATE("var ",RIGHT(E325,2),"/",RIGHT(B325,2))</f>
        <v>var 24/19</v>
      </c>
      <c r="H325" s="254" t="str">
        <f>CONCATENATE("dif ",RIGHT(E325,2),"-",RIGHT(D325,2))</f>
        <v>dif 24-23</v>
      </c>
      <c r="I325" s="254" t="str">
        <f>CONCATENATE("dif ",RIGHT(E325,2),"-",RIGHT(B325,2))</f>
        <v>dif 24-19</v>
      </c>
      <c r="J325" s="255" t="str">
        <f>CONCATENATE("cuota ",RIGHT(E325,2))</f>
        <v>cuota 24</v>
      </c>
      <c r="K325" s="256"/>
      <c r="L325" s="254">
        <f>L$6</f>
        <v>2019</v>
      </c>
      <c r="M325" s="254">
        <f>M$6</f>
        <v>2022</v>
      </c>
      <c r="N325" s="254">
        <f>N$6</f>
        <v>2023</v>
      </c>
      <c r="O325" s="254">
        <f>O$6</f>
        <v>2024</v>
      </c>
      <c r="P325" s="254" t="str">
        <f>CONCATENATE("var ",RIGHT(O325,2),"/",RIGHT(N325,2))</f>
        <v>var 24/23</v>
      </c>
      <c r="Q325" s="254" t="str">
        <f>CONCATENATE("var ",RIGHT(O325,2),"/",RIGHT(L325,2))</f>
        <v>var 24/19</v>
      </c>
      <c r="R325" s="254" t="str">
        <f>CONCATENATE("dif ",RIGHT(O325,2),"-",RIGHT(N325,2))</f>
        <v>dif 24-23</v>
      </c>
      <c r="S325" s="254" t="str">
        <f>CONCATENATE("dif ",RIGHT(O325,2),"-",RIGHT(L325,2))</f>
        <v>dif 24-19</v>
      </c>
      <c r="T325" s="255" t="str">
        <f>CONCATENATE("cuota ",RIGHT(O325,2))</f>
        <v>cuota 24</v>
      </c>
    </row>
    <row r="326" spans="1:20" x14ac:dyDescent="0.25">
      <c r="A326" s="257" t="s">
        <v>4</v>
      </c>
      <c r="B326" s="258">
        <v>392</v>
      </c>
      <c r="C326" s="258">
        <v>309</v>
      </c>
      <c r="D326" s="258">
        <v>316</v>
      </c>
      <c r="E326" s="258">
        <v>325</v>
      </c>
      <c r="F326" s="259">
        <f t="shared" ref="F326:F337" si="154">E326/D326-1</f>
        <v>2.8481012658227778E-2</v>
      </c>
      <c r="G326" s="259">
        <f t="shared" ref="G326:G337" si="155">E326/B326-1</f>
        <v>-0.17091836734693877</v>
      </c>
      <c r="H326" s="260">
        <f t="shared" ref="H326:H337" si="156">E326-D326</f>
        <v>9</v>
      </c>
      <c r="I326" s="260">
        <f t="shared" ref="I326:I337" si="157">E326-B326</f>
        <v>-67</v>
      </c>
      <c r="J326" s="259">
        <f t="shared" ref="J326:J337" si="158">E326/$E$326</f>
        <v>1</v>
      </c>
      <c r="K326" s="261"/>
      <c r="L326" s="262">
        <v>388.33333333333331</v>
      </c>
      <c r="M326" s="262">
        <v>293.33333333333331</v>
      </c>
      <c r="N326" s="262">
        <v>308.25</v>
      </c>
      <c r="O326" s="262">
        <v>321.16666666666669</v>
      </c>
      <c r="P326" s="259">
        <f t="shared" ref="P326:P337" si="159">O326/N326-1</f>
        <v>4.1903217085698996E-2</v>
      </c>
      <c r="Q326" s="259">
        <f t="shared" ref="Q326:Q337" si="160">O326/L326-1</f>
        <v>-0.17296137339055784</v>
      </c>
      <c r="R326" s="260">
        <f t="shared" ref="R326:R337" si="161">O326-N326</f>
        <v>12.916666666666686</v>
      </c>
      <c r="S326" s="260">
        <f t="shared" ref="S326:S337" si="162">O326-L326</f>
        <v>-67.166666666666629</v>
      </c>
      <c r="T326" s="259">
        <f>O326/$O$326</f>
        <v>1</v>
      </c>
    </row>
    <row r="327" spans="1:20" x14ac:dyDescent="0.25">
      <c r="A327" s="263" t="s">
        <v>5</v>
      </c>
      <c r="B327" s="264">
        <v>233</v>
      </c>
      <c r="C327" s="264">
        <v>201</v>
      </c>
      <c r="D327" s="264">
        <v>206</v>
      </c>
      <c r="E327" s="264">
        <v>213</v>
      </c>
      <c r="F327" s="265">
        <f t="shared" si="154"/>
        <v>3.398058252427183E-2</v>
      </c>
      <c r="G327" s="265">
        <f t="shared" si="155"/>
        <v>-8.5836909871244593E-2</v>
      </c>
      <c r="H327" s="266">
        <f t="shared" si="156"/>
        <v>7</v>
      </c>
      <c r="I327" s="266">
        <f t="shared" si="157"/>
        <v>-20</v>
      </c>
      <c r="J327" s="265">
        <f t="shared" si="158"/>
        <v>0.65538461538461534</v>
      </c>
      <c r="K327" s="267"/>
      <c r="L327" s="268">
        <v>230.41666666666666</v>
      </c>
      <c r="M327" s="268">
        <v>193.58333333333334</v>
      </c>
      <c r="N327" s="268">
        <v>199</v>
      </c>
      <c r="O327" s="268">
        <v>210.25</v>
      </c>
      <c r="P327" s="265">
        <f t="shared" si="159"/>
        <v>5.6532663316583021E-2</v>
      </c>
      <c r="Q327" s="265">
        <f t="shared" si="160"/>
        <v>-8.752260397830014E-2</v>
      </c>
      <c r="R327" s="266">
        <f t="shared" si="161"/>
        <v>11.25</v>
      </c>
      <c r="S327" s="266">
        <f t="shared" si="162"/>
        <v>-20.166666666666657</v>
      </c>
      <c r="T327" s="265">
        <f t="shared" ref="T327:T337" si="163">O327/$O$326</f>
        <v>0.6546445251686559</v>
      </c>
    </row>
    <row r="328" spans="1:20" x14ac:dyDescent="0.25">
      <c r="A328" s="269" t="s">
        <v>6</v>
      </c>
      <c r="B328" s="270">
        <v>26</v>
      </c>
      <c r="C328" s="270">
        <v>29</v>
      </c>
      <c r="D328" s="270">
        <v>30</v>
      </c>
      <c r="E328" s="270">
        <v>31</v>
      </c>
      <c r="F328" s="271">
        <f t="shared" si="154"/>
        <v>3.3333333333333437E-2</v>
      </c>
      <c r="G328" s="271">
        <f t="shared" si="155"/>
        <v>0.19230769230769229</v>
      </c>
      <c r="H328" s="272">
        <f t="shared" si="156"/>
        <v>1</v>
      </c>
      <c r="I328" s="272">
        <f t="shared" si="157"/>
        <v>5</v>
      </c>
      <c r="J328" s="271">
        <f t="shared" si="158"/>
        <v>9.5384615384615387E-2</v>
      </c>
      <c r="K328" s="273"/>
      <c r="L328" s="274">
        <v>25.916666666666668</v>
      </c>
      <c r="M328" s="274">
        <v>29</v>
      </c>
      <c r="N328" s="274">
        <v>28.25</v>
      </c>
      <c r="O328" s="274">
        <v>30.5</v>
      </c>
      <c r="P328" s="271">
        <f t="shared" si="159"/>
        <v>7.9646017699114946E-2</v>
      </c>
      <c r="Q328" s="271">
        <f t="shared" si="160"/>
        <v>0.17684887459807075</v>
      </c>
      <c r="R328" s="272">
        <f t="shared" si="161"/>
        <v>2.25</v>
      </c>
      <c r="S328" s="272">
        <f t="shared" si="162"/>
        <v>4.5833333333333321</v>
      </c>
      <c r="T328" s="271">
        <f t="shared" si="163"/>
        <v>9.4966268811624274E-2</v>
      </c>
    </row>
    <row r="329" spans="1:20" x14ac:dyDescent="0.25">
      <c r="A329" s="26" t="s">
        <v>7</v>
      </c>
      <c r="B329" s="275">
        <v>101</v>
      </c>
      <c r="C329" s="275">
        <v>102</v>
      </c>
      <c r="D329" s="275">
        <v>104</v>
      </c>
      <c r="E329" s="275">
        <v>107</v>
      </c>
      <c r="F329" s="233">
        <f t="shared" si="154"/>
        <v>2.8846153846153744E-2</v>
      </c>
      <c r="G329" s="233">
        <f t="shared" si="155"/>
        <v>5.9405940594059459E-2</v>
      </c>
      <c r="H329" s="276">
        <f t="shared" si="156"/>
        <v>3</v>
      </c>
      <c r="I329" s="276">
        <f t="shared" si="157"/>
        <v>6</v>
      </c>
      <c r="J329" s="233">
        <f t="shared" si="158"/>
        <v>0.32923076923076922</v>
      </c>
      <c r="K329" s="277"/>
      <c r="L329" s="278">
        <v>97.75</v>
      </c>
      <c r="M329" s="278">
        <v>99.166666666666671</v>
      </c>
      <c r="N329" s="278">
        <v>103.16666666666667</v>
      </c>
      <c r="O329" s="278">
        <v>105.41666666666667</v>
      </c>
      <c r="P329" s="233">
        <f t="shared" si="159"/>
        <v>2.1809369951534707E-2</v>
      </c>
      <c r="Q329" s="233">
        <f t="shared" si="160"/>
        <v>7.8431372549019551E-2</v>
      </c>
      <c r="R329" s="276">
        <f t="shared" si="161"/>
        <v>2.25</v>
      </c>
      <c r="S329" s="276">
        <f t="shared" si="162"/>
        <v>7.6666666666666714</v>
      </c>
      <c r="T329" s="233">
        <f t="shared" si="163"/>
        <v>0.32823040996367409</v>
      </c>
    </row>
    <row r="330" spans="1:20" x14ac:dyDescent="0.25">
      <c r="A330" s="26" t="s">
        <v>8</v>
      </c>
      <c r="B330" s="275">
        <v>52</v>
      </c>
      <c r="C330" s="275">
        <v>45</v>
      </c>
      <c r="D330" s="275">
        <v>44</v>
      </c>
      <c r="E330" s="275">
        <v>43</v>
      </c>
      <c r="F330" s="233">
        <f t="shared" si="154"/>
        <v>-2.2727272727272707E-2</v>
      </c>
      <c r="G330" s="233">
        <f t="shared" si="155"/>
        <v>-0.17307692307692313</v>
      </c>
      <c r="H330" s="276">
        <f t="shared" si="156"/>
        <v>-1</v>
      </c>
      <c r="I330" s="276">
        <f t="shared" si="157"/>
        <v>-9</v>
      </c>
      <c r="J330" s="233">
        <f t="shared" si="158"/>
        <v>0.13230769230769232</v>
      </c>
      <c r="K330" s="277"/>
      <c r="L330" s="278">
        <v>52.5</v>
      </c>
      <c r="M330" s="278">
        <v>43.75</v>
      </c>
      <c r="N330" s="278">
        <v>42.916666666666664</v>
      </c>
      <c r="O330" s="278">
        <v>43.25</v>
      </c>
      <c r="P330" s="233">
        <f t="shared" si="159"/>
        <v>7.7669902912622657E-3</v>
      </c>
      <c r="Q330" s="233">
        <f t="shared" si="160"/>
        <v>-0.17619047619047623</v>
      </c>
      <c r="R330" s="276">
        <f t="shared" si="161"/>
        <v>0.3333333333333357</v>
      </c>
      <c r="S330" s="276">
        <f t="shared" si="162"/>
        <v>-9.25</v>
      </c>
      <c r="T330" s="233">
        <f t="shared" si="163"/>
        <v>0.13466528282304099</v>
      </c>
    </row>
    <row r="331" spans="1:20" x14ac:dyDescent="0.25">
      <c r="A331" s="26" t="s">
        <v>9</v>
      </c>
      <c r="B331" s="275">
        <v>22</v>
      </c>
      <c r="C331" s="275">
        <v>15</v>
      </c>
      <c r="D331" s="275">
        <v>15</v>
      </c>
      <c r="E331" s="275">
        <v>16</v>
      </c>
      <c r="F331" s="233">
        <f t="shared" si="154"/>
        <v>6.6666666666666652E-2</v>
      </c>
      <c r="G331" s="233">
        <f t="shared" si="155"/>
        <v>-0.27272727272727271</v>
      </c>
      <c r="H331" s="276">
        <f t="shared" si="156"/>
        <v>1</v>
      </c>
      <c r="I331" s="276">
        <f t="shared" si="157"/>
        <v>-6</v>
      </c>
      <c r="J331" s="233">
        <f t="shared" si="158"/>
        <v>4.9230769230769231E-2</v>
      </c>
      <c r="K331" s="277"/>
      <c r="L331" s="278">
        <v>22</v>
      </c>
      <c r="M331" s="278">
        <v>12.25</v>
      </c>
      <c r="N331" s="278">
        <v>13.666666666666666</v>
      </c>
      <c r="O331" s="278">
        <v>15.416666666666666</v>
      </c>
      <c r="P331" s="233">
        <f t="shared" si="159"/>
        <v>0.12804878048780499</v>
      </c>
      <c r="Q331" s="233">
        <f t="shared" si="160"/>
        <v>-0.29924242424242431</v>
      </c>
      <c r="R331" s="276">
        <f t="shared" si="161"/>
        <v>1.75</v>
      </c>
      <c r="S331" s="276">
        <f t="shared" si="162"/>
        <v>-6.5833333333333339</v>
      </c>
      <c r="T331" s="233">
        <f t="shared" si="163"/>
        <v>4.8002075765438502E-2</v>
      </c>
    </row>
    <row r="332" spans="1:20" x14ac:dyDescent="0.25">
      <c r="A332" s="279" t="s">
        <v>10</v>
      </c>
      <c r="B332" s="280">
        <v>32</v>
      </c>
      <c r="C332" s="280">
        <v>10</v>
      </c>
      <c r="D332" s="280">
        <v>13</v>
      </c>
      <c r="E332" s="280">
        <v>16</v>
      </c>
      <c r="F332" s="281">
        <f t="shared" si="154"/>
        <v>0.23076923076923084</v>
      </c>
      <c r="G332" s="281">
        <f t="shared" si="155"/>
        <v>-0.5</v>
      </c>
      <c r="H332" s="282">
        <f t="shared" si="156"/>
        <v>3</v>
      </c>
      <c r="I332" s="282">
        <f t="shared" si="157"/>
        <v>-16</v>
      </c>
      <c r="J332" s="281">
        <f t="shared" si="158"/>
        <v>4.9230769230769231E-2</v>
      </c>
      <c r="K332" s="283"/>
      <c r="L332" s="284">
        <v>32.25</v>
      </c>
      <c r="M332" s="284">
        <v>9.4166666666666661</v>
      </c>
      <c r="N332" s="284">
        <v>11</v>
      </c>
      <c r="O332" s="284">
        <v>15.666666666666666</v>
      </c>
      <c r="P332" s="281">
        <f t="shared" si="159"/>
        <v>0.42424242424242409</v>
      </c>
      <c r="Q332" s="281">
        <f t="shared" si="160"/>
        <v>-0.51421188630490966</v>
      </c>
      <c r="R332" s="282">
        <f t="shared" si="161"/>
        <v>4.6666666666666661</v>
      </c>
      <c r="S332" s="282">
        <f t="shared" si="162"/>
        <v>-16.583333333333336</v>
      </c>
      <c r="T332" s="281">
        <f t="shared" si="163"/>
        <v>4.8780487804878044E-2</v>
      </c>
    </row>
    <row r="333" spans="1:20" x14ac:dyDescent="0.25">
      <c r="A333" s="285" t="s">
        <v>11</v>
      </c>
      <c r="B333" s="264">
        <v>159</v>
      </c>
      <c r="C333" s="264">
        <v>108</v>
      </c>
      <c r="D333" s="264">
        <v>110</v>
      </c>
      <c r="E333" s="264">
        <v>112</v>
      </c>
      <c r="F333" s="265">
        <f t="shared" si="154"/>
        <v>1.8181818181818077E-2</v>
      </c>
      <c r="G333" s="265">
        <f t="shared" si="155"/>
        <v>-0.29559748427672961</v>
      </c>
      <c r="H333" s="266">
        <f t="shared" si="156"/>
        <v>2</v>
      </c>
      <c r="I333" s="266">
        <f t="shared" si="157"/>
        <v>-47</v>
      </c>
      <c r="J333" s="265">
        <f t="shared" si="158"/>
        <v>0.3446153846153846</v>
      </c>
      <c r="K333" s="267"/>
      <c r="L333" s="268">
        <v>157.91666666666666</v>
      </c>
      <c r="M333" s="268">
        <v>99.75</v>
      </c>
      <c r="N333" s="268">
        <v>109.25</v>
      </c>
      <c r="O333" s="268">
        <v>110.91666666666667</v>
      </c>
      <c r="P333" s="265">
        <f t="shared" si="159"/>
        <v>1.5255530129671957E-2</v>
      </c>
      <c r="Q333" s="265">
        <f t="shared" si="160"/>
        <v>-0.29762532981530332</v>
      </c>
      <c r="R333" s="266">
        <f t="shared" si="161"/>
        <v>1.6666666666666714</v>
      </c>
      <c r="S333" s="266">
        <f t="shared" si="162"/>
        <v>-46.999999999999986</v>
      </c>
      <c r="T333" s="265">
        <f t="shared" si="163"/>
        <v>0.34535547483134404</v>
      </c>
    </row>
    <row r="334" spans="1:20" x14ac:dyDescent="0.25">
      <c r="A334" s="269" t="s">
        <v>12</v>
      </c>
      <c r="B334" s="275">
        <v>5</v>
      </c>
      <c r="C334" s="275">
        <v>5</v>
      </c>
      <c r="D334" s="270">
        <v>5</v>
      </c>
      <c r="E334" s="270">
        <v>6</v>
      </c>
      <c r="F334" s="271">
        <f t="shared" si="154"/>
        <v>0.19999999999999996</v>
      </c>
      <c r="G334" s="271">
        <f t="shared" si="155"/>
        <v>0.19999999999999996</v>
      </c>
      <c r="H334" s="272">
        <f t="shared" si="156"/>
        <v>1</v>
      </c>
      <c r="I334" s="272">
        <f t="shared" si="157"/>
        <v>1</v>
      </c>
      <c r="J334" s="271">
        <f t="shared" si="158"/>
        <v>1.8461538461538463E-2</v>
      </c>
      <c r="K334" s="273"/>
      <c r="L334" s="278">
        <v>5</v>
      </c>
      <c r="M334" s="278">
        <v>5</v>
      </c>
      <c r="N334" s="274">
        <v>5</v>
      </c>
      <c r="O334" s="274">
        <v>5.166666666666667</v>
      </c>
      <c r="P334" s="271">
        <f t="shared" si="159"/>
        <v>3.3333333333333437E-2</v>
      </c>
      <c r="Q334" s="271">
        <f t="shared" si="160"/>
        <v>3.3333333333333437E-2</v>
      </c>
      <c r="R334" s="272">
        <f t="shared" si="161"/>
        <v>0.16666666666666696</v>
      </c>
      <c r="S334" s="272">
        <f t="shared" si="162"/>
        <v>0.16666666666666696</v>
      </c>
      <c r="T334" s="271">
        <f t="shared" si="163"/>
        <v>1.6087182148417228E-2</v>
      </c>
    </row>
    <row r="335" spans="1:20" x14ac:dyDescent="0.25">
      <c r="A335" s="26" t="s">
        <v>8</v>
      </c>
      <c r="B335" s="275">
        <v>62</v>
      </c>
      <c r="C335" s="275">
        <v>52</v>
      </c>
      <c r="D335" s="275">
        <v>53</v>
      </c>
      <c r="E335" s="275">
        <v>54</v>
      </c>
      <c r="F335" s="233">
        <f t="shared" si="154"/>
        <v>1.8867924528301883E-2</v>
      </c>
      <c r="G335" s="233">
        <f t="shared" si="155"/>
        <v>-0.12903225806451613</v>
      </c>
      <c r="H335" s="276">
        <f t="shared" si="156"/>
        <v>1</v>
      </c>
      <c r="I335" s="276">
        <f t="shared" si="157"/>
        <v>-8</v>
      </c>
      <c r="J335" s="233">
        <f t="shared" si="158"/>
        <v>0.16615384615384615</v>
      </c>
      <c r="K335" s="277"/>
      <c r="L335" s="278">
        <v>61.833333333333336</v>
      </c>
      <c r="M335" s="278">
        <v>49</v>
      </c>
      <c r="N335" s="278">
        <v>52.916666666666664</v>
      </c>
      <c r="O335" s="278">
        <v>53.583333333333336</v>
      </c>
      <c r="P335" s="233">
        <f t="shared" si="159"/>
        <v>1.2598425196850505E-2</v>
      </c>
      <c r="Q335" s="233">
        <f t="shared" si="160"/>
        <v>-0.13342318059299196</v>
      </c>
      <c r="R335" s="276">
        <f t="shared" si="161"/>
        <v>0.6666666666666714</v>
      </c>
      <c r="S335" s="276">
        <f t="shared" si="162"/>
        <v>-8.25</v>
      </c>
      <c r="T335" s="233">
        <f t="shared" si="163"/>
        <v>0.16683964711987545</v>
      </c>
    </row>
    <row r="336" spans="1:20" x14ac:dyDescent="0.25">
      <c r="A336" s="26" t="s">
        <v>9</v>
      </c>
      <c r="B336" s="275">
        <v>53</v>
      </c>
      <c r="C336" s="275">
        <v>33</v>
      </c>
      <c r="D336" s="275">
        <v>32</v>
      </c>
      <c r="E336" s="275">
        <v>31</v>
      </c>
      <c r="F336" s="233">
        <f t="shared" si="154"/>
        <v>-3.125E-2</v>
      </c>
      <c r="G336" s="233">
        <f t="shared" si="155"/>
        <v>-0.41509433962264153</v>
      </c>
      <c r="H336" s="276">
        <f t="shared" si="156"/>
        <v>-1</v>
      </c>
      <c r="I336" s="276">
        <f t="shared" si="157"/>
        <v>-22</v>
      </c>
      <c r="J336" s="233">
        <f t="shared" si="158"/>
        <v>9.5384615384615387E-2</v>
      </c>
      <c r="K336" s="277"/>
      <c r="L336" s="278">
        <v>52.416666666666664</v>
      </c>
      <c r="M336" s="278">
        <v>29.5</v>
      </c>
      <c r="N336" s="278">
        <v>32.166666666666664</v>
      </c>
      <c r="O336" s="278">
        <v>31.5</v>
      </c>
      <c r="P336" s="233">
        <f t="shared" si="159"/>
        <v>-2.0725388601036232E-2</v>
      </c>
      <c r="Q336" s="233">
        <f t="shared" si="160"/>
        <v>-0.39904610492845782</v>
      </c>
      <c r="R336" s="276">
        <f t="shared" si="161"/>
        <v>-0.6666666666666643</v>
      </c>
      <c r="S336" s="276">
        <f t="shared" si="162"/>
        <v>-20.916666666666664</v>
      </c>
      <c r="T336" s="233">
        <f t="shared" si="163"/>
        <v>9.8079916969382452E-2</v>
      </c>
    </row>
    <row r="337" spans="1:20" x14ac:dyDescent="0.25">
      <c r="A337" s="286" t="s">
        <v>10</v>
      </c>
      <c r="B337" s="280">
        <v>39</v>
      </c>
      <c r="C337" s="280">
        <v>18</v>
      </c>
      <c r="D337" s="280">
        <v>20</v>
      </c>
      <c r="E337" s="280">
        <v>21</v>
      </c>
      <c r="F337" s="287">
        <f t="shared" si="154"/>
        <v>5.0000000000000044E-2</v>
      </c>
      <c r="G337" s="287">
        <f t="shared" si="155"/>
        <v>-0.46153846153846156</v>
      </c>
      <c r="H337" s="288">
        <f t="shared" si="156"/>
        <v>1</v>
      </c>
      <c r="I337" s="288">
        <f t="shared" si="157"/>
        <v>-18</v>
      </c>
      <c r="J337" s="287">
        <f t="shared" si="158"/>
        <v>6.4615384615384616E-2</v>
      </c>
      <c r="K337" s="289"/>
      <c r="L337" s="284">
        <v>38.666666666666664</v>
      </c>
      <c r="M337" s="284">
        <v>16.25</v>
      </c>
      <c r="N337" s="284">
        <v>19.166666666666668</v>
      </c>
      <c r="O337" s="284">
        <v>20.666666666666668</v>
      </c>
      <c r="P337" s="287">
        <f t="shared" si="159"/>
        <v>7.8260869565217384E-2</v>
      </c>
      <c r="Q337" s="287">
        <f t="shared" si="160"/>
        <v>-0.46551724137931028</v>
      </c>
      <c r="R337" s="288">
        <f t="shared" si="161"/>
        <v>1.5</v>
      </c>
      <c r="S337" s="288">
        <f t="shared" si="162"/>
        <v>-17.999999999999996</v>
      </c>
      <c r="T337" s="287">
        <f t="shared" si="163"/>
        <v>6.4348728593668914E-2</v>
      </c>
    </row>
    <row r="338" spans="1:20" ht="21" x14ac:dyDescent="0.35">
      <c r="A338" s="499" t="s">
        <v>85</v>
      </c>
      <c r="B338" s="499"/>
      <c r="C338" s="499"/>
      <c r="D338" s="499"/>
      <c r="E338" s="499"/>
      <c r="F338" s="499"/>
      <c r="G338" s="499"/>
      <c r="H338" s="499"/>
      <c r="I338" s="499"/>
      <c r="J338" s="499"/>
      <c r="K338" s="499"/>
      <c r="L338" s="499"/>
      <c r="M338" s="499"/>
      <c r="N338" s="499"/>
      <c r="O338" s="499"/>
      <c r="P338" s="499"/>
      <c r="Q338" s="499"/>
      <c r="R338" s="499"/>
      <c r="S338" s="499"/>
      <c r="T338" s="499"/>
    </row>
    <row r="339" spans="1:20" x14ac:dyDescent="0.25">
      <c r="A339" s="54"/>
      <c r="B339" s="382" t="s">
        <v>152</v>
      </c>
      <c r="C339" s="383"/>
      <c r="D339" s="383"/>
      <c r="E339" s="383"/>
      <c r="F339" s="383"/>
      <c r="G339" s="383"/>
      <c r="H339" s="383"/>
      <c r="I339" s="383"/>
      <c r="J339" s="383"/>
      <c r="K339" s="253"/>
      <c r="L339" s="382" t="str">
        <f>$L$324</f>
        <v>acumulado diciembre (promedio del periodo acumulado)</v>
      </c>
      <c r="M339" s="383"/>
      <c r="N339" s="383"/>
      <c r="O339" s="383"/>
      <c r="P339" s="383"/>
      <c r="Q339" s="383"/>
      <c r="R339" s="383"/>
      <c r="S339" s="383"/>
      <c r="T339" s="384"/>
    </row>
    <row r="340" spans="1:20" x14ac:dyDescent="0.25">
      <c r="A340" s="4"/>
      <c r="B340" s="254">
        <f>B$6</f>
        <v>2019</v>
      </c>
      <c r="C340" s="254">
        <f>C$6</f>
        <v>2022</v>
      </c>
      <c r="D340" s="254">
        <f>D$6</f>
        <v>2023</v>
      </c>
      <c r="E340" s="254">
        <f>E$6</f>
        <v>2024</v>
      </c>
      <c r="F340" s="254" t="str">
        <f>CONCATENATE("var ",RIGHT(E340,2),"/",RIGHT(D340,2))</f>
        <v>var 24/23</v>
      </c>
      <c r="G340" s="254" t="str">
        <f>CONCATENATE("var ",RIGHT(E340,2),"/",RIGHT(B340,2))</f>
        <v>var 24/19</v>
      </c>
      <c r="H340" s="254" t="str">
        <f>CONCATENATE("dif ",RIGHT(E340,2),"-",RIGHT(D340,2))</f>
        <v>dif 24-23</v>
      </c>
      <c r="I340" s="254" t="str">
        <f>CONCATENATE("dif ",RIGHT(E340,2),"-",RIGHT(B340,2))</f>
        <v>dif 24-19</v>
      </c>
      <c r="J340" s="254" t="str">
        <f>CONCATENATE("cuota ",RIGHT(E340,2))</f>
        <v>cuota 24</v>
      </c>
      <c r="K340" s="256"/>
      <c r="L340" s="254">
        <f>L$6</f>
        <v>2019</v>
      </c>
      <c r="M340" s="254">
        <f>M$6</f>
        <v>2022</v>
      </c>
      <c r="N340" s="254">
        <f>N$6</f>
        <v>2023</v>
      </c>
      <c r="O340" s="254">
        <f>O$6</f>
        <v>2024</v>
      </c>
      <c r="P340" s="254" t="str">
        <f>CONCATENATE("var ",RIGHT(O340,2),"/",RIGHT(N340,2))</f>
        <v>var 24/23</v>
      </c>
      <c r="Q340" s="254" t="str">
        <f>CONCATENATE("var ",RIGHT(O340,2),"/",RIGHT(L340,2))</f>
        <v>var 24/19</v>
      </c>
      <c r="R340" s="254" t="str">
        <f>CONCATENATE("dif ",RIGHT(O340,2),"-",RIGHT(N340,2))</f>
        <v>dif 24-23</v>
      </c>
      <c r="S340" s="254" t="str">
        <f>CONCATENATE("dif ",RIGHT(O340,2),"-",RIGHT(L340,2))</f>
        <v>dif 24-19</v>
      </c>
      <c r="T340" s="254" t="str">
        <f>CONCATENATE("cuota ",RIGHT(O340,2))</f>
        <v>cuota 24</v>
      </c>
    </row>
    <row r="341" spans="1:20" x14ac:dyDescent="0.25">
      <c r="A341" s="257" t="s">
        <v>48</v>
      </c>
      <c r="B341" s="258">
        <v>392</v>
      </c>
      <c r="C341" s="258">
        <v>309</v>
      </c>
      <c r="D341" s="258">
        <v>316</v>
      </c>
      <c r="E341" s="258">
        <v>325</v>
      </c>
      <c r="F341" s="259">
        <f t="shared" ref="F341:F351" si="164">E341/D341-1</f>
        <v>2.8481012658227778E-2</v>
      </c>
      <c r="G341" s="259">
        <f t="shared" ref="G341:G351" si="165">E341/B341-1</f>
        <v>-0.17091836734693877</v>
      </c>
      <c r="H341" s="260">
        <f t="shared" ref="H341:H351" si="166">E341-D341</f>
        <v>9</v>
      </c>
      <c r="I341" s="260">
        <f t="shared" ref="I341:I351" si="167">E341-B341</f>
        <v>-67</v>
      </c>
      <c r="J341" s="259">
        <f t="shared" ref="J341:J351" si="168">E341/$E$341</f>
        <v>1</v>
      </c>
      <c r="K341" s="261"/>
      <c r="L341" s="262">
        <v>388.33333333333331</v>
      </c>
      <c r="M341" s="262">
        <v>293.33333333333331</v>
      </c>
      <c r="N341" s="262">
        <v>308.25</v>
      </c>
      <c r="O341" s="262">
        <v>321.16666666666669</v>
      </c>
      <c r="P341" s="259">
        <f t="shared" ref="P341:P351" si="169">O341/N341-1</f>
        <v>4.1903217085698996E-2</v>
      </c>
      <c r="Q341" s="259">
        <f t="shared" ref="Q341:Q351" si="170">O341/L341-1</f>
        <v>-0.17296137339055784</v>
      </c>
      <c r="R341" s="260">
        <f t="shared" ref="R341:R351" si="171">O341-N341</f>
        <v>12.916666666666686</v>
      </c>
      <c r="S341" s="260">
        <f t="shared" ref="S341:S351" si="172">O341-L341</f>
        <v>-67.166666666666629</v>
      </c>
      <c r="T341" s="259">
        <f>O341/$O$341</f>
        <v>1</v>
      </c>
    </row>
    <row r="342" spans="1:20" x14ac:dyDescent="0.25">
      <c r="A342" s="76" t="s">
        <v>49</v>
      </c>
      <c r="B342" s="275">
        <v>101</v>
      </c>
      <c r="C342" s="275">
        <v>90</v>
      </c>
      <c r="D342" s="270">
        <v>92</v>
      </c>
      <c r="E342" s="275">
        <v>95</v>
      </c>
      <c r="F342" s="233">
        <f t="shared" si="164"/>
        <v>3.2608695652173836E-2</v>
      </c>
      <c r="G342" s="233">
        <f t="shared" si="165"/>
        <v>-5.9405940594059459E-2</v>
      </c>
      <c r="H342" s="276">
        <f t="shared" si="166"/>
        <v>3</v>
      </c>
      <c r="I342" s="276">
        <f t="shared" si="167"/>
        <v>-6</v>
      </c>
      <c r="J342" s="233">
        <f t="shared" si="168"/>
        <v>0.29230769230769232</v>
      </c>
      <c r="K342" s="277"/>
      <c r="L342" s="278">
        <v>99.916666666666671</v>
      </c>
      <c r="M342" s="278">
        <v>83.916666666666671</v>
      </c>
      <c r="N342" s="274">
        <v>90.333333333333329</v>
      </c>
      <c r="O342" s="278">
        <v>93.916666666666671</v>
      </c>
      <c r="P342" s="233">
        <f t="shared" si="169"/>
        <v>3.9667896678966974E-2</v>
      </c>
      <c r="Q342" s="233">
        <f t="shared" si="170"/>
        <v>-6.0050041701417811E-2</v>
      </c>
      <c r="R342" s="276">
        <f t="shared" si="171"/>
        <v>3.5833333333333428</v>
      </c>
      <c r="S342" s="276">
        <f t="shared" si="172"/>
        <v>-6</v>
      </c>
      <c r="T342" s="233">
        <f t="shared" ref="T342:T351" si="173">O342/$O$341</f>
        <v>0.29242345614945509</v>
      </c>
    </row>
    <row r="343" spans="1:20" x14ac:dyDescent="0.25">
      <c r="A343" s="79" t="s">
        <v>50</v>
      </c>
      <c r="B343" s="275">
        <v>105</v>
      </c>
      <c r="C343" s="275">
        <v>80</v>
      </c>
      <c r="D343" s="275">
        <v>80</v>
      </c>
      <c r="E343" s="275">
        <v>81</v>
      </c>
      <c r="F343" s="233">
        <f t="shared" si="164"/>
        <v>1.2499999999999956E-2</v>
      </c>
      <c r="G343" s="233">
        <f t="shared" si="165"/>
        <v>-0.22857142857142854</v>
      </c>
      <c r="H343" s="276">
        <f t="shared" si="166"/>
        <v>1</v>
      </c>
      <c r="I343" s="276">
        <f t="shared" si="167"/>
        <v>-24</v>
      </c>
      <c r="J343" s="233">
        <f t="shared" si="168"/>
        <v>0.24923076923076923</v>
      </c>
      <c r="K343" s="277"/>
      <c r="L343" s="278">
        <v>103.41666666666667</v>
      </c>
      <c r="M343" s="278">
        <v>77.333333333333329</v>
      </c>
      <c r="N343" s="278">
        <v>79</v>
      </c>
      <c r="O343" s="278">
        <v>80.916666666666671</v>
      </c>
      <c r="P343" s="233">
        <f t="shared" si="169"/>
        <v>2.4261603375527407E-2</v>
      </c>
      <c r="Q343" s="233">
        <f t="shared" si="170"/>
        <v>-0.217566478646253</v>
      </c>
      <c r="R343" s="276">
        <f t="shared" si="171"/>
        <v>1.9166666666666714</v>
      </c>
      <c r="S343" s="276">
        <f t="shared" si="172"/>
        <v>-22.5</v>
      </c>
      <c r="T343" s="233">
        <f t="shared" si="173"/>
        <v>0.25194603009859884</v>
      </c>
    </row>
    <row r="344" spans="1:20" x14ac:dyDescent="0.25">
      <c r="A344" s="79" t="s">
        <v>52</v>
      </c>
      <c r="B344" s="275">
        <v>79</v>
      </c>
      <c r="C344" s="275">
        <v>61</v>
      </c>
      <c r="D344" s="275">
        <v>62</v>
      </c>
      <c r="E344" s="275">
        <v>64</v>
      </c>
      <c r="F344" s="233">
        <f t="shared" si="164"/>
        <v>3.2258064516129004E-2</v>
      </c>
      <c r="G344" s="233">
        <f t="shared" si="165"/>
        <v>-0.189873417721519</v>
      </c>
      <c r="H344" s="276">
        <f t="shared" si="166"/>
        <v>2</v>
      </c>
      <c r="I344" s="276">
        <f t="shared" si="167"/>
        <v>-15</v>
      </c>
      <c r="J344" s="233">
        <f t="shared" si="168"/>
        <v>0.19692307692307692</v>
      </c>
      <c r="K344" s="277"/>
      <c r="L344" s="278">
        <v>78.333333333333329</v>
      </c>
      <c r="M344" s="278">
        <v>59.25</v>
      </c>
      <c r="N344" s="278">
        <v>61.666666666666664</v>
      </c>
      <c r="O344" s="278">
        <v>63.75</v>
      </c>
      <c r="P344" s="233">
        <f t="shared" si="169"/>
        <v>3.3783783783783772E-2</v>
      </c>
      <c r="Q344" s="233">
        <f t="shared" si="170"/>
        <v>-0.18617021276595735</v>
      </c>
      <c r="R344" s="276">
        <f t="shared" si="171"/>
        <v>2.0833333333333357</v>
      </c>
      <c r="S344" s="276">
        <f t="shared" si="172"/>
        <v>-14.583333333333329</v>
      </c>
      <c r="T344" s="233">
        <f t="shared" si="173"/>
        <v>0.19849507005708353</v>
      </c>
    </row>
    <row r="345" spans="1:20" x14ac:dyDescent="0.25">
      <c r="A345" s="79" t="s">
        <v>53</v>
      </c>
      <c r="B345" s="275">
        <v>15</v>
      </c>
      <c r="C345" s="275">
        <v>12</v>
      </c>
      <c r="D345" s="275">
        <v>12</v>
      </c>
      <c r="E345" s="275">
        <v>12</v>
      </c>
      <c r="F345" s="233">
        <f t="shared" si="164"/>
        <v>0</v>
      </c>
      <c r="G345" s="233">
        <f t="shared" si="165"/>
        <v>-0.19999999999999996</v>
      </c>
      <c r="H345" s="276">
        <f t="shared" si="166"/>
        <v>0</v>
      </c>
      <c r="I345" s="276">
        <f t="shared" si="167"/>
        <v>-3</v>
      </c>
      <c r="J345" s="233">
        <f t="shared" si="168"/>
        <v>3.6923076923076927E-2</v>
      </c>
      <c r="K345" s="277"/>
      <c r="L345" s="278">
        <v>15</v>
      </c>
      <c r="M345" s="278">
        <v>11</v>
      </c>
      <c r="N345" s="278">
        <v>11.916666666666666</v>
      </c>
      <c r="O345" s="278">
        <v>12</v>
      </c>
      <c r="P345" s="233">
        <f t="shared" si="169"/>
        <v>6.9930069930070893E-3</v>
      </c>
      <c r="Q345" s="233">
        <f t="shared" si="170"/>
        <v>-0.19999999999999996</v>
      </c>
      <c r="R345" s="276">
        <f t="shared" si="171"/>
        <v>8.3333333333333925E-2</v>
      </c>
      <c r="S345" s="276">
        <f t="shared" si="172"/>
        <v>-3</v>
      </c>
      <c r="T345" s="233">
        <f t="shared" si="173"/>
        <v>3.7363777893098075E-2</v>
      </c>
    </row>
    <row r="346" spans="1:20" x14ac:dyDescent="0.25">
      <c r="A346" s="79" t="s">
        <v>54</v>
      </c>
      <c r="B346" s="275">
        <v>23</v>
      </c>
      <c r="C346" s="275">
        <v>19</v>
      </c>
      <c r="D346" s="275">
        <v>20</v>
      </c>
      <c r="E346" s="275">
        <v>20</v>
      </c>
      <c r="F346" s="233">
        <f t="shared" si="164"/>
        <v>0</v>
      </c>
      <c r="G346" s="233">
        <f t="shared" si="165"/>
        <v>-0.13043478260869568</v>
      </c>
      <c r="H346" s="276">
        <f t="shared" si="166"/>
        <v>0</v>
      </c>
      <c r="I346" s="276">
        <f t="shared" si="167"/>
        <v>-3</v>
      </c>
      <c r="J346" s="233">
        <f t="shared" si="168"/>
        <v>6.1538461538461542E-2</v>
      </c>
      <c r="K346" s="277"/>
      <c r="L346" s="278">
        <v>23</v>
      </c>
      <c r="M346" s="278">
        <v>16.666666666666668</v>
      </c>
      <c r="N346" s="278">
        <v>18.833333333333332</v>
      </c>
      <c r="O346" s="278">
        <v>19.75</v>
      </c>
      <c r="P346" s="233">
        <f t="shared" si="169"/>
        <v>4.8672566371681381E-2</v>
      </c>
      <c r="Q346" s="233">
        <f t="shared" si="170"/>
        <v>-0.14130434782608692</v>
      </c>
      <c r="R346" s="276">
        <f t="shared" si="171"/>
        <v>0.91666666666666785</v>
      </c>
      <c r="S346" s="276">
        <f t="shared" si="172"/>
        <v>-3.25</v>
      </c>
      <c r="T346" s="233">
        <f t="shared" si="173"/>
        <v>6.1494551115723918E-2</v>
      </c>
    </row>
    <row r="347" spans="1:20" x14ac:dyDescent="0.25">
      <c r="A347" s="79" t="s">
        <v>55</v>
      </c>
      <c r="B347" s="275">
        <v>9</v>
      </c>
      <c r="C347" s="275">
        <v>5</v>
      </c>
      <c r="D347" s="275">
        <v>6</v>
      </c>
      <c r="E347" s="275">
        <v>6</v>
      </c>
      <c r="F347" s="233">
        <f t="shared" si="164"/>
        <v>0</v>
      </c>
      <c r="G347" s="233">
        <f t="shared" si="165"/>
        <v>-0.33333333333333337</v>
      </c>
      <c r="H347" s="276">
        <f t="shared" si="166"/>
        <v>0</v>
      </c>
      <c r="I347" s="276">
        <f t="shared" si="167"/>
        <v>-3</v>
      </c>
      <c r="J347" s="233">
        <f t="shared" si="168"/>
        <v>1.8461538461538463E-2</v>
      </c>
      <c r="K347" s="277"/>
      <c r="L347" s="278">
        <v>8.6666666666666661</v>
      </c>
      <c r="M347" s="278">
        <v>4.75</v>
      </c>
      <c r="N347" s="278">
        <v>5.166666666666667</v>
      </c>
      <c r="O347" s="278">
        <v>6</v>
      </c>
      <c r="P347" s="233">
        <f t="shared" si="169"/>
        <v>0.16129032258064502</v>
      </c>
      <c r="Q347" s="233">
        <f t="shared" si="170"/>
        <v>-0.3076923076923076</v>
      </c>
      <c r="R347" s="276">
        <f t="shared" si="171"/>
        <v>0.83333333333333304</v>
      </c>
      <c r="S347" s="276">
        <f t="shared" si="172"/>
        <v>-2.6666666666666661</v>
      </c>
      <c r="T347" s="233">
        <f t="shared" si="173"/>
        <v>1.8681888946549038E-2</v>
      </c>
    </row>
    <row r="348" spans="1:20" x14ac:dyDescent="0.25">
      <c r="A348" s="79" t="s">
        <v>56</v>
      </c>
      <c r="B348" s="275">
        <v>19</v>
      </c>
      <c r="C348" s="275">
        <v>14</v>
      </c>
      <c r="D348" s="275">
        <v>14</v>
      </c>
      <c r="E348" s="275">
        <v>15</v>
      </c>
      <c r="F348" s="233">
        <f t="shared" si="164"/>
        <v>7.1428571428571397E-2</v>
      </c>
      <c r="G348" s="233">
        <f t="shared" si="165"/>
        <v>-0.21052631578947367</v>
      </c>
      <c r="H348" s="276">
        <f t="shared" si="166"/>
        <v>1</v>
      </c>
      <c r="I348" s="276">
        <f t="shared" si="167"/>
        <v>-4</v>
      </c>
      <c r="J348" s="233">
        <f t="shared" si="168"/>
        <v>4.6153846153846156E-2</v>
      </c>
      <c r="K348" s="277"/>
      <c r="L348" s="278">
        <v>19</v>
      </c>
      <c r="M348" s="278">
        <v>14</v>
      </c>
      <c r="N348" s="278">
        <v>13.75</v>
      </c>
      <c r="O348" s="278">
        <v>14.166666666666666</v>
      </c>
      <c r="P348" s="233">
        <f t="shared" si="169"/>
        <v>3.0303030303030276E-2</v>
      </c>
      <c r="Q348" s="233">
        <f t="shared" si="170"/>
        <v>-0.25438596491228072</v>
      </c>
      <c r="R348" s="276">
        <f t="shared" si="171"/>
        <v>0.41666666666666607</v>
      </c>
      <c r="S348" s="276">
        <f t="shared" si="172"/>
        <v>-4.8333333333333339</v>
      </c>
      <c r="T348" s="233">
        <f t="shared" si="173"/>
        <v>4.4110015568240783E-2</v>
      </c>
    </row>
    <row r="349" spans="1:20" x14ac:dyDescent="0.25">
      <c r="A349" s="79" t="s">
        <v>51</v>
      </c>
      <c r="B349" s="275">
        <v>13</v>
      </c>
      <c r="C349" s="275">
        <v>7</v>
      </c>
      <c r="D349" s="275">
        <v>7</v>
      </c>
      <c r="E349" s="275">
        <v>7</v>
      </c>
      <c r="F349" s="233">
        <f t="shared" si="164"/>
        <v>0</v>
      </c>
      <c r="G349" s="233">
        <f t="shared" si="165"/>
        <v>-0.46153846153846156</v>
      </c>
      <c r="H349" s="276">
        <f t="shared" si="166"/>
        <v>0</v>
      </c>
      <c r="I349" s="276">
        <f t="shared" si="167"/>
        <v>-6</v>
      </c>
      <c r="J349" s="233">
        <f t="shared" si="168"/>
        <v>2.1538461538461538E-2</v>
      </c>
      <c r="K349" s="277"/>
      <c r="L349" s="278">
        <v>13</v>
      </c>
      <c r="M349" s="278">
        <v>5.333333333333333</v>
      </c>
      <c r="N349" s="278">
        <v>6.916666666666667</v>
      </c>
      <c r="O349" s="278">
        <v>7</v>
      </c>
      <c r="P349" s="233">
        <f t="shared" si="169"/>
        <v>1.2048192771084265E-2</v>
      </c>
      <c r="Q349" s="233">
        <f t="shared" si="170"/>
        <v>-0.46153846153846156</v>
      </c>
      <c r="R349" s="276">
        <f t="shared" si="171"/>
        <v>8.3333333333333037E-2</v>
      </c>
      <c r="S349" s="276">
        <f t="shared" si="172"/>
        <v>-6</v>
      </c>
      <c r="T349" s="233">
        <f t="shared" si="173"/>
        <v>2.1795537104307212E-2</v>
      </c>
    </row>
    <row r="350" spans="1:20" x14ac:dyDescent="0.25">
      <c r="A350" s="80" t="s">
        <v>57</v>
      </c>
      <c r="B350" s="275">
        <v>6</v>
      </c>
      <c r="C350" s="275">
        <v>5</v>
      </c>
      <c r="D350" s="275">
        <v>5</v>
      </c>
      <c r="E350" s="275">
        <v>6</v>
      </c>
      <c r="F350" s="233">
        <f t="shared" si="164"/>
        <v>0.19999999999999996</v>
      </c>
      <c r="G350" s="233">
        <f t="shared" si="165"/>
        <v>0</v>
      </c>
      <c r="H350" s="276">
        <f t="shared" si="166"/>
        <v>1</v>
      </c>
      <c r="I350" s="276">
        <f t="shared" si="167"/>
        <v>0</v>
      </c>
      <c r="J350" s="233">
        <f t="shared" si="168"/>
        <v>1.8461538461538463E-2</v>
      </c>
      <c r="K350" s="277"/>
      <c r="L350" s="278">
        <v>6</v>
      </c>
      <c r="M350" s="278">
        <v>5</v>
      </c>
      <c r="N350" s="278">
        <v>4.416666666666667</v>
      </c>
      <c r="O350" s="278">
        <v>5.25</v>
      </c>
      <c r="P350" s="233">
        <f t="shared" si="169"/>
        <v>0.18867924528301883</v>
      </c>
      <c r="Q350" s="233">
        <f t="shared" si="170"/>
        <v>-0.125</v>
      </c>
      <c r="R350" s="276">
        <f t="shared" si="171"/>
        <v>0.83333333333333304</v>
      </c>
      <c r="S350" s="276">
        <f t="shared" si="172"/>
        <v>-0.75</v>
      </c>
      <c r="T350" s="233">
        <f t="shared" si="173"/>
        <v>1.6346652828230408E-2</v>
      </c>
    </row>
    <row r="351" spans="1:20" x14ac:dyDescent="0.25">
      <c r="A351" s="81" t="s">
        <v>58</v>
      </c>
      <c r="B351" s="275">
        <v>22</v>
      </c>
      <c r="C351" s="275">
        <v>16</v>
      </c>
      <c r="D351" s="275">
        <v>18</v>
      </c>
      <c r="E351" s="275">
        <v>19</v>
      </c>
      <c r="F351" s="233">
        <f t="shared" si="164"/>
        <v>5.555555555555558E-2</v>
      </c>
      <c r="G351" s="233">
        <f t="shared" si="165"/>
        <v>-0.13636363636363635</v>
      </c>
      <c r="H351" s="276">
        <f t="shared" si="166"/>
        <v>1</v>
      </c>
      <c r="I351" s="276">
        <f t="shared" si="167"/>
        <v>-3</v>
      </c>
      <c r="J351" s="233">
        <f t="shared" si="168"/>
        <v>5.8461538461538461E-2</v>
      </c>
      <c r="K351" s="277"/>
      <c r="L351" s="278">
        <v>22</v>
      </c>
      <c r="M351" s="278">
        <v>16.083333333333332</v>
      </c>
      <c r="N351" s="278">
        <v>16.25</v>
      </c>
      <c r="O351" s="278">
        <v>18.416666666666668</v>
      </c>
      <c r="P351" s="233">
        <f t="shared" si="169"/>
        <v>0.1333333333333333</v>
      </c>
      <c r="Q351" s="233">
        <f t="shared" si="170"/>
        <v>-0.16287878787878785</v>
      </c>
      <c r="R351" s="276">
        <f t="shared" si="171"/>
        <v>2.1666666666666679</v>
      </c>
      <c r="S351" s="276">
        <f t="shared" si="172"/>
        <v>-3.5833333333333321</v>
      </c>
      <c r="T351" s="233">
        <f t="shared" si="173"/>
        <v>5.7343020238713023E-2</v>
      </c>
    </row>
    <row r="352" spans="1:20" ht="21" x14ac:dyDescent="0.35">
      <c r="A352" s="499" t="s">
        <v>86</v>
      </c>
      <c r="B352" s="499"/>
      <c r="C352" s="499"/>
      <c r="D352" s="499"/>
      <c r="E352" s="499"/>
      <c r="F352" s="499"/>
      <c r="G352" s="499"/>
      <c r="H352" s="499"/>
      <c r="I352" s="499"/>
      <c r="J352" s="499"/>
      <c r="K352" s="499"/>
      <c r="L352" s="499"/>
      <c r="M352" s="499"/>
      <c r="N352" s="499"/>
      <c r="O352" s="499"/>
      <c r="P352" s="499"/>
      <c r="Q352" s="499"/>
      <c r="R352" s="499"/>
      <c r="S352" s="499"/>
      <c r="T352" s="499"/>
    </row>
    <row r="353" spans="1:20" x14ac:dyDescent="0.25">
      <c r="A353" s="54"/>
      <c r="B353" s="382" t="s">
        <v>152</v>
      </c>
      <c r="C353" s="383"/>
      <c r="D353" s="383"/>
      <c r="E353" s="383"/>
      <c r="F353" s="383"/>
      <c r="G353" s="383"/>
      <c r="H353" s="383"/>
      <c r="I353" s="383"/>
      <c r="J353" s="383"/>
      <c r="K353" s="253"/>
      <c r="L353" s="382" t="str">
        <f>$L$324</f>
        <v>acumulado diciembre (promedio del periodo acumulado)</v>
      </c>
      <c r="M353" s="383"/>
      <c r="N353" s="383"/>
      <c r="O353" s="383"/>
      <c r="P353" s="383"/>
      <c r="Q353" s="383"/>
      <c r="R353" s="383"/>
      <c r="S353" s="383"/>
      <c r="T353" s="384"/>
    </row>
    <row r="354" spans="1:20" x14ac:dyDescent="0.25">
      <c r="A354" s="4"/>
      <c r="B354" s="254">
        <f>B$6</f>
        <v>2019</v>
      </c>
      <c r="C354" s="254">
        <f>C$6</f>
        <v>2022</v>
      </c>
      <c r="D354" s="254">
        <f>D$6</f>
        <v>2023</v>
      </c>
      <c r="E354" s="254">
        <f>E$6</f>
        <v>2024</v>
      </c>
      <c r="F354" s="254" t="str">
        <f>CONCATENATE("var ",RIGHT(E354,2),"/",RIGHT(D354,2))</f>
        <v>var 24/23</v>
      </c>
      <c r="G354" s="254" t="str">
        <f>CONCATENATE("var ",RIGHT(E354,2),"/",RIGHT(B354,2))</f>
        <v>var 24/19</v>
      </c>
      <c r="H354" s="254" t="str">
        <f>CONCATENATE("dif ",RIGHT(E354,2),"-",RIGHT(D354,2))</f>
        <v>dif 24-23</v>
      </c>
      <c r="I354" s="254" t="str">
        <f>CONCATENATE("dif ",RIGHT(E354,2),"-",RIGHT(B354,2))</f>
        <v>dif 24-19</v>
      </c>
      <c r="J354" s="254" t="str">
        <f>CONCATENATE("cuota ",RIGHT(E354,2))</f>
        <v>cuota 24</v>
      </c>
      <c r="K354" s="256"/>
      <c r="L354" s="254">
        <f>L$6</f>
        <v>2019</v>
      </c>
      <c r="M354" s="254">
        <f>M$6</f>
        <v>2022</v>
      </c>
      <c r="N354" s="254">
        <f>N$6</f>
        <v>2023</v>
      </c>
      <c r="O354" s="254">
        <f>O$6</f>
        <v>2024</v>
      </c>
      <c r="P354" s="254" t="str">
        <f>CONCATENATE("var ",RIGHT(O354,2),"/",RIGHT(N354,2))</f>
        <v>var 24/23</v>
      </c>
      <c r="Q354" s="254" t="str">
        <f>CONCATENATE("var ",RIGHT(O354,2),"/",RIGHT(L354,2))</f>
        <v>var 24/19</v>
      </c>
      <c r="R354" s="254" t="str">
        <f>CONCATENATE("dif ",RIGHT(O354,2),"-",RIGHT(N354,2))</f>
        <v>dif 24-23</v>
      </c>
      <c r="S354" s="254" t="str">
        <f>CONCATENATE("dif ",RIGHT(O354,2),"-",RIGHT(L354,2))</f>
        <v>dif 24-19</v>
      </c>
      <c r="T354" s="254" t="str">
        <f>CONCATENATE("cuota ",RIGHT(O354,2))</f>
        <v>cuota 24</v>
      </c>
    </row>
    <row r="355" spans="1:20" x14ac:dyDescent="0.25">
      <c r="A355" s="257" t="s">
        <v>4</v>
      </c>
      <c r="B355" s="290">
        <v>133229</v>
      </c>
      <c r="C355" s="290">
        <v>127347</v>
      </c>
      <c r="D355" s="290">
        <v>126466</v>
      </c>
      <c r="E355" s="290">
        <v>128267</v>
      </c>
      <c r="F355" s="259">
        <f t="shared" ref="F355:F366" si="174">E355/D355-1</f>
        <v>1.4240981765850202E-2</v>
      </c>
      <c r="G355" s="259">
        <f t="shared" ref="G355:G366" si="175">E355/B355-1</f>
        <v>-3.7244143542321861E-2</v>
      </c>
      <c r="H355" s="291">
        <f t="shared" ref="H355:H366" si="176">E355-D355</f>
        <v>1801</v>
      </c>
      <c r="I355" s="291">
        <f t="shared" ref="I355:I366" si="177">E355-B355</f>
        <v>-4962</v>
      </c>
      <c r="J355" s="259">
        <f t="shared" ref="J355:J366" si="178">E355/$E$355</f>
        <v>1</v>
      </c>
      <c r="K355" s="261"/>
      <c r="L355" s="290">
        <v>132143.66666666666</v>
      </c>
      <c r="M355" s="290">
        <v>123695.91666666667</v>
      </c>
      <c r="N355" s="290">
        <v>125536.41666666667</v>
      </c>
      <c r="O355" s="290">
        <v>127399.91666666667</v>
      </c>
      <c r="P355" s="259">
        <f t="shared" ref="P355:P366" si="179">O355/N355-1</f>
        <v>1.484429816845978E-2</v>
      </c>
      <c r="Q355" s="259">
        <f t="shared" ref="Q355:Q366" si="180">O355/L355-1</f>
        <v>-3.5898428730346432E-2</v>
      </c>
      <c r="R355" s="291">
        <f t="shared" ref="R355:R366" si="181">O355-N355</f>
        <v>1863.5</v>
      </c>
      <c r="S355" s="291">
        <f t="shared" ref="S355:S366" si="182">O355-L355</f>
        <v>-4743.7499999999854</v>
      </c>
      <c r="T355" s="259">
        <f>O355/$O$355</f>
        <v>1</v>
      </c>
    </row>
    <row r="356" spans="1:20" x14ac:dyDescent="0.25">
      <c r="A356" s="263" t="s">
        <v>5</v>
      </c>
      <c r="B356" s="292">
        <v>90076</v>
      </c>
      <c r="C356" s="292">
        <v>91202</v>
      </c>
      <c r="D356" s="292">
        <v>90259</v>
      </c>
      <c r="E356" s="292">
        <v>92267</v>
      </c>
      <c r="F356" s="265">
        <f t="shared" si="174"/>
        <v>2.2247088932959569E-2</v>
      </c>
      <c r="G356" s="265">
        <f t="shared" si="175"/>
        <v>2.4323904258626072E-2</v>
      </c>
      <c r="H356" s="293">
        <f t="shared" si="176"/>
        <v>2008</v>
      </c>
      <c r="I356" s="293">
        <f t="shared" si="177"/>
        <v>2191</v>
      </c>
      <c r="J356" s="265">
        <f t="shared" si="178"/>
        <v>0.71933544871245136</v>
      </c>
      <c r="K356" s="267"/>
      <c r="L356" s="292">
        <v>88579.166666666672</v>
      </c>
      <c r="M356" s="292">
        <v>89502.5</v>
      </c>
      <c r="N356" s="292">
        <v>89318</v>
      </c>
      <c r="O356" s="292">
        <v>91567.083333333328</v>
      </c>
      <c r="P356" s="265">
        <f t="shared" si="179"/>
        <v>2.5180628018241835E-2</v>
      </c>
      <c r="Q356" s="265">
        <f t="shared" si="180"/>
        <v>3.3731596029916711E-2</v>
      </c>
      <c r="R356" s="293">
        <f t="shared" si="181"/>
        <v>2249.0833333333285</v>
      </c>
      <c r="S356" s="293">
        <f t="shared" si="182"/>
        <v>2987.916666666657</v>
      </c>
      <c r="T356" s="265">
        <f t="shared" ref="T356:T366" si="183">O356/$O$355</f>
        <v>0.71873738797579012</v>
      </c>
    </row>
    <row r="357" spans="1:20" x14ac:dyDescent="0.25">
      <c r="A357" s="269" t="s">
        <v>6</v>
      </c>
      <c r="B357" s="294">
        <v>15722</v>
      </c>
      <c r="C357" s="294">
        <v>17598</v>
      </c>
      <c r="D357" s="294">
        <v>17518</v>
      </c>
      <c r="E357" s="294">
        <v>18590</v>
      </c>
      <c r="F357" s="271">
        <f t="shared" si="174"/>
        <v>6.1194200251170283E-2</v>
      </c>
      <c r="G357" s="271">
        <f t="shared" si="175"/>
        <v>0.18241953949879153</v>
      </c>
      <c r="H357" s="295">
        <f t="shared" si="176"/>
        <v>1072</v>
      </c>
      <c r="I357" s="295">
        <f t="shared" si="177"/>
        <v>2868</v>
      </c>
      <c r="J357" s="271">
        <f t="shared" si="178"/>
        <v>0.14493205578987581</v>
      </c>
      <c r="K357" s="273"/>
      <c r="L357" s="294">
        <v>15658.083333333334</v>
      </c>
      <c r="M357" s="294">
        <v>17648.166666666668</v>
      </c>
      <c r="N357" s="294">
        <v>16828.5</v>
      </c>
      <c r="O357" s="294">
        <v>18054</v>
      </c>
      <c r="P357" s="271">
        <f t="shared" si="179"/>
        <v>7.2822889740618679E-2</v>
      </c>
      <c r="Q357" s="271">
        <f t="shared" si="180"/>
        <v>0.15301468357664039</v>
      </c>
      <c r="R357" s="295">
        <f t="shared" si="181"/>
        <v>1225.5</v>
      </c>
      <c r="S357" s="295">
        <f t="shared" si="182"/>
        <v>2395.9166666666661</v>
      </c>
      <c r="T357" s="271">
        <f t="shared" si="183"/>
        <v>0.14171123869128643</v>
      </c>
    </row>
    <row r="358" spans="1:20" x14ac:dyDescent="0.25">
      <c r="A358" s="26" t="s">
        <v>7</v>
      </c>
      <c r="B358" s="296">
        <v>54686</v>
      </c>
      <c r="C358" s="296">
        <v>55117</v>
      </c>
      <c r="D358" s="296">
        <v>56479</v>
      </c>
      <c r="E358" s="296">
        <v>57038</v>
      </c>
      <c r="F358" s="233">
        <f t="shared" si="174"/>
        <v>9.897484020609415E-3</v>
      </c>
      <c r="G358" s="233">
        <f t="shared" si="175"/>
        <v>4.300917968035689E-2</v>
      </c>
      <c r="H358" s="297">
        <f t="shared" si="176"/>
        <v>559</v>
      </c>
      <c r="I358" s="297">
        <f t="shared" si="177"/>
        <v>2352</v>
      </c>
      <c r="J358" s="233">
        <f t="shared" si="178"/>
        <v>0.44468179656497775</v>
      </c>
      <c r="K358" s="277"/>
      <c r="L358" s="296">
        <v>53357.333333333336</v>
      </c>
      <c r="M358" s="296">
        <v>53822.666666666664</v>
      </c>
      <c r="N358" s="296">
        <v>56000.666666666664</v>
      </c>
      <c r="O358" s="296">
        <v>56862</v>
      </c>
      <c r="P358" s="233">
        <f t="shared" si="179"/>
        <v>1.5380769276556183E-2</v>
      </c>
      <c r="Q358" s="233">
        <f t="shared" si="180"/>
        <v>6.5682942675795886E-2</v>
      </c>
      <c r="R358" s="297">
        <f t="shared" si="181"/>
        <v>861.33333333333576</v>
      </c>
      <c r="S358" s="297">
        <f t="shared" si="182"/>
        <v>3504.6666666666642</v>
      </c>
      <c r="T358" s="233">
        <f t="shared" si="183"/>
        <v>0.44632682255809952</v>
      </c>
    </row>
    <row r="359" spans="1:20" x14ac:dyDescent="0.25">
      <c r="A359" s="26" t="s">
        <v>8</v>
      </c>
      <c r="B359" s="296">
        <v>16253</v>
      </c>
      <c r="C359" s="296">
        <v>15689</v>
      </c>
      <c r="D359" s="296">
        <v>13560</v>
      </c>
      <c r="E359" s="296">
        <v>13853</v>
      </c>
      <c r="F359" s="233">
        <f t="shared" si="174"/>
        <v>2.1607669616519276E-2</v>
      </c>
      <c r="G359" s="233">
        <f t="shared" si="175"/>
        <v>-0.14766504645296252</v>
      </c>
      <c r="H359" s="297">
        <f t="shared" si="176"/>
        <v>293</v>
      </c>
      <c r="I359" s="297">
        <f t="shared" si="177"/>
        <v>-2400</v>
      </c>
      <c r="J359" s="233">
        <f t="shared" si="178"/>
        <v>0.10800127858295587</v>
      </c>
      <c r="K359" s="277"/>
      <c r="L359" s="296">
        <v>16095.666666666666</v>
      </c>
      <c r="M359" s="296">
        <v>15461.833333333334</v>
      </c>
      <c r="N359" s="296">
        <v>13808</v>
      </c>
      <c r="O359" s="296">
        <v>13886.5</v>
      </c>
      <c r="P359" s="233">
        <f t="shared" si="179"/>
        <v>5.6851100811123878E-3</v>
      </c>
      <c r="Q359" s="233">
        <f t="shared" si="180"/>
        <v>-0.13725226251372002</v>
      </c>
      <c r="R359" s="297">
        <f t="shared" si="181"/>
        <v>78.5</v>
      </c>
      <c r="S359" s="297">
        <f t="shared" si="182"/>
        <v>-2209.1666666666661</v>
      </c>
      <c r="T359" s="233">
        <f t="shared" si="183"/>
        <v>0.10899928636792672</v>
      </c>
    </row>
    <row r="360" spans="1:20" x14ac:dyDescent="0.25">
      <c r="A360" s="26" t="s">
        <v>9</v>
      </c>
      <c r="B360" s="296">
        <v>2410</v>
      </c>
      <c r="C360" s="296">
        <v>2213</v>
      </c>
      <c r="D360" s="296">
        <v>2064</v>
      </c>
      <c r="E360" s="296">
        <v>2094</v>
      </c>
      <c r="F360" s="233">
        <f t="shared" si="174"/>
        <v>1.4534883720930258E-2</v>
      </c>
      <c r="G360" s="233">
        <f t="shared" si="175"/>
        <v>-0.13112033195020745</v>
      </c>
      <c r="H360" s="297">
        <f t="shared" si="176"/>
        <v>30</v>
      </c>
      <c r="I360" s="297">
        <f t="shared" si="177"/>
        <v>-316</v>
      </c>
      <c r="J360" s="233">
        <f t="shared" si="178"/>
        <v>1.6325321399892411E-2</v>
      </c>
      <c r="K360" s="277"/>
      <c r="L360" s="296">
        <v>2451.0833333333335</v>
      </c>
      <c r="M360" s="296">
        <v>2022.4166666666667</v>
      </c>
      <c r="N360" s="296">
        <v>2078.6666666666665</v>
      </c>
      <c r="O360" s="296">
        <v>2080.6666666666665</v>
      </c>
      <c r="P360" s="233">
        <f t="shared" si="179"/>
        <v>9.6215522771014861E-4</v>
      </c>
      <c r="Q360" s="233">
        <f t="shared" si="180"/>
        <v>-0.15112365280658224</v>
      </c>
      <c r="R360" s="297">
        <f t="shared" si="181"/>
        <v>2</v>
      </c>
      <c r="S360" s="297">
        <f t="shared" si="182"/>
        <v>-370.41666666666697</v>
      </c>
      <c r="T360" s="233">
        <f t="shared" si="183"/>
        <v>1.633177415736143E-2</v>
      </c>
    </row>
    <row r="361" spans="1:20" x14ac:dyDescent="0.25">
      <c r="A361" s="279" t="s">
        <v>10</v>
      </c>
      <c r="B361" s="298">
        <v>1005</v>
      </c>
      <c r="C361" s="298">
        <v>585</v>
      </c>
      <c r="D361" s="298">
        <v>638</v>
      </c>
      <c r="E361" s="298">
        <v>692</v>
      </c>
      <c r="F361" s="281">
        <f t="shared" si="174"/>
        <v>8.4639498432601989E-2</v>
      </c>
      <c r="G361" s="281">
        <f t="shared" si="175"/>
        <v>-0.3114427860696517</v>
      </c>
      <c r="H361" s="299">
        <f t="shared" si="176"/>
        <v>54</v>
      </c>
      <c r="I361" s="299">
        <f t="shared" si="177"/>
        <v>-313</v>
      </c>
      <c r="J361" s="281">
        <f t="shared" si="178"/>
        <v>5.3949963747495456E-3</v>
      </c>
      <c r="K361" s="283"/>
      <c r="L361" s="298">
        <v>1017</v>
      </c>
      <c r="M361" s="298">
        <v>547.41666666666663</v>
      </c>
      <c r="N361" s="298">
        <v>602.16666666666663</v>
      </c>
      <c r="O361" s="298">
        <v>683.91666666666663</v>
      </c>
      <c r="P361" s="281">
        <f t="shared" si="179"/>
        <v>0.13575975643509541</v>
      </c>
      <c r="Q361" s="281">
        <f t="shared" si="180"/>
        <v>-0.32751556866601117</v>
      </c>
      <c r="R361" s="299">
        <f t="shared" si="181"/>
        <v>81.75</v>
      </c>
      <c r="S361" s="299">
        <f t="shared" si="182"/>
        <v>-333.08333333333337</v>
      </c>
      <c r="T361" s="281">
        <f t="shared" si="183"/>
        <v>5.3682662011160388E-3</v>
      </c>
    </row>
    <row r="362" spans="1:20" x14ac:dyDescent="0.25">
      <c r="A362" s="285" t="s">
        <v>11</v>
      </c>
      <c r="B362" s="292">
        <v>43153</v>
      </c>
      <c r="C362" s="292">
        <v>36145</v>
      </c>
      <c r="D362" s="292">
        <v>36207</v>
      </c>
      <c r="E362" s="292">
        <v>36000</v>
      </c>
      <c r="F362" s="265">
        <f t="shared" si="174"/>
        <v>-5.7171265224956747E-3</v>
      </c>
      <c r="G362" s="265">
        <f t="shared" si="175"/>
        <v>-0.16575904340370307</v>
      </c>
      <c r="H362" s="293">
        <f t="shared" si="176"/>
        <v>-207</v>
      </c>
      <c r="I362" s="293">
        <f t="shared" si="177"/>
        <v>-7153</v>
      </c>
      <c r="J362" s="265">
        <f t="shared" si="178"/>
        <v>0.28066455128754864</v>
      </c>
      <c r="K362" s="267"/>
      <c r="L362" s="292">
        <v>43564.5</v>
      </c>
      <c r="M362" s="292">
        <v>34193.416666666664</v>
      </c>
      <c r="N362" s="292">
        <v>36218.416666666664</v>
      </c>
      <c r="O362" s="292">
        <v>35832.833333333336</v>
      </c>
      <c r="P362" s="265">
        <f t="shared" si="179"/>
        <v>-1.0646057139438558E-2</v>
      </c>
      <c r="Q362" s="265">
        <f t="shared" si="180"/>
        <v>-0.17747630907428447</v>
      </c>
      <c r="R362" s="293">
        <f t="shared" si="181"/>
        <v>-385.58333333332848</v>
      </c>
      <c r="S362" s="293">
        <f t="shared" si="182"/>
        <v>-7731.6666666666642</v>
      </c>
      <c r="T362" s="265">
        <f t="shared" si="183"/>
        <v>0.28126261202420988</v>
      </c>
    </row>
    <row r="363" spans="1:20" x14ac:dyDescent="0.25">
      <c r="A363" s="269" t="s">
        <v>12</v>
      </c>
      <c r="B363" s="296">
        <v>1933</v>
      </c>
      <c r="C363" s="296">
        <v>2230</v>
      </c>
      <c r="D363" s="294">
        <v>2117</v>
      </c>
      <c r="E363" s="296">
        <v>2201</v>
      </c>
      <c r="F363" s="271">
        <f t="shared" si="174"/>
        <v>3.96787907416154E-2</v>
      </c>
      <c r="G363" s="271">
        <f t="shared" si="175"/>
        <v>0.13864459389549921</v>
      </c>
      <c r="H363" s="295">
        <f t="shared" si="176"/>
        <v>84</v>
      </c>
      <c r="I363" s="295">
        <f t="shared" si="177"/>
        <v>268</v>
      </c>
      <c r="J363" s="271">
        <f t="shared" si="178"/>
        <v>1.7159518816219292E-2</v>
      </c>
      <c r="K363" s="273"/>
      <c r="L363" s="296">
        <v>1933</v>
      </c>
      <c r="M363" s="296">
        <v>2230</v>
      </c>
      <c r="N363" s="294">
        <v>2117</v>
      </c>
      <c r="O363" s="296">
        <v>2131.8333333333335</v>
      </c>
      <c r="P363" s="271">
        <f t="shared" si="179"/>
        <v>7.0067705873091413E-3</v>
      </c>
      <c r="Q363" s="271">
        <f t="shared" si="180"/>
        <v>0.10286256251077774</v>
      </c>
      <c r="R363" s="295">
        <f t="shared" si="181"/>
        <v>14.833333333333485</v>
      </c>
      <c r="S363" s="295">
        <f t="shared" si="182"/>
        <v>198.83333333333348</v>
      </c>
      <c r="T363" s="271">
        <f t="shared" si="183"/>
        <v>1.6733396607402282E-2</v>
      </c>
    </row>
    <row r="364" spans="1:20" x14ac:dyDescent="0.25">
      <c r="A364" s="26" t="s">
        <v>8</v>
      </c>
      <c r="B364" s="296">
        <v>23621</v>
      </c>
      <c r="C364" s="296">
        <v>21347</v>
      </c>
      <c r="D364" s="296">
        <v>21406</v>
      </c>
      <c r="E364" s="296">
        <v>21522</v>
      </c>
      <c r="F364" s="233">
        <f t="shared" si="174"/>
        <v>5.4190413902643897E-3</v>
      </c>
      <c r="G364" s="233">
        <f t="shared" si="175"/>
        <v>-8.8861606197874754E-2</v>
      </c>
      <c r="H364" s="297">
        <f t="shared" si="176"/>
        <v>116</v>
      </c>
      <c r="I364" s="297">
        <f t="shared" si="177"/>
        <v>-2099</v>
      </c>
      <c r="J364" s="233">
        <f t="shared" si="178"/>
        <v>0.16779062424473948</v>
      </c>
      <c r="K364" s="277"/>
      <c r="L364" s="296">
        <v>23932.166666666668</v>
      </c>
      <c r="M364" s="296">
        <v>20218.833333333332</v>
      </c>
      <c r="N364" s="296">
        <v>21480</v>
      </c>
      <c r="O364" s="296">
        <v>21309</v>
      </c>
      <c r="P364" s="233">
        <f t="shared" si="179"/>
        <v>-7.9608938547486296E-3</v>
      </c>
      <c r="Q364" s="233">
        <f t="shared" si="180"/>
        <v>-0.10960840709505337</v>
      </c>
      <c r="R364" s="297">
        <f t="shared" si="181"/>
        <v>-171</v>
      </c>
      <c r="S364" s="297">
        <f t="shared" si="182"/>
        <v>-2623.1666666666679</v>
      </c>
      <c r="T364" s="233">
        <f t="shared" si="183"/>
        <v>0.1672607059528427</v>
      </c>
    </row>
    <row r="365" spans="1:20" x14ac:dyDescent="0.25">
      <c r="A365" s="26" t="s">
        <v>9</v>
      </c>
      <c r="B365" s="296">
        <v>12397</v>
      </c>
      <c r="C365" s="296">
        <v>9381</v>
      </c>
      <c r="D365" s="296">
        <v>9303</v>
      </c>
      <c r="E365" s="296">
        <v>8757</v>
      </c>
      <c r="F365" s="233">
        <f t="shared" si="174"/>
        <v>-5.8690744920993243E-2</v>
      </c>
      <c r="G365" s="233">
        <f t="shared" si="175"/>
        <v>-0.29361942405420671</v>
      </c>
      <c r="H365" s="297">
        <f t="shared" si="176"/>
        <v>-546</v>
      </c>
      <c r="I365" s="297">
        <f t="shared" si="177"/>
        <v>-3640</v>
      </c>
      <c r="J365" s="233">
        <f t="shared" si="178"/>
        <v>6.8271652100696203E-2</v>
      </c>
      <c r="K365" s="277"/>
      <c r="L365" s="296">
        <v>12390.333333333334</v>
      </c>
      <c r="M365" s="296">
        <v>8729.6666666666661</v>
      </c>
      <c r="N365" s="296">
        <v>9294</v>
      </c>
      <c r="O365" s="296">
        <v>8929.8333333333339</v>
      </c>
      <c r="P365" s="233">
        <f t="shared" si="179"/>
        <v>-3.9182985438634188E-2</v>
      </c>
      <c r="Q365" s="233">
        <f t="shared" si="180"/>
        <v>-0.27929030695972668</v>
      </c>
      <c r="R365" s="297">
        <f t="shared" si="181"/>
        <v>-364.16666666666606</v>
      </c>
      <c r="S365" s="297">
        <f t="shared" si="182"/>
        <v>-3460.5</v>
      </c>
      <c r="T365" s="233">
        <f t="shared" si="183"/>
        <v>7.00929291555005E-2</v>
      </c>
    </row>
    <row r="366" spans="1:20" x14ac:dyDescent="0.25">
      <c r="A366" s="286" t="s">
        <v>10</v>
      </c>
      <c r="B366" s="298">
        <v>5202</v>
      </c>
      <c r="C366" s="298">
        <v>3187</v>
      </c>
      <c r="D366" s="298">
        <v>3381</v>
      </c>
      <c r="E366" s="298">
        <v>3520</v>
      </c>
      <c r="F366" s="287">
        <f t="shared" si="174"/>
        <v>4.1112097012718118E-2</v>
      </c>
      <c r="G366" s="287">
        <f t="shared" si="175"/>
        <v>-0.32333717800845829</v>
      </c>
      <c r="H366" s="300">
        <f t="shared" si="176"/>
        <v>139</v>
      </c>
      <c r="I366" s="300">
        <f t="shared" si="177"/>
        <v>-1682</v>
      </c>
      <c r="J366" s="287">
        <f t="shared" si="178"/>
        <v>2.7442756125893645E-2</v>
      </c>
      <c r="K366" s="289"/>
      <c r="L366" s="298">
        <v>5309</v>
      </c>
      <c r="M366" s="298">
        <v>3014.9166666666665</v>
      </c>
      <c r="N366" s="298">
        <v>3327.4166666666665</v>
      </c>
      <c r="O366" s="298">
        <v>3462.1666666666665</v>
      </c>
      <c r="P366" s="287">
        <f t="shared" si="179"/>
        <v>4.0496881965488729E-2</v>
      </c>
      <c r="Q366" s="287">
        <f t="shared" si="180"/>
        <v>-0.34786839957305205</v>
      </c>
      <c r="R366" s="300">
        <f t="shared" si="181"/>
        <v>134.75</v>
      </c>
      <c r="S366" s="300">
        <f t="shared" si="182"/>
        <v>-1846.8333333333335</v>
      </c>
      <c r="T366" s="287">
        <f t="shared" si="183"/>
        <v>2.7175580308464356E-2</v>
      </c>
    </row>
    <row r="367" spans="1:20" ht="21" x14ac:dyDescent="0.35">
      <c r="A367" s="499" t="s">
        <v>87</v>
      </c>
      <c r="B367" s="499"/>
      <c r="C367" s="499"/>
      <c r="D367" s="499"/>
      <c r="E367" s="499"/>
      <c r="F367" s="499"/>
      <c r="G367" s="499"/>
      <c r="H367" s="499"/>
      <c r="I367" s="499"/>
      <c r="J367" s="499"/>
      <c r="K367" s="499"/>
      <c r="L367" s="499"/>
      <c r="M367" s="499"/>
      <c r="N367" s="499"/>
      <c r="O367" s="499"/>
      <c r="P367" s="499"/>
      <c r="Q367" s="499"/>
      <c r="R367" s="499"/>
      <c r="S367" s="499"/>
      <c r="T367" s="499"/>
    </row>
    <row r="368" spans="1:20" x14ac:dyDescent="0.25">
      <c r="A368" s="54"/>
      <c r="B368" s="382" t="s">
        <v>152</v>
      </c>
      <c r="C368" s="383"/>
      <c r="D368" s="383"/>
      <c r="E368" s="383"/>
      <c r="F368" s="383"/>
      <c r="G368" s="383"/>
      <c r="H368" s="383"/>
      <c r="I368" s="383"/>
      <c r="J368" s="383"/>
      <c r="K368" s="253"/>
      <c r="L368" s="382" t="str">
        <f>$L$324</f>
        <v>acumulado diciembre (promedio del periodo acumulado)</v>
      </c>
      <c r="M368" s="383"/>
      <c r="N368" s="383"/>
      <c r="O368" s="383"/>
      <c r="P368" s="383"/>
      <c r="Q368" s="383"/>
      <c r="R368" s="383"/>
      <c r="S368" s="383"/>
      <c r="T368" s="384"/>
    </row>
    <row r="369" spans="1:20" x14ac:dyDescent="0.25">
      <c r="A369" s="4"/>
      <c r="B369" s="254">
        <f>B$6</f>
        <v>2019</v>
      </c>
      <c r="C369" s="254">
        <f>C$6</f>
        <v>2022</v>
      </c>
      <c r="D369" s="254">
        <f>D$6</f>
        <v>2023</v>
      </c>
      <c r="E369" s="254">
        <f>E$6</f>
        <v>2024</v>
      </c>
      <c r="F369" s="254" t="str">
        <f>CONCATENATE("var ",RIGHT(E369,2),"/",RIGHT(D369,2))</f>
        <v>var 24/23</v>
      </c>
      <c r="G369" s="254" t="str">
        <f>CONCATENATE("var ",RIGHT(E369,2),"/",RIGHT(B369,2))</f>
        <v>var 24/19</v>
      </c>
      <c r="H369" s="254" t="str">
        <f>CONCATENATE("dif ",RIGHT(E369,2),"-",RIGHT(D369,2))</f>
        <v>dif 24-23</v>
      </c>
      <c r="I369" s="254" t="str">
        <f>CONCATENATE("dif ",RIGHT(E369,2),"-",RIGHT(B369,2))</f>
        <v>dif 24-19</v>
      </c>
      <c r="J369" s="254" t="str">
        <f>CONCATENATE("cuota ",RIGHT(E369,2))</f>
        <v>cuota 24</v>
      </c>
      <c r="K369" s="256"/>
      <c r="L369" s="254">
        <f>L$6</f>
        <v>2019</v>
      </c>
      <c r="M369" s="254">
        <f>M$6</f>
        <v>2022</v>
      </c>
      <c r="N369" s="254">
        <f>N$6</f>
        <v>2023</v>
      </c>
      <c r="O369" s="254">
        <f>O$6</f>
        <v>2024</v>
      </c>
      <c r="P369" s="254" t="str">
        <f>CONCATENATE("var ",RIGHT(O369,2),"/",RIGHT(N369,2))</f>
        <v>var 24/23</v>
      </c>
      <c r="Q369" s="254" t="str">
        <f>CONCATENATE("var ",RIGHT(O369,2),"/",RIGHT(L369,2))</f>
        <v>var 24/19</v>
      </c>
      <c r="R369" s="254" t="str">
        <f>CONCATENATE("dif ",RIGHT(O369,2),"-",RIGHT(N369,2))</f>
        <v>dif 24-23</v>
      </c>
      <c r="S369" s="254" t="str">
        <f>CONCATENATE("dif ",RIGHT(O369,2),"-",RIGHT(L369,2))</f>
        <v>dif 24-19</v>
      </c>
      <c r="T369" s="254" t="str">
        <f>CONCATENATE("cuota ",RIGHT(O369,2))</f>
        <v>cuota 24</v>
      </c>
    </row>
    <row r="370" spans="1:20" x14ac:dyDescent="0.25">
      <c r="A370" s="257" t="s">
        <v>48</v>
      </c>
      <c r="B370" s="290">
        <v>133229</v>
      </c>
      <c r="C370" s="290">
        <v>127347</v>
      </c>
      <c r="D370" s="290">
        <v>126466</v>
      </c>
      <c r="E370" s="290">
        <v>128267</v>
      </c>
      <c r="F370" s="259">
        <f t="shared" ref="F370:F380" si="184">E370/D370-1</f>
        <v>1.4240981765850202E-2</v>
      </c>
      <c r="G370" s="259">
        <f t="shared" ref="G370:G380" si="185">E370/B370-1</f>
        <v>-3.7244143542321861E-2</v>
      </c>
      <c r="H370" s="291">
        <f t="shared" ref="H370:H380" si="186">E370-D370</f>
        <v>1801</v>
      </c>
      <c r="I370" s="291">
        <f t="shared" ref="I370:I380" si="187">E370-B370</f>
        <v>-4962</v>
      </c>
      <c r="J370" s="259">
        <f t="shared" ref="J370:J380" si="188">E370/$E$370</f>
        <v>1</v>
      </c>
      <c r="K370" s="261"/>
      <c r="L370" s="290">
        <v>132143.66666666666</v>
      </c>
      <c r="M370" s="290">
        <v>123695.91666666667</v>
      </c>
      <c r="N370" s="290">
        <v>125536.41666666667</v>
      </c>
      <c r="O370" s="290">
        <v>127399.91666666667</v>
      </c>
      <c r="P370" s="259">
        <f t="shared" ref="P370:P380" si="189">O370/N370-1</f>
        <v>1.484429816845978E-2</v>
      </c>
      <c r="Q370" s="259">
        <f t="shared" ref="Q370:Q380" si="190">O370/L370-1</f>
        <v>-3.5898428730346432E-2</v>
      </c>
      <c r="R370" s="291">
        <f t="shared" ref="R370:R380" si="191">O370-N370</f>
        <v>1863.5</v>
      </c>
      <c r="S370" s="291">
        <f t="shared" ref="S370:S380" si="192">O370-L370</f>
        <v>-4743.7499999999854</v>
      </c>
      <c r="T370" s="259">
        <f>O370/$O$370</f>
        <v>1</v>
      </c>
    </row>
    <row r="371" spans="1:20" x14ac:dyDescent="0.25">
      <c r="A371" s="76" t="s">
        <v>49</v>
      </c>
      <c r="B371" s="296">
        <v>47242</v>
      </c>
      <c r="C371" s="296">
        <v>45909</v>
      </c>
      <c r="D371" s="294">
        <v>46660</v>
      </c>
      <c r="E371" s="296">
        <v>47015</v>
      </c>
      <c r="F371" s="233">
        <f t="shared" si="184"/>
        <v>7.6082297471067317E-3</v>
      </c>
      <c r="G371" s="233">
        <f t="shared" si="185"/>
        <v>-4.8050463570551427E-3</v>
      </c>
      <c r="H371" s="297">
        <f t="shared" si="186"/>
        <v>355</v>
      </c>
      <c r="I371" s="297">
        <f t="shared" si="187"/>
        <v>-227</v>
      </c>
      <c r="J371" s="233">
        <f t="shared" si="188"/>
        <v>0.36654010774400275</v>
      </c>
      <c r="K371" s="277"/>
      <c r="L371" s="296">
        <v>46648</v>
      </c>
      <c r="M371" s="296">
        <v>44232.666666666664</v>
      </c>
      <c r="N371" s="294">
        <v>45902.166666666664</v>
      </c>
      <c r="O371" s="296">
        <v>46520.916666666664</v>
      </c>
      <c r="P371" s="233">
        <f t="shared" si="189"/>
        <v>1.3479755857566555E-2</v>
      </c>
      <c r="Q371" s="233">
        <f t="shared" si="190"/>
        <v>-2.7243040073172686E-3</v>
      </c>
      <c r="R371" s="297">
        <f t="shared" si="191"/>
        <v>618.75</v>
      </c>
      <c r="S371" s="297">
        <f t="shared" si="192"/>
        <v>-127.08333333333576</v>
      </c>
      <c r="T371" s="233">
        <f t="shared" ref="T371:T380" si="193">O371/$O$370</f>
        <v>0.36515657061523454</v>
      </c>
    </row>
    <row r="372" spans="1:20" x14ac:dyDescent="0.25">
      <c r="A372" s="79" t="s">
        <v>50</v>
      </c>
      <c r="B372" s="296">
        <v>41461</v>
      </c>
      <c r="C372" s="296">
        <v>39121</v>
      </c>
      <c r="D372" s="296">
        <v>37203</v>
      </c>
      <c r="E372" s="296">
        <v>38115</v>
      </c>
      <c r="F372" s="233">
        <f t="shared" si="184"/>
        <v>2.4514152084509355E-2</v>
      </c>
      <c r="G372" s="233">
        <f t="shared" si="185"/>
        <v>-8.0702346783724455E-2</v>
      </c>
      <c r="H372" s="297">
        <f t="shared" si="186"/>
        <v>912</v>
      </c>
      <c r="I372" s="297">
        <f t="shared" si="187"/>
        <v>-3346</v>
      </c>
      <c r="J372" s="233">
        <f t="shared" si="188"/>
        <v>0.29715359367569211</v>
      </c>
      <c r="K372" s="277"/>
      <c r="L372" s="296">
        <v>41159</v>
      </c>
      <c r="M372" s="296">
        <v>38224.583333333336</v>
      </c>
      <c r="N372" s="296">
        <v>37475.083333333336</v>
      </c>
      <c r="O372" s="296">
        <v>37832.666666666664</v>
      </c>
      <c r="P372" s="233">
        <f t="shared" si="189"/>
        <v>9.5418956150863377E-3</v>
      </c>
      <c r="Q372" s="233">
        <f t="shared" si="190"/>
        <v>-8.0816670311070093E-2</v>
      </c>
      <c r="R372" s="297">
        <f t="shared" si="191"/>
        <v>357.58333333332848</v>
      </c>
      <c r="S372" s="297">
        <f t="shared" si="192"/>
        <v>-3326.3333333333358</v>
      </c>
      <c r="T372" s="233">
        <f t="shared" si="193"/>
        <v>0.29695990120349369</v>
      </c>
    </row>
    <row r="373" spans="1:20" x14ac:dyDescent="0.25">
      <c r="A373" s="79" t="s">
        <v>52</v>
      </c>
      <c r="B373" s="296">
        <v>21430</v>
      </c>
      <c r="C373" s="296">
        <v>19061</v>
      </c>
      <c r="D373" s="296">
        <v>19434</v>
      </c>
      <c r="E373" s="296">
        <v>19850</v>
      </c>
      <c r="F373" s="233">
        <f t="shared" si="184"/>
        <v>2.1405783678089874E-2</v>
      </c>
      <c r="G373" s="233">
        <f t="shared" si="185"/>
        <v>-7.3728418105459603E-2</v>
      </c>
      <c r="H373" s="297">
        <f t="shared" si="186"/>
        <v>416</v>
      </c>
      <c r="I373" s="297">
        <f t="shared" si="187"/>
        <v>-1580</v>
      </c>
      <c r="J373" s="233">
        <f t="shared" si="188"/>
        <v>0.15475531508494</v>
      </c>
      <c r="K373" s="277"/>
      <c r="L373" s="296">
        <v>21340.416666666668</v>
      </c>
      <c r="M373" s="296">
        <v>18363.666666666668</v>
      </c>
      <c r="N373" s="296">
        <v>19209.333333333332</v>
      </c>
      <c r="O373" s="296">
        <v>20010.833333333332</v>
      </c>
      <c r="P373" s="233">
        <f t="shared" si="189"/>
        <v>4.1724508919275261E-2</v>
      </c>
      <c r="Q373" s="233">
        <f t="shared" si="190"/>
        <v>-6.2303532030380637E-2</v>
      </c>
      <c r="R373" s="297">
        <f t="shared" si="191"/>
        <v>801.5</v>
      </c>
      <c r="S373" s="297">
        <f t="shared" si="192"/>
        <v>-1329.5833333333358</v>
      </c>
      <c r="T373" s="233">
        <f t="shared" si="193"/>
        <v>0.15707100802656201</v>
      </c>
    </row>
    <row r="374" spans="1:20" x14ac:dyDescent="0.25">
      <c r="A374" s="79" t="s">
        <v>53</v>
      </c>
      <c r="B374" s="296">
        <v>4141</v>
      </c>
      <c r="C374" s="296">
        <v>4791</v>
      </c>
      <c r="D374" s="296">
        <v>4797</v>
      </c>
      <c r="E374" s="296">
        <v>4797</v>
      </c>
      <c r="F374" s="233">
        <f t="shared" si="184"/>
        <v>0</v>
      </c>
      <c r="G374" s="233">
        <f t="shared" si="185"/>
        <v>0.15841584158415833</v>
      </c>
      <c r="H374" s="297">
        <f t="shared" si="186"/>
        <v>0</v>
      </c>
      <c r="I374" s="297">
        <f t="shared" si="187"/>
        <v>656</v>
      </c>
      <c r="J374" s="233">
        <f t="shared" si="188"/>
        <v>3.7398551459065857E-2</v>
      </c>
      <c r="K374" s="277"/>
      <c r="L374" s="296">
        <v>4124.333333333333</v>
      </c>
      <c r="M374" s="296">
        <v>4496.833333333333</v>
      </c>
      <c r="N374" s="296">
        <v>4789.666666666667</v>
      </c>
      <c r="O374" s="296">
        <v>4797</v>
      </c>
      <c r="P374" s="233">
        <f t="shared" si="189"/>
        <v>1.5310738395155621E-3</v>
      </c>
      <c r="Q374" s="233">
        <f t="shared" si="190"/>
        <v>0.16309706619251596</v>
      </c>
      <c r="R374" s="297">
        <f t="shared" si="191"/>
        <v>7.3333333333330302</v>
      </c>
      <c r="S374" s="297">
        <f t="shared" si="192"/>
        <v>672.66666666666697</v>
      </c>
      <c r="T374" s="233">
        <f t="shared" si="193"/>
        <v>3.7653085853666834E-2</v>
      </c>
    </row>
    <row r="375" spans="1:20" x14ac:dyDescent="0.25">
      <c r="A375" s="79" t="s">
        <v>54</v>
      </c>
      <c r="B375" s="296">
        <v>2708</v>
      </c>
      <c r="C375" s="296">
        <v>2832</v>
      </c>
      <c r="D375" s="296">
        <v>2758</v>
      </c>
      <c r="E375" s="296">
        <v>2679</v>
      </c>
      <c r="F375" s="233">
        <f t="shared" si="184"/>
        <v>-2.8643944887599693E-2</v>
      </c>
      <c r="G375" s="233">
        <f t="shared" si="185"/>
        <v>-1.0709010339734149E-2</v>
      </c>
      <c r="H375" s="297">
        <f t="shared" si="186"/>
        <v>-79</v>
      </c>
      <c r="I375" s="297">
        <f t="shared" si="187"/>
        <v>-29</v>
      </c>
      <c r="J375" s="233">
        <f t="shared" si="188"/>
        <v>2.0886120358315077E-2</v>
      </c>
      <c r="K375" s="277"/>
      <c r="L375" s="296">
        <v>2689.5833333333335</v>
      </c>
      <c r="M375" s="296">
        <v>2680.25</v>
      </c>
      <c r="N375" s="296">
        <v>2774.0833333333335</v>
      </c>
      <c r="O375" s="296">
        <v>2714.3333333333335</v>
      </c>
      <c r="P375" s="233">
        <f t="shared" si="189"/>
        <v>-2.1538646399711592E-2</v>
      </c>
      <c r="Q375" s="233">
        <f t="shared" si="190"/>
        <v>9.2021688613477259E-3</v>
      </c>
      <c r="R375" s="297">
        <f t="shared" si="191"/>
        <v>-59.75</v>
      </c>
      <c r="S375" s="297">
        <f t="shared" si="192"/>
        <v>24.75</v>
      </c>
      <c r="T375" s="233">
        <f t="shared" si="193"/>
        <v>2.1305613098909666E-2</v>
      </c>
    </row>
    <row r="376" spans="1:20" x14ac:dyDescent="0.25">
      <c r="A376" s="79" t="s">
        <v>55</v>
      </c>
      <c r="B376" s="296">
        <v>778</v>
      </c>
      <c r="C376" s="296">
        <v>663</v>
      </c>
      <c r="D376" s="296">
        <v>673</v>
      </c>
      <c r="E376" s="296">
        <v>673</v>
      </c>
      <c r="F376" s="233">
        <f t="shared" si="184"/>
        <v>0</v>
      </c>
      <c r="G376" s="233">
        <f t="shared" si="185"/>
        <v>-0.13496143958868889</v>
      </c>
      <c r="H376" s="297">
        <f t="shared" si="186"/>
        <v>0</v>
      </c>
      <c r="I376" s="297">
        <f t="shared" si="187"/>
        <v>-105</v>
      </c>
      <c r="J376" s="233">
        <f t="shared" si="188"/>
        <v>5.246867861570006E-3</v>
      </c>
      <c r="K376" s="277"/>
      <c r="L376" s="296">
        <v>713.33333333333337</v>
      </c>
      <c r="M376" s="296">
        <v>653.5</v>
      </c>
      <c r="N376" s="296">
        <v>663.41666666666663</v>
      </c>
      <c r="O376" s="296">
        <v>673</v>
      </c>
      <c r="P376" s="233">
        <f t="shared" si="189"/>
        <v>1.4445421429468697E-2</v>
      </c>
      <c r="Q376" s="233">
        <f t="shared" si="190"/>
        <v>-5.6542056074766367E-2</v>
      </c>
      <c r="R376" s="297">
        <f t="shared" si="191"/>
        <v>9.5833333333333712</v>
      </c>
      <c r="S376" s="297">
        <f t="shared" si="192"/>
        <v>-40.333333333333371</v>
      </c>
      <c r="T376" s="233">
        <f t="shared" si="193"/>
        <v>5.282578023664327E-3</v>
      </c>
    </row>
    <row r="377" spans="1:20" x14ac:dyDescent="0.25">
      <c r="A377" s="79" t="s">
        <v>56</v>
      </c>
      <c r="B377" s="296">
        <v>6890</v>
      </c>
      <c r="C377" s="296">
        <v>6415</v>
      </c>
      <c r="D377" s="296">
        <v>6415</v>
      </c>
      <c r="E377" s="296">
        <v>6497</v>
      </c>
      <c r="F377" s="233">
        <f t="shared" si="184"/>
        <v>1.278254091971931E-2</v>
      </c>
      <c r="G377" s="233">
        <f t="shared" si="185"/>
        <v>-5.7039187227866495E-2</v>
      </c>
      <c r="H377" s="297">
        <f t="shared" si="186"/>
        <v>82</v>
      </c>
      <c r="I377" s="297">
        <f t="shared" si="187"/>
        <v>-393</v>
      </c>
      <c r="J377" s="233">
        <f t="shared" si="188"/>
        <v>5.0652155269866765E-2</v>
      </c>
      <c r="K377" s="277"/>
      <c r="L377" s="296">
        <v>6890</v>
      </c>
      <c r="M377" s="296">
        <v>6413.25</v>
      </c>
      <c r="N377" s="296">
        <v>6355.5</v>
      </c>
      <c r="O377" s="296">
        <v>6428.666666666667</v>
      </c>
      <c r="P377" s="233">
        <f t="shared" si="189"/>
        <v>1.1512338394566335E-2</v>
      </c>
      <c r="Q377" s="233">
        <f t="shared" si="190"/>
        <v>-6.6956942428640476E-2</v>
      </c>
      <c r="R377" s="297">
        <f t="shared" si="191"/>
        <v>73.16666666666697</v>
      </c>
      <c r="S377" s="297">
        <f t="shared" si="192"/>
        <v>-461.33333333333303</v>
      </c>
      <c r="T377" s="233">
        <f t="shared" si="193"/>
        <v>5.0460524895686094E-2</v>
      </c>
    </row>
    <row r="378" spans="1:20" x14ac:dyDescent="0.25">
      <c r="A378" s="79" t="s">
        <v>51</v>
      </c>
      <c r="B378" s="296">
        <v>1127</v>
      </c>
      <c r="C378" s="296">
        <v>912</v>
      </c>
      <c r="D378" s="296">
        <v>912</v>
      </c>
      <c r="E378" s="296">
        <v>912</v>
      </c>
      <c r="F378" s="233">
        <f t="shared" si="184"/>
        <v>0</v>
      </c>
      <c r="G378" s="233">
        <f t="shared" si="185"/>
        <v>-0.1907719609582964</v>
      </c>
      <c r="H378" s="297">
        <f t="shared" si="186"/>
        <v>0</v>
      </c>
      <c r="I378" s="297">
        <f t="shared" si="187"/>
        <v>-215</v>
      </c>
      <c r="J378" s="233">
        <f t="shared" si="188"/>
        <v>7.1101686326178982E-3</v>
      </c>
      <c r="K378" s="277"/>
      <c r="L378" s="296">
        <v>1127</v>
      </c>
      <c r="M378" s="296">
        <v>857.33333333333337</v>
      </c>
      <c r="N378" s="296">
        <v>899.58333333333337</v>
      </c>
      <c r="O378" s="296">
        <v>899.91666666666663</v>
      </c>
      <c r="P378" s="233">
        <f t="shared" si="189"/>
        <v>3.7054191755436783E-4</v>
      </c>
      <c r="Q378" s="233">
        <f t="shared" si="190"/>
        <v>-0.20149364093463473</v>
      </c>
      <c r="R378" s="297">
        <f t="shared" si="191"/>
        <v>0.33333333333325754</v>
      </c>
      <c r="S378" s="297">
        <f t="shared" si="192"/>
        <v>-227.08333333333337</v>
      </c>
      <c r="T378" s="233">
        <f t="shared" si="193"/>
        <v>7.0637147198552583E-3</v>
      </c>
    </row>
    <row r="379" spans="1:20" x14ac:dyDescent="0.25">
      <c r="A379" s="80" t="s">
        <v>57</v>
      </c>
      <c r="B379" s="296">
        <v>4070</v>
      </c>
      <c r="C379" s="296">
        <v>4562</v>
      </c>
      <c r="D379" s="296">
        <v>4562</v>
      </c>
      <c r="E379" s="296">
        <v>4616</v>
      </c>
      <c r="F379" s="233">
        <f t="shared" si="184"/>
        <v>1.1836913634370783E-2</v>
      </c>
      <c r="G379" s="233">
        <f t="shared" si="185"/>
        <v>0.13415233415233407</v>
      </c>
      <c r="H379" s="297">
        <f t="shared" si="186"/>
        <v>54</v>
      </c>
      <c r="I379" s="297">
        <f t="shared" si="187"/>
        <v>546</v>
      </c>
      <c r="J379" s="233">
        <f t="shared" si="188"/>
        <v>3.5987432465092346E-2</v>
      </c>
      <c r="K379" s="277"/>
      <c r="L379" s="296">
        <v>4070</v>
      </c>
      <c r="M379" s="296">
        <v>4562</v>
      </c>
      <c r="N379" s="296">
        <v>4395.166666666667</v>
      </c>
      <c r="O379" s="296">
        <v>4426.5</v>
      </c>
      <c r="P379" s="233">
        <f t="shared" si="189"/>
        <v>7.129043267225299E-3</v>
      </c>
      <c r="Q379" s="233">
        <f t="shared" si="190"/>
        <v>8.7592137592137576E-2</v>
      </c>
      <c r="R379" s="297">
        <f t="shared" si="191"/>
        <v>31.33333333333303</v>
      </c>
      <c r="S379" s="297">
        <f t="shared" si="192"/>
        <v>356.5</v>
      </c>
      <c r="T379" s="233">
        <f t="shared" si="193"/>
        <v>3.4744920686107197E-2</v>
      </c>
    </row>
    <row r="380" spans="1:20" x14ac:dyDescent="0.25">
      <c r="A380" s="81" t="s">
        <v>58</v>
      </c>
      <c r="B380" s="296">
        <v>3382</v>
      </c>
      <c r="C380" s="296">
        <v>3081</v>
      </c>
      <c r="D380" s="296">
        <v>3052</v>
      </c>
      <c r="E380" s="296">
        <v>3113</v>
      </c>
      <c r="F380" s="233">
        <f t="shared" si="184"/>
        <v>1.998689384010488E-2</v>
      </c>
      <c r="G380" s="233">
        <f t="shared" si="185"/>
        <v>-7.953873447664106E-2</v>
      </c>
      <c r="H380" s="297">
        <f t="shared" si="186"/>
        <v>61</v>
      </c>
      <c r="I380" s="297">
        <f t="shared" si="187"/>
        <v>-269</v>
      </c>
      <c r="J380" s="233">
        <f t="shared" si="188"/>
        <v>2.4269687448837191E-2</v>
      </c>
      <c r="K380" s="277"/>
      <c r="L380" s="296">
        <v>3382</v>
      </c>
      <c r="M380" s="296">
        <v>3211.8333333333335</v>
      </c>
      <c r="N380" s="296">
        <v>3072.4166666666665</v>
      </c>
      <c r="O380" s="296">
        <v>3096.0833333333335</v>
      </c>
      <c r="P380" s="233">
        <f t="shared" si="189"/>
        <v>7.7029482763297796E-3</v>
      </c>
      <c r="Q380" s="233">
        <f t="shared" si="190"/>
        <v>-8.4540705696826257E-2</v>
      </c>
      <c r="R380" s="297">
        <f t="shared" si="191"/>
        <v>23.66666666666697</v>
      </c>
      <c r="S380" s="297">
        <f t="shared" si="192"/>
        <v>-285.91666666666652</v>
      </c>
      <c r="T380" s="233">
        <f t="shared" si="193"/>
        <v>2.4302082876820303E-2</v>
      </c>
    </row>
    <row r="381" spans="1:20" ht="21" x14ac:dyDescent="0.35">
      <c r="A381" s="498" t="s">
        <v>88</v>
      </c>
      <c r="B381" s="498"/>
      <c r="C381" s="498"/>
      <c r="D381" s="498"/>
      <c r="E381" s="498"/>
      <c r="F381" s="498"/>
      <c r="G381" s="498"/>
      <c r="H381" s="498"/>
      <c r="I381" s="498"/>
      <c r="J381" s="498"/>
      <c r="K381" s="498"/>
      <c r="L381" s="498"/>
      <c r="M381" s="498"/>
      <c r="N381" s="498"/>
      <c r="O381" s="498"/>
      <c r="P381" s="498"/>
      <c r="Q381" s="498"/>
      <c r="R381" s="498"/>
      <c r="S381" s="498"/>
      <c r="T381" s="498"/>
    </row>
  </sheetData>
  <mergeCells count="575"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A1:T1"/>
    <mergeCell ref="A2:T2"/>
    <mergeCell ref="A3:T3"/>
    <mergeCell ref="A4:T4"/>
    <mergeCell ref="B5:J5"/>
    <mergeCell ref="L5:T5"/>
    <mergeCell ref="A69:T69"/>
    <mergeCell ref="B70:J70"/>
    <mergeCell ref="L70:T7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095B-0B0F-478A-870F-9A7733AAD098}">
  <sheetPr codeName="Hoja15"/>
  <dimension ref="A1:Z411"/>
  <sheetViews>
    <sheetView workbookViewId="0">
      <selection activeCell="D106" sqref="D106:Q106"/>
    </sheetView>
  </sheetViews>
  <sheetFormatPr baseColWidth="10" defaultColWidth="0" defaultRowHeight="15" customHeight="1" zeroHeight="1" x14ac:dyDescent="0.25"/>
  <cols>
    <col min="1" max="1" width="29.85546875" bestFit="1" customWidth="1"/>
    <col min="2" max="5" width="11.42578125" style="340" customWidth="1"/>
    <col min="6" max="6" width="12.28515625" style="340" customWidth="1"/>
    <col min="7" max="9" width="12.7109375" style="340" customWidth="1"/>
    <col min="10" max="10" width="11.42578125" style="340" customWidth="1"/>
    <col min="11" max="11" width="1.28515625" style="340" customWidth="1"/>
    <col min="12" max="14" width="12.5703125" style="340" customWidth="1"/>
    <col min="15" max="17" width="11.42578125" style="340" customWidth="1"/>
    <col min="18" max="19" width="14" style="340" customWidth="1"/>
    <col min="20" max="20" width="11.42578125" style="340" customWidth="1"/>
    <col min="21" max="24" width="11.42578125" hidden="1" customWidth="1"/>
    <col min="25" max="25" width="24" hidden="1" customWidth="1"/>
    <col min="26" max="16384" width="11.42578125" hidden="1"/>
  </cols>
  <sheetData>
    <row r="1" spans="1:26" ht="53.25" customHeight="1" x14ac:dyDescent="0.25">
      <c r="A1" s="373" t="s">
        <v>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</row>
    <row r="2" spans="1:26" ht="21" x14ac:dyDescent="0.35">
      <c r="A2" s="500" t="s">
        <v>89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</row>
    <row r="3" spans="1:26" ht="21" x14ac:dyDescent="0.25">
      <c r="A3" s="376" t="s">
        <v>90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8"/>
    </row>
    <row r="4" spans="1:26" ht="21" x14ac:dyDescent="0.35">
      <c r="A4" s="501" t="s">
        <v>91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</row>
    <row r="5" spans="1:26" x14ac:dyDescent="0.25">
      <c r="A5" s="54"/>
      <c r="B5" s="382" t="s">
        <v>152</v>
      </c>
      <c r="C5" s="383"/>
      <c r="D5" s="383"/>
      <c r="E5" s="383"/>
      <c r="F5" s="383"/>
      <c r="G5" s="383"/>
      <c r="H5" s="383"/>
      <c r="I5" s="383"/>
      <c r="J5" s="384"/>
      <c r="K5" s="301"/>
      <c r="L5" s="382" t="str">
        <f>CONCATENATE("acumulado ",B5)</f>
        <v>acumulado diciembre</v>
      </c>
      <c r="M5" s="383"/>
      <c r="N5" s="383"/>
      <c r="O5" s="383"/>
      <c r="P5" s="383"/>
      <c r="Q5" s="383"/>
      <c r="R5" s="383"/>
      <c r="S5" s="383"/>
      <c r="T5" s="384"/>
    </row>
    <row r="6" spans="1:26" x14ac:dyDescent="0.25">
      <c r="A6" s="4"/>
      <c r="B6" s="5">
        <v>2019</v>
      </c>
      <c r="C6" s="5">
        <v>2022</v>
      </c>
      <c r="D6" s="5">
        <v>2023</v>
      </c>
      <c r="E6" s="5">
        <v>2024</v>
      </c>
      <c r="F6" s="5" t="str">
        <f>CONCATENATE("var ",RIGHT(E6,2),"/",RIGHT(D6,2))</f>
        <v>var 24/23</v>
      </c>
      <c r="G6" s="5" t="str">
        <f>CONCATENATE("var ",RIGHT(E6,2),"/",RIGHT(B6,2))</f>
        <v>var 24/19</v>
      </c>
      <c r="H6" s="5" t="str">
        <f>CONCATENATE("dif ",RIGHT(E6,2),"-",RIGHT(D6,2))</f>
        <v>dif 24-23</v>
      </c>
      <c r="I6" s="5" t="str">
        <f>CONCATENATE("dif ",RIGHT(E6,2),"-",RIGHT(B6,2))</f>
        <v>dif 24-19</v>
      </c>
      <c r="J6" s="5" t="str">
        <f>CONCATENATE("cuota ",RIGHT(E6,2))</f>
        <v>cuota 24</v>
      </c>
      <c r="K6" s="302"/>
      <c r="L6" s="5">
        <v>2019</v>
      </c>
      <c r="M6" s="5">
        <v>2022</v>
      </c>
      <c r="N6" s="5">
        <v>2023</v>
      </c>
      <c r="O6" s="5">
        <v>2024</v>
      </c>
      <c r="P6" s="5" t="str">
        <f>CONCATENATE("var ",RIGHT(O6,2),"/",RIGHT(N6,2))</f>
        <v>var 24/23</v>
      </c>
      <c r="Q6" s="5" t="str">
        <f>CONCATENATE("var ",RIGHT(O6,2),"/",RIGHT(L6,2))</f>
        <v>var 24/19</v>
      </c>
      <c r="R6" s="5" t="str">
        <f>CONCATENATE("dif ",RIGHT(O6,2),"-",RIGHT(N6,2))</f>
        <v>dif 24-23</v>
      </c>
      <c r="S6" s="5" t="str">
        <f>CONCATENATE("dif ",RIGHT(O6,2),"-",RIGHT(L6,2))</f>
        <v>dif 24-19</v>
      </c>
      <c r="T6" s="5" t="str">
        <f>CONCATENATE("cuota ",RIGHT(O6,2))</f>
        <v>cuota 24</v>
      </c>
      <c r="Z6" s="303"/>
    </row>
    <row r="7" spans="1:26" x14ac:dyDescent="0.25">
      <c r="A7" s="304" t="s">
        <v>92</v>
      </c>
      <c r="B7" s="305">
        <v>759167</v>
      </c>
      <c r="C7" s="305">
        <v>810908</v>
      </c>
      <c r="D7" s="305">
        <v>885638</v>
      </c>
      <c r="E7" s="305">
        <v>955955</v>
      </c>
      <c r="F7" s="306">
        <f>IFERROR(E7/D7-1,"-")</f>
        <v>7.9396999677068925E-2</v>
      </c>
      <c r="G7" s="306">
        <f>IFERROR(E7/B7-1,"-")</f>
        <v>0.25921569298981639</v>
      </c>
      <c r="H7" s="305">
        <f>IFERROR(E7-D7,"-")</f>
        <v>70317</v>
      </c>
      <c r="I7" s="305">
        <f>IFERROR(E7-B7,"-")</f>
        <v>196788</v>
      </c>
      <c r="J7" s="306">
        <f>E7/$E$7</f>
        <v>1</v>
      </c>
      <c r="K7" s="307"/>
      <c r="L7" s="305">
        <v>8441644</v>
      </c>
      <c r="M7" s="305">
        <v>8139686</v>
      </c>
      <c r="N7" s="305">
        <v>9166741</v>
      </c>
      <c r="O7" s="305">
        <v>10173759</v>
      </c>
      <c r="P7" s="306">
        <f>IFERROR(O7/N7-1,"-")</f>
        <v>0.10985561826171364</v>
      </c>
      <c r="Q7" s="306">
        <f>IFERROR(O7/L7-1,"-")</f>
        <v>0.20518692804387384</v>
      </c>
      <c r="R7" s="305">
        <f>IFERROR(O7-N7,"-")</f>
        <v>1007018</v>
      </c>
      <c r="S7" s="305">
        <f>IFERROR(O7-L7,"-")</f>
        <v>1732115</v>
      </c>
      <c r="T7" s="306">
        <f>O7/$O$7</f>
        <v>1</v>
      </c>
      <c r="Z7" s="308"/>
    </row>
    <row r="8" spans="1:26" x14ac:dyDescent="0.25">
      <c r="A8" s="309" t="s">
        <v>93</v>
      </c>
      <c r="B8" s="310">
        <v>658296</v>
      </c>
      <c r="C8" s="310">
        <v>733212</v>
      </c>
      <c r="D8" s="310">
        <v>802793</v>
      </c>
      <c r="E8" s="310">
        <v>873683</v>
      </c>
      <c r="F8" s="311">
        <f>IFERROR(E8/D8-1,"-")</f>
        <v>8.8304207934050138E-2</v>
      </c>
      <c r="G8" s="312">
        <f>IFERROR(E8/B8-1,"-")</f>
        <v>0.32718868107963583</v>
      </c>
      <c r="H8" s="310">
        <f>IFERROR(E8-D8,"-")</f>
        <v>70890</v>
      </c>
      <c r="I8" s="310">
        <f>IFERROR(E8-B8,"-")</f>
        <v>215387</v>
      </c>
      <c r="J8" s="311">
        <f>E8/$E$7</f>
        <v>0.91393737152899457</v>
      </c>
      <c r="K8" s="302"/>
      <c r="L8" s="310">
        <v>7571054</v>
      </c>
      <c r="M8" s="310">
        <v>7482998</v>
      </c>
      <c r="N8" s="310">
        <v>8435072</v>
      </c>
      <c r="O8" s="310">
        <v>9431450</v>
      </c>
      <c r="P8" s="311">
        <f>IFERROR(O8/N8-1,"-")</f>
        <v>0.11812323593681229</v>
      </c>
      <c r="Q8" s="311">
        <f>IFERROR(O8/L8-1,"-")</f>
        <v>0.24572483567017223</v>
      </c>
      <c r="R8" s="310">
        <f>IFERROR(O8-N8,"-")</f>
        <v>996378</v>
      </c>
      <c r="S8" s="310">
        <f>IFERROR(O8-L8,"-")</f>
        <v>1860396</v>
      </c>
      <c r="T8" s="311">
        <f>O8/$O$7</f>
        <v>0.92703689953732937</v>
      </c>
    </row>
    <row r="9" spans="1:26" x14ac:dyDescent="0.25">
      <c r="A9" s="309" t="s">
        <v>94</v>
      </c>
      <c r="B9" s="310">
        <v>100871</v>
      </c>
      <c r="C9" s="310">
        <v>77696</v>
      </c>
      <c r="D9" s="310">
        <v>82845</v>
      </c>
      <c r="E9" s="310">
        <v>82272</v>
      </c>
      <c r="F9" s="311">
        <f>IFERROR(E9/D9-1,"-")</f>
        <v>-6.9165308709034923E-3</v>
      </c>
      <c r="G9" s="312">
        <f>IFERROR(E9/B9-1,"-")</f>
        <v>-0.18438401522736958</v>
      </c>
      <c r="H9" s="310">
        <f t="shared" ref="H9" si="0">IFERROR(E9-D9,"-")</f>
        <v>-573</v>
      </c>
      <c r="I9" s="310">
        <f>IFERROR(E9-B9,"-")</f>
        <v>-18599</v>
      </c>
      <c r="J9" s="311">
        <f>E9/$E$7</f>
        <v>8.6062628471005431E-2</v>
      </c>
      <c r="K9" s="302"/>
      <c r="L9" s="310">
        <v>870590</v>
      </c>
      <c r="M9" s="310">
        <v>656688</v>
      </c>
      <c r="N9" s="310">
        <v>731669</v>
      </c>
      <c r="O9" s="310">
        <v>742309</v>
      </c>
      <c r="P9" s="311">
        <f>IFERROR(O9/N9-1,"-")</f>
        <v>1.4542094854367305E-2</v>
      </c>
      <c r="Q9" s="311">
        <f>IFERROR(O9/L9-1,"-")</f>
        <v>-0.1473494986158812</v>
      </c>
      <c r="R9" s="310">
        <f>IFERROR(O9-N9,"-")</f>
        <v>10640</v>
      </c>
      <c r="S9" s="310">
        <f>IFERROR(O9-L9,"-")</f>
        <v>-128281</v>
      </c>
      <c r="T9" s="311">
        <f>O9/$O$7</f>
        <v>7.2963100462670683E-2</v>
      </c>
    </row>
    <row r="10" spans="1:26" ht="21" x14ac:dyDescent="0.35">
      <c r="A10" s="501" t="s">
        <v>95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</row>
    <row r="11" spans="1:26" x14ac:dyDescent="0.25">
      <c r="A11" s="54"/>
      <c r="B11" s="382" t="s">
        <v>152</v>
      </c>
      <c r="C11" s="383"/>
      <c r="D11" s="383"/>
      <c r="E11" s="383"/>
      <c r="F11" s="383"/>
      <c r="G11" s="383"/>
      <c r="H11" s="383"/>
      <c r="I11" s="383"/>
      <c r="J11" s="384"/>
      <c r="K11" s="301"/>
      <c r="L11" s="382" t="str">
        <f>CONCATENATE("acumulado ",B11)</f>
        <v>acumulado diciembre</v>
      </c>
      <c r="M11" s="383"/>
      <c r="N11" s="383"/>
      <c r="O11" s="383"/>
      <c r="P11" s="383"/>
      <c r="Q11" s="383"/>
      <c r="R11" s="383"/>
      <c r="S11" s="383"/>
      <c r="T11" s="384"/>
      <c r="Y11" s="313"/>
    </row>
    <row r="12" spans="1:26" x14ac:dyDescent="0.25">
      <c r="A12" s="4" t="s">
        <v>96</v>
      </c>
      <c r="B12" s="5">
        <f>B$6</f>
        <v>2019</v>
      </c>
      <c r="C12" s="5">
        <f t="shared" ref="C12" si="1">C$6</f>
        <v>2022</v>
      </c>
      <c r="D12" s="5">
        <f>D$6</f>
        <v>2023</v>
      </c>
      <c r="E12" s="5">
        <v>2024</v>
      </c>
      <c r="F12" s="5" t="str">
        <f>CONCATENATE("var ",RIGHT(E12,2),"/",RIGHT(D12,2))</f>
        <v>var 24/23</v>
      </c>
      <c r="G12" s="5" t="str">
        <f>CONCATENATE("var ",RIGHT(E12,2),"/",RIGHT(B12,2))</f>
        <v>var 24/19</v>
      </c>
      <c r="H12" s="5" t="str">
        <f>CONCATENATE("dif ",RIGHT(E12,2),"-",RIGHT(D12,2))</f>
        <v>dif 24-23</v>
      </c>
      <c r="I12" s="5" t="str">
        <f>CONCATENATE("dif ",RIGHT(E12,2),"-",RIGHT(B12,2))</f>
        <v>dif 24-19</v>
      </c>
      <c r="J12" s="5" t="str">
        <f>CONCATENATE("cuota ",RIGHT(E12,2))</f>
        <v>cuota 24</v>
      </c>
      <c r="K12" s="302"/>
      <c r="L12" s="5">
        <f>L$6</f>
        <v>2019</v>
      </c>
      <c r="M12" s="5">
        <f>M$6</f>
        <v>2022</v>
      </c>
      <c r="N12" s="5">
        <f t="shared" ref="N12:O12" si="2">N$6</f>
        <v>2023</v>
      </c>
      <c r="O12" s="5">
        <f t="shared" si="2"/>
        <v>2024</v>
      </c>
      <c r="P12" s="5" t="str">
        <f>CONCATENATE("var ",RIGHT(O12,2),"/",RIGHT(N12,2))</f>
        <v>var 24/23</v>
      </c>
      <c r="Q12" s="5" t="str">
        <f>CONCATENATE("var ",RIGHT(O12,2),"/",RIGHT(L12,2))</f>
        <v>var 24/19</v>
      </c>
      <c r="R12" s="5" t="str">
        <f>CONCATENATE("dif ",RIGHT(O12,2),"-",RIGHT(N12,2))</f>
        <v>dif 24-23</v>
      </c>
      <c r="S12" s="5" t="str">
        <f>CONCATENATE("dif ",RIGHT(O12,2),"-",RIGHT(L12,2))</f>
        <v>dif 24-19</v>
      </c>
      <c r="T12" s="5" t="str">
        <f>CONCATENATE("cuota ",RIGHT(O12,2))</f>
        <v>cuota 24</v>
      </c>
      <c r="Y12" s="314"/>
    </row>
    <row r="13" spans="1:26" x14ac:dyDescent="0.25">
      <c r="A13" s="315" t="s">
        <v>97</v>
      </c>
      <c r="B13" s="316">
        <v>759167</v>
      </c>
      <c r="C13" s="316">
        <v>810908</v>
      </c>
      <c r="D13" s="316">
        <v>885638</v>
      </c>
      <c r="E13" s="316">
        <v>955955</v>
      </c>
      <c r="F13" s="317">
        <f>IFERROR(E13/D13-1,"-")</f>
        <v>7.9396999677068925E-2</v>
      </c>
      <c r="G13" s="317">
        <f>IFERROR(E13/B13-1,"-")</f>
        <v>0.25921569298981639</v>
      </c>
      <c r="H13" s="316">
        <f>IFERROR(E13-D13,"-")</f>
        <v>70317</v>
      </c>
      <c r="I13" s="316">
        <f>IFERROR(E13-B13,"-")</f>
        <v>196788</v>
      </c>
      <c r="J13" s="317">
        <f>IFERROR(E13/$E$7,"-")</f>
        <v>1</v>
      </c>
      <c r="K13" s="307"/>
      <c r="L13" s="305">
        <v>8441644</v>
      </c>
      <c r="M13" s="305">
        <v>8139686</v>
      </c>
      <c r="N13" s="305">
        <v>9166741</v>
      </c>
      <c r="O13" s="305">
        <v>10173759</v>
      </c>
      <c r="P13" s="306">
        <f t="shared" ref="P13:P47" si="3">IFERROR(O13/N13-1,"-")</f>
        <v>0.10985561826171364</v>
      </c>
      <c r="Q13" s="306">
        <f t="shared" ref="Q13:Q47" si="4">IFERROR(O13/L13-1,"-")</f>
        <v>0.20518692804387384</v>
      </c>
      <c r="R13" s="305">
        <f t="shared" ref="R13:R47" si="5">IFERROR(O13-N13,"-")</f>
        <v>1007018</v>
      </c>
      <c r="S13" s="305">
        <f t="shared" ref="S13:S47" si="6">IFERROR(O13-L13,"-")</f>
        <v>1732115</v>
      </c>
      <c r="T13" s="306">
        <f>O13/$O$13</f>
        <v>1</v>
      </c>
      <c r="Y13" s="314"/>
    </row>
    <row r="14" spans="1:26" x14ac:dyDescent="0.25">
      <c r="A14" s="318" t="s">
        <v>98</v>
      </c>
      <c r="B14" s="319">
        <v>282786</v>
      </c>
      <c r="C14" s="319">
        <v>288907</v>
      </c>
      <c r="D14" s="319">
        <v>303615</v>
      </c>
      <c r="E14" s="319">
        <v>334765</v>
      </c>
      <c r="F14" s="320">
        <f t="shared" ref="F14:F47" si="7">IFERROR(E14/D14-1,"-")</f>
        <v>0.10259703901322403</v>
      </c>
      <c r="G14" s="320">
        <f t="shared" ref="G14:G47" si="8">IFERROR(E14/B14-1,"-")</f>
        <v>0.18381037250783283</v>
      </c>
      <c r="H14" s="319">
        <f t="shared" ref="H14:H47" si="9">IFERROR(E14-D14,"-")</f>
        <v>31150</v>
      </c>
      <c r="I14" s="319">
        <f t="shared" ref="I14:I47" si="10">IFERROR(E14-B14,"-")</f>
        <v>51979</v>
      </c>
      <c r="J14" s="320">
        <f t="shared" ref="J14:J20" si="11">IFERROR(E14/$E$7,"-")</f>
        <v>0.35018907793776904</v>
      </c>
      <c r="K14" s="307"/>
      <c r="L14" s="319">
        <v>3412543</v>
      </c>
      <c r="M14" s="319">
        <v>3198100</v>
      </c>
      <c r="N14" s="319">
        <v>3552675</v>
      </c>
      <c r="O14" s="319">
        <v>3927266</v>
      </c>
      <c r="P14" s="320">
        <f>IFERROR(O14/N14-1,"-")</f>
        <v>0.10543914092901829</v>
      </c>
      <c r="Q14" s="320">
        <f t="shared" si="4"/>
        <v>0.15083267815233392</v>
      </c>
      <c r="R14" s="319">
        <f t="shared" si="5"/>
        <v>374591</v>
      </c>
      <c r="S14" s="319">
        <f t="shared" si="6"/>
        <v>514723</v>
      </c>
      <c r="T14" s="320">
        <f t="shared" ref="T14:T47" si="12">O14/$O$13</f>
        <v>0.38601916951246829</v>
      </c>
    </row>
    <row r="15" spans="1:26" x14ac:dyDescent="0.25">
      <c r="A15" s="309" t="s">
        <v>99</v>
      </c>
      <c r="B15" s="310">
        <v>116315</v>
      </c>
      <c r="C15" s="310">
        <v>107101</v>
      </c>
      <c r="D15" s="310">
        <v>116802</v>
      </c>
      <c r="E15" s="310">
        <v>121258</v>
      </c>
      <c r="F15" s="311">
        <f t="shared" si="7"/>
        <v>3.8150031677539831E-2</v>
      </c>
      <c r="G15" s="311">
        <f t="shared" si="8"/>
        <v>4.2496668529424353E-2</v>
      </c>
      <c r="H15" s="310">
        <f t="shared" si="9"/>
        <v>4456</v>
      </c>
      <c r="I15" s="310">
        <f t="shared" si="10"/>
        <v>4943</v>
      </c>
      <c r="J15" s="311">
        <f t="shared" si="11"/>
        <v>0.12684488286582526</v>
      </c>
      <c r="K15" s="302"/>
      <c r="L15" s="310">
        <v>1436909</v>
      </c>
      <c r="M15" s="310">
        <v>1300539</v>
      </c>
      <c r="N15" s="310">
        <v>1454592</v>
      </c>
      <c r="O15" s="310">
        <v>1545092</v>
      </c>
      <c r="P15" s="311">
        <f t="shared" si="3"/>
        <v>6.2216759063709937E-2</v>
      </c>
      <c r="Q15" s="311">
        <f>IFERROR(O15/L15-1,"-")</f>
        <v>7.5288692603358909E-2</v>
      </c>
      <c r="R15" s="310">
        <f>IFERROR(O15-N15,"-")</f>
        <v>90500</v>
      </c>
      <c r="S15" s="310">
        <f t="shared" si="6"/>
        <v>108183</v>
      </c>
      <c r="T15" s="311">
        <f t="shared" si="12"/>
        <v>0.15187031656637434</v>
      </c>
    </row>
    <row r="16" spans="1:26" x14ac:dyDescent="0.25">
      <c r="A16" s="321" t="s">
        <v>100</v>
      </c>
      <c r="B16" s="322">
        <v>166471</v>
      </c>
      <c r="C16" s="322">
        <v>181806</v>
      </c>
      <c r="D16" s="322">
        <v>186813</v>
      </c>
      <c r="E16" s="322">
        <v>213507</v>
      </c>
      <c r="F16" s="323">
        <f t="shared" si="7"/>
        <v>0.14289155465626058</v>
      </c>
      <c r="G16" s="323">
        <f t="shared" si="8"/>
        <v>0.28254771101272902</v>
      </c>
      <c r="H16" s="322">
        <f t="shared" si="9"/>
        <v>26694</v>
      </c>
      <c r="I16" s="322">
        <f t="shared" si="10"/>
        <v>47036</v>
      </c>
      <c r="J16" s="323">
        <f t="shared" si="11"/>
        <v>0.22334419507194375</v>
      </c>
      <c r="K16" s="302"/>
      <c r="L16" s="322">
        <v>1975634</v>
      </c>
      <c r="M16" s="322">
        <v>1897561</v>
      </c>
      <c r="N16" s="322">
        <v>2098083</v>
      </c>
      <c r="O16" s="322">
        <v>2382174</v>
      </c>
      <c r="P16" s="323">
        <f t="shared" si="3"/>
        <v>0.13540503402391613</v>
      </c>
      <c r="Q16" s="323">
        <f t="shared" si="4"/>
        <v>0.20577698095902375</v>
      </c>
      <c r="R16" s="322">
        <f t="shared" si="5"/>
        <v>284091</v>
      </c>
      <c r="S16" s="322">
        <f t="shared" si="6"/>
        <v>406540</v>
      </c>
      <c r="T16" s="323">
        <f t="shared" si="12"/>
        <v>0.23414885294609397</v>
      </c>
    </row>
    <row r="17" spans="1:21" x14ac:dyDescent="0.25">
      <c r="A17" s="318" t="s">
        <v>101</v>
      </c>
      <c r="B17" s="319">
        <v>476381</v>
      </c>
      <c r="C17" s="319">
        <v>522001</v>
      </c>
      <c r="D17" s="319">
        <v>582023</v>
      </c>
      <c r="E17" s="319">
        <v>621190</v>
      </c>
      <c r="F17" s="320">
        <f t="shared" si="7"/>
        <v>6.7294591450853369E-2</v>
      </c>
      <c r="G17" s="320">
        <f t="shared" si="8"/>
        <v>0.30397727869079572</v>
      </c>
      <c r="H17" s="319">
        <f t="shared" si="9"/>
        <v>39167</v>
      </c>
      <c r="I17" s="319">
        <f t="shared" si="10"/>
        <v>144809</v>
      </c>
      <c r="J17" s="320">
        <f t="shared" si="11"/>
        <v>0.64981092206223101</v>
      </c>
      <c r="K17" s="307"/>
      <c r="L17" s="319">
        <v>5029101</v>
      </c>
      <c r="M17" s="319">
        <v>4941586</v>
      </c>
      <c r="N17" s="319">
        <v>5614066</v>
      </c>
      <c r="O17" s="319">
        <v>6246493</v>
      </c>
      <c r="P17" s="320">
        <f t="shared" si="3"/>
        <v>0.11265043909351968</v>
      </c>
      <c r="Q17" s="320">
        <f t="shared" si="4"/>
        <v>0.24206950705503827</v>
      </c>
      <c r="R17" s="319">
        <f t="shared" si="5"/>
        <v>632427</v>
      </c>
      <c r="S17" s="319">
        <f t="shared" si="6"/>
        <v>1217392</v>
      </c>
      <c r="T17" s="320">
        <f t="shared" si="12"/>
        <v>0.61398083048753171</v>
      </c>
    </row>
    <row r="18" spans="1:21" x14ac:dyDescent="0.25">
      <c r="A18" s="309" t="s">
        <v>29</v>
      </c>
      <c r="B18" s="310">
        <v>191398</v>
      </c>
      <c r="C18" s="310">
        <v>219462</v>
      </c>
      <c r="D18" s="310">
        <v>236927</v>
      </c>
      <c r="E18" s="310">
        <v>243519</v>
      </c>
      <c r="F18" s="311">
        <f t="shared" si="7"/>
        <v>2.7822915919249347E-2</v>
      </c>
      <c r="G18" s="311">
        <f>IFERROR(E18/B18-1,"-")</f>
        <v>0.27231737008746171</v>
      </c>
      <c r="H18" s="310">
        <f t="shared" si="9"/>
        <v>6592</v>
      </c>
      <c r="I18" s="310">
        <f t="shared" si="10"/>
        <v>52121</v>
      </c>
      <c r="J18" s="311">
        <f t="shared" si="11"/>
        <v>0.25473897829918773</v>
      </c>
      <c r="K18" s="302"/>
      <c r="L18" s="310">
        <v>2253327</v>
      </c>
      <c r="M18" s="310">
        <v>2301951</v>
      </c>
      <c r="N18" s="310">
        <v>2573625</v>
      </c>
      <c r="O18" s="310">
        <v>2781341</v>
      </c>
      <c r="P18" s="311">
        <f t="shared" si="3"/>
        <v>8.0709505075525767E-2</v>
      </c>
      <c r="Q18" s="311">
        <f t="shared" si="4"/>
        <v>0.23432639825466972</v>
      </c>
      <c r="R18" s="310">
        <f t="shared" si="5"/>
        <v>207716</v>
      </c>
      <c r="S18" s="310">
        <f t="shared" si="6"/>
        <v>528014</v>
      </c>
      <c r="T18" s="311">
        <f t="shared" si="12"/>
        <v>0.27338381025145181</v>
      </c>
      <c r="U18" s="324"/>
    </row>
    <row r="19" spans="1:21" x14ac:dyDescent="0.25">
      <c r="A19" s="309" t="s">
        <v>22</v>
      </c>
      <c r="B19" s="310">
        <v>75099</v>
      </c>
      <c r="C19" s="310">
        <v>86109</v>
      </c>
      <c r="D19" s="310">
        <v>97246</v>
      </c>
      <c r="E19" s="310">
        <v>105820</v>
      </c>
      <c r="F19" s="311">
        <f>IFERROR(E19/D19-1,"-")</f>
        <v>8.8168150875100215E-2</v>
      </c>
      <c r="G19" s="311">
        <f t="shared" si="8"/>
        <v>0.40907335650274979</v>
      </c>
      <c r="H19" s="310">
        <f t="shared" si="9"/>
        <v>8574</v>
      </c>
      <c r="I19" s="310">
        <f t="shared" si="10"/>
        <v>30721</v>
      </c>
      <c r="J19" s="311">
        <f t="shared" si="11"/>
        <v>0.11069558713537771</v>
      </c>
      <c r="K19" s="302"/>
      <c r="L19" s="310">
        <v>807088</v>
      </c>
      <c r="M19" s="310">
        <v>667057</v>
      </c>
      <c r="N19" s="310">
        <v>783921</v>
      </c>
      <c r="O19" s="310">
        <v>863029</v>
      </c>
      <c r="P19" s="311">
        <f t="shared" si="3"/>
        <v>0.10091322977698014</v>
      </c>
      <c r="Q19" s="311">
        <f t="shared" si="4"/>
        <v>6.931214440061062E-2</v>
      </c>
      <c r="R19" s="310">
        <f t="shared" si="5"/>
        <v>79108</v>
      </c>
      <c r="S19" s="310">
        <f t="shared" si="6"/>
        <v>55941</v>
      </c>
      <c r="T19" s="311">
        <f t="shared" si="12"/>
        <v>8.4828921149006975E-2</v>
      </c>
      <c r="U19" s="324"/>
    </row>
    <row r="20" spans="1:21" x14ac:dyDescent="0.25">
      <c r="A20" s="309" t="s">
        <v>102</v>
      </c>
      <c r="B20" s="310">
        <v>23545</v>
      </c>
      <c r="C20" s="310">
        <v>24249</v>
      </c>
      <c r="D20" s="310">
        <v>25640</v>
      </c>
      <c r="E20" s="310">
        <v>27817</v>
      </c>
      <c r="F20" s="311">
        <f t="shared" si="7"/>
        <v>8.490639625585028E-2</v>
      </c>
      <c r="G20" s="311">
        <f t="shared" si="8"/>
        <v>0.18143979613506045</v>
      </c>
      <c r="H20" s="310">
        <f t="shared" si="9"/>
        <v>2177</v>
      </c>
      <c r="I20" s="310">
        <f t="shared" si="10"/>
        <v>4272</v>
      </c>
      <c r="J20" s="311">
        <f t="shared" si="11"/>
        <v>2.9098650041058417E-2</v>
      </c>
      <c r="K20" s="302"/>
      <c r="L20" s="310">
        <v>246402</v>
      </c>
      <c r="M20" s="310">
        <v>246370</v>
      </c>
      <c r="N20" s="310">
        <v>252908</v>
      </c>
      <c r="O20" s="310">
        <v>269405</v>
      </c>
      <c r="P20" s="311">
        <f t="shared" si="3"/>
        <v>6.5229253325319814E-2</v>
      </c>
      <c r="Q20" s="311">
        <f t="shared" si="4"/>
        <v>9.3355573412553516E-2</v>
      </c>
      <c r="R20" s="310">
        <f t="shared" si="5"/>
        <v>16497</v>
      </c>
      <c r="S20" s="310">
        <f t="shared" si="6"/>
        <v>23003</v>
      </c>
      <c r="T20" s="311">
        <f t="shared" si="12"/>
        <v>2.6480379572584724E-2</v>
      </c>
      <c r="U20" s="324"/>
    </row>
    <row r="21" spans="1:21" x14ac:dyDescent="0.25">
      <c r="A21" s="309" t="s">
        <v>103</v>
      </c>
      <c r="B21" s="310">
        <v>16197</v>
      </c>
      <c r="C21" s="310">
        <v>18193</v>
      </c>
      <c r="D21" s="310">
        <v>19356</v>
      </c>
      <c r="E21" s="310">
        <v>19533</v>
      </c>
      <c r="F21" s="311">
        <f t="shared" si="7"/>
        <v>9.1444513329199673E-3</v>
      </c>
      <c r="G21" s="311">
        <f t="shared" si="8"/>
        <v>0.20596406741989259</v>
      </c>
      <c r="H21" s="310">
        <f t="shared" si="9"/>
        <v>177</v>
      </c>
      <c r="I21" s="310">
        <f t="shared" si="10"/>
        <v>3336</v>
      </c>
      <c r="J21" s="311">
        <f>IFERROR(E21/$E$7,"-")</f>
        <v>2.0432970171190067E-2</v>
      </c>
      <c r="K21" s="302"/>
      <c r="L21" s="310">
        <v>182694</v>
      </c>
      <c r="M21" s="310">
        <v>205382</v>
      </c>
      <c r="N21" s="310">
        <v>211084</v>
      </c>
      <c r="O21" s="310">
        <v>225886</v>
      </c>
      <c r="P21" s="311">
        <f t="shared" si="3"/>
        <v>7.012374220689388E-2</v>
      </c>
      <c r="Q21" s="311">
        <f t="shared" si="4"/>
        <v>0.23641717845139953</v>
      </c>
      <c r="R21" s="310">
        <f t="shared" si="5"/>
        <v>14802</v>
      </c>
      <c r="S21" s="310">
        <f t="shared" si="6"/>
        <v>43192</v>
      </c>
      <c r="T21" s="311">
        <f t="shared" si="12"/>
        <v>2.220280625872895E-2</v>
      </c>
      <c r="U21" s="324"/>
    </row>
    <row r="22" spans="1:21" x14ac:dyDescent="0.25">
      <c r="A22" s="309" t="s">
        <v>28</v>
      </c>
      <c r="B22" s="310">
        <v>1920</v>
      </c>
      <c r="C22" s="310">
        <v>2341</v>
      </c>
      <c r="D22" s="310">
        <v>2353</v>
      </c>
      <c r="E22" s="310">
        <v>2088</v>
      </c>
      <c r="F22" s="311">
        <f t="shared" si="7"/>
        <v>-0.11262218444538885</v>
      </c>
      <c r="G22" s="311">
        <f t="shared" si="8"/>
        <v>8.7499999999999911E-2</v>
      </c>
      <c r="H22" s="310">
        <f t="shared" si="9"/>
        <v>-265</v>
      </c>
      <c r="I22" s="310">
        <f t="shared" si="10"/>
        <v>168</v>
      </c>
      <c r="J22" s="311">
        <f t="shared" ref="J22:J47" si="13">IFERROR(E22/$E$7,"-")</f>
        <v>2.1842032313236504E-3</v>
      </c>
      <c r="K22" s="302"/>
      <c r="L22" s="310">
        <v>17986</v>
      </c>
      <c r="M22" s="310">
        <v>22391</v>
      </c>
      <c r="N22" s="310">
        <v>25753</v>
      </c>
      <c r="O22" s="310">
        <v>26481</v>
      </c>
      <c r="P22" s="311">
        <f t="shared" si="3"/>
        <v>2.8268551236749095E-2</v>
      </c>
      <c r="Q22" s="311">
        <f t="shared" si="4"/>
        <v>0.47231179806516188</v>
      </c>
      <c r="R22" s="310">
        <f t="shared" si="5"/>
        <v>728</v>
      </c>
      <c r="S22" s="310">
        <f t="shared" si="6"/>
        <v>8495</v>
      </c>
      <c r="T22" s="311">
        <f t="shared" si="12"/>
        <v>2.6028727434962828E-3</v>
      </c>
      <c r="U22" s="324"/>
    </row>
    <row r="23" spans="1:21" x14ac:dyDescent="0.25">
      <c r="A23" s="309" t="s">
        <v>104</v>
      </c>
      <c r="B23" s="310">
        <f>B24+B25+B26+B27</f>
        <v>66551</v>
      </c>
      <c r="C23" s="310">
        <f t="shared" ref="C23:D23" si="14">C24+C25+C26+C27</f>
        <v>46273</v>
      </c>
      <c r="D23" s="310">
        <f t="shared" si="14"/>
        <v>52119</v>
      </c>
      <c r="E23" s="310">
        <f>E24+E25+E26+E27</f>
        <v>48644</v>
      </c>
      <c r="F23" s="311">
        <f t="shared" si="7"/>
        <v>-6.6674341411001703E-2</v>
      </c>
      <c r="G23" s="311">
        <f t="shared" si="8"/>
        <v>-0.2690718396417785</v>
      </c>
      <c r="H23" s="310">
        <f t="shared" si="9"/>
        <v>-3475</v>
      </c>
      <c r="I23" s="310">
        <f t="shared" si="10"/>
        <v>-17907</v>
      </c>
      <c r="J23" s="311">
        <f t="shared" si="13"/>
        <v>5.0885240414036227E-2</v>
      </c>
      <c r="K23" s="302"/>
      <c r="L23" s="310">
        <f>L24+L25+L26+L27</f>
        <v>404704</v>
      </c>
      <c r="M23" s="310">
        <f t="shared" ref="M23:O23" si="15">M24+M25+M26+M27</f>
        <v>253052</v>
      </c>
      <c r="N23" s="310">
        <f t="shared" si="15"/>
        <v>318055</v>
      </c>
      <c r="O23" s="310">
        <f t="shared" si="15"/>
        <v>302289</v>
      </c>
      <c r="P23" s="311">
        <f t="shared" si="3"/>
        <v>-4.9570042917105539E-2</v>
      </c>
      <c r="Q23" s="311">
        <f t="shared" si="4"/>
        <v>-0.25306149679765955</v>
      </c>
      <c r="R23" s="310">
        <f t="shared" si="5"/>
        <v>-15766</v>
      </c>
      <c r="S23" s="310">
        <f t="shared" si="6"/>
        <v>-102415</v>
      </c>
      <c r="T23" s="311">
        <f t="shared" si="12"/>
        <v>2.9712616546155653E-2</v>
      </c>
      <c r="U23" s="324"/>
    </row>
    <row r="24" spans="1:21" x14ac:dyDescent="0.25">
      <c r="A24" s="309" t="s">
        <v>27</v>
      </c>
      <c r="B24" s="310">
        <v>19038</v>
      </c>
      <c r="C24" s="310">
        <v>13447</v>
      </c>
      <c r="D24" s="310">
        <v>14182</v>
      </c>
      <c r="E24" s="310">
        <v>12354</v>
      </c>
      <c r="F24" s="311">
        <f>IFERROR(E24/D24-1,"-")</f>
        <v>-0.12889578338739249</v>
      </c>
      <c r="G24" s="311">
        <f t="shared" si="8"/>
        <v>-0.35108729908603842</v>
      </c>
      <c r="H24" s="310">
        <f>IFERROR(E24-D24,"-")</f>
        <v>-1828</v>
      </c>
      <c r="I24" s="310">
        <f t="shared" si="10"/>
        <v>-6684</v>
      </c>
      <c r="J24" s="311">
        <f t="shared" si="13"/>
        <v>1.2923202451998263E-2</v>
      </c>
      <c r="K24" s="302"/>
      <c r="L24" s="310">
        <v>105201</v>
      </c>
      <c r="M24" s="310">
        <v>62704</v>
      </c>
      <c r="N24" s="310">
        <v>78248</v>
      </c>
      <c r="O24" s="310">
        <v>72404</v>
      </c>
      <c r="P24" s="311">
        <f t="shared" si="3"/>
        <v>-7.4685614967794689E-2</v>
      </c>
      <c r="Q24" s="311">
        <f t="shared" si="4"/>
        <v>-0.31175559167688516</v>
      </c>
      <c r="R24" s="310">
        <f t="shared" si="5"/>
        <v>-5844</v>
      </c>
      <c r="S24" s="310">
        <f t="shared" si="6"/>
        <v>-32797</v>
      </c>
      <c r="T24" s="311">
        <f t="shared" si="12"/>
        <v>7.1167402333788326E-3</v>
      </c>
      <c r="U24" s="324"/>
    </row>
    <row r="25" spans="1:21" x14ac:dyDescent="0.25">
      <c r="A25" s="309" t="s">
        <v>37</v>
      </c>
      <c r="B25" s="310">
        <v>20552</v>
      </c>
      <c r="C25" s="310">
        <v>10924</v>
      </c>
      <c r="D25" s="310">
        <v>13874</v>
      </c>
      <c r="E25" s="310">
        <v>12652</v>
      </c>
      <c r="F25" s="311">
        <f t="shared" si="7"/>
        <v>-8.8078420066311058E-2</v>
      </c>
      <c r="G25" s="311">
        <f>IFERROR(E25/B25-1,"-")</f>
        <v>-0.38439081354612692</v>
      </c>
      <c r="H25" s="310">
        <f t="shared" si="9"/>
        <v>-1222</v>
      </c>
      <c r="I25" s="310">
        <f>IFERROR(E25-B25,"-")</f>
        <v>-7900</v>
      </c>
      <c r="J25" s="311">
        <f>IFERROR(E25/$E$7,"-")</f>
        <v>1.3234932606660355E-2</v>
      </c>
      <c r="K25" s="302"/>
      <c r="L25" s="310">
        <v>115195</v>
      </c>
      <c r="M25" s="310">
        <v>53355</v>
      </c>
      <c r="N25" s="310">
        <v>72767</v>
      </c>
      <c r="O25" s="310">
        <v>70501</v>
      </c>
      <c r="P25" s="311">
        <f>IFERROR(O25/N25-1,"-")</f>
        <v>-3.1140489507606506E-2</v>
      </c>
      <c r="Q25" s="311">
        <f>IFERROR(O25/L25-1,"-")</f>
        <v>-0.38798558965232866</v>
      </c>
      <c r="R25" s="310">
        <f>IFERROR(O25-N25,"-")</f>
        <v>-2266</v>
      </c>
      <c r="S25" s="310">
        <f>IFERROR(O25-L25,"-")</f>
        <v>-44694</v>
      </c>
      <c r="T25" s="311">
        <f>O25/$O$13</f>
        <v>6.9296903927053904E-3</v>
      </c>
      <c r="U25" s="324"/>
    </row>
    <row r="26" spans="1:21" x14ac:dyDescent="0.25">
      <c r="A26" s="309" t="s">
        <v>25</v>
      </c>
      <c r="B26" s="310">
        <v>16066</v>
      </c>
      <c r="C26" s="310">
        <v>13099</v>
      </c>
      <c r="D26" s="310">
        <v>12631</v>
      </c>
      <c r="E26" s="310">
        <v>12991</v>
      </c>
      <c r="F26" s="311">
        <f t="shared" si="7"/>
        <v>2.8501306309872465E-2</v>
      </c>
      <c r="G26" s="311">
        <f t="shared" si="8"/>
        <v>-0.19139798331880986</v>
      </c>
      <c r="H26" s="310">
        <f t="shared" si="9"/>
        <v>360</v>
      </c>
      <c r="I26" s="310">
        <f t="shared" si="10"/>
        <v>-3075</v>
      </c>
      <c r="J26" s="311">
        <f t="shared" si="13"/>
        <v>1.3589551809447098E-2</v>
      </c>
      <c r="K26" s="302"/>
      <c r="L26" s="310">
        <v>105304</v>
      </c>
      <c r="M26" s="310">
        <v>92178</v>
      </c>
      <c r="N26" s="310">
        <v>96869</v>
      </c>
      <c r="O26" s="310">
        <v>87975</v>
      </c>
      <c r="P26" s="311">
        <f t="shared" si="3"/>
        <v>-9.1814718847102794E-2</v>
      </c>
      <c r="Q26" s="311">
        <f t="shared" si="4"/>
        <v>-0.16456165007976908</v>
      </c>
      <c r="R26" s="310">
        <f t="shared" si="5"/>
        <v>-8894</v>
      </c>
      <c r="S26" s="310">
        <f t="shared" si="6"/>
        <v>-17329</v>
      </c>
      <c r="T26" s="311">
        <f t="shared" si="12"/>
        <v>8.6472463127935315E-3</v>
      </c>
      <c r="U26" s="324"/>
    </row>
    <row r="27" spans="1:21" x14ac:dyDescent="0.25">
      <c r="A27" s="309" t="s">
        <v>36</v>
      </c>
      <c r="B27" s="310">
        <v>10895</v>
      </c>
      <c r="C27" s="310">
        <v>8803</v>
      </c>
      <c r="D27" s="310">
        <v>11432</v>
      </c>
      <c r="E27" s="310">
        <v>10647</v>
      </c>
      <c r="F27" s="311">
        <f t="shared" si="7"/>
        <v>-6.8666899930020953E-2</v>
      </c>
      <c r="G27" s="311">
        <f t="shared" si="8"/>
        <v>-2.27627351996329E-2</v>
      </c>
      <c r="H27" s="310">
        <f t="shared" si="9"/>
        <v>-785</v>
      </c>
      <c r="I27" s="310">
        <f t="shared" si="10"/>
        <v>-248</v>
      </c>
      <c r="J27" s="311">
        <f t="shared" si="13"/>
        <v>1.1137553545930509E-2</v>
      </c>
      <c r="K27" s="302"/>
      <c r="L27" s="310">
        <v>79004</v>
      </c>
      <c r="M27" s="310">
        <v>44815</v>
      </c>
      <c r="N27" s="310">
        <v>70171</v>
      </c>
      <c r="O27" s="310">
        <v>71409</v>
      </c>
      <c r="P27" s="311">
        <f t="shared" si="3"/>
        <v>1.764261589545546E-2</v>
      </c>
      <c r="Q27" s="311">
        <f t="shared" si="4"/>
        <v>-9.6134372943142088E-2</v>
      </c>
      <c r="R27" s="310">
        <f t="shared" si="5"/>
        <v>1238</v>
      </c>
      <c r="S27" s="310">
        <f t="shared" si="6"/>
        <v>-7595</v>
      </c>
      <c r="T27" s="311">
        <f t="shared" si="12"/>
        <v>7.0189396072778999E-3</v>
      </c>
      <c r="U27" s="324"/>
    </row>
    <row r="28" spans="1:21" x14ac:dyDescent="0.25">
      <c r="A28" s="309" t="s">
        <v>30</v>
      </c>
      <c r="B28" s="310">
        <v>14798</v>
      </c>
      <c r="C28" s="310">
        <v>25326</v>
      </c>
      <c r="D28" s="310">
        <v>24157</v>
      </c>
      <c r="E28" s="310">
        <v>24518</v>
      </c>
      <c r="F28" s="311">
        <f t="shared" si="7"/>
        <v>1.494390859792194E-2</v>
      </c>
      <c r="G28" s="311">
        <f t="shared" si="8"/>
        <v>0.65684551966481952</v>
      </c>
      <c r="H28" s="310">
        <f t="shared" si="9"/>
        <v>361</v>
      </c>
      <c r="I28" s="310">
        <f t="shared" si="10"/>
        <v>9720</v>
      </c>
      <c r="J28" s="311">
        <f t="shared" si="13"/>
        <v>2.564765077854083E-2</v>
      </c>
      <c r="K28" s="302"/>
      <c r="L28" s="310">
        <v>171388</v>
      </c>
      <c r="M28" s="310">
        <v>212559</v>
      </c>
      <c r="N28" s="310">
        <v>236945</v>
      </c>
      <c r="O28" s="310">
        <v>259959</v>
      </c>
      <c r="P28" s="311">
        <f t="shared" si="3"/>
        <v>9.712802549114774E-2</v>
      </c>
      <c r="Q28" s="311">
        <f t="shared" si="4"/>
        <v>0.51678647279856227</v>
      </c>
      <c r="R28" s="310">
        <f t="shared" si="5"/>
        <v>23014</v>
      </c>
      <c r="S28" s="310">
        <f t="shared" si="6"/>
        <v>88571</v>
      </c>
      <c r="T28" s="311">
        <f t="shared" si="12"/>
        <v>2.5551912523188332E-2</v>
      </c>
      <c r="U28" s="324"/>
    </row>
    <row r="29" spans="1:21" x14ac:dyDescent="0.25">
      <c r="A29" s="309" t="s">
        <v>35</v>
      </c>
      <c r="B29" s="310">
        <v>22759</v>
      </c>
      <c r="C29" s="310">
        <v>29514</v>
      </c>
      <c r="D29" s="310">
        <v>34432</v>
      </c>
      <c r="E29" s="310">
        <v>44678</v>
      </c>
      <c r="F29" s="311">
        <f t="shared" si="7"/>
        <v>0.29757202602230493</v>
      </c>
      <c r="G29" s="311">
        <f t="shared" si="8"/>
        <v>0.96309152423217181</v>
      </c>
      <c r="H29" s="310">
        <f t="shared" si="9"/>
        <v>10246</v>
      </c>
      <c r="I29" s="310">
        <f t="shared" si="10"/>
        <v>21919</v>
      </c>
      <c r="J29" s="311">
        <f t="shared" si="13"/>
        <v>4.6736509563734693E-2</v>
      </c>
      <c r="K29" s="302"/>
      <c r="L29" s="310">
        <v>212990</v>
      </c>
      <c r="M29" s="310">
        <v>302678</v>
      </c>
      <c r="N29" s="310">
        <v>327481</v>
      </c>
      <c r="O29" s="310">
        <v>438571</v>
      </c>
      <c r="P29" s="311">
        <f t="shared" si="3"/>
        <v>0.33922578714490315</v>
      </c>
      <c r="Q29" s="311">
        <f t="shared" si="4"/>
        <v>1.0591154514296446</v>
      </c>
      <c r="R29" s="310">
        <f t="shared" si="5"/>
        <v>111090</v>
      </c>
      <c r="S29" s="310">
        <f t="shared" si="6"/>
        <v>225581</v>
      </c>
      <c r="T29" s="311">
        <f t="shared" si="12"/>
        <v>4.3108058683127837E-2</v>
      </c>
      <c r="U29" s="324"/>
    </row>
    <row r="30" spans="1:21" x14ac:dyDescent="0.25">
      <c r="A30" s="309" t="s">
        <v>43</v>
      </c>
      <c r="B30" s="310">
        <v>9897</v>
      </c>
      <c r="C30" s="310">
        <v>9976</v>
      </c>
      <c r="D30" s="310">
        <v>15745</v>
      </c>
      <c r="E30" s="310">
        <v>22233</v>
      </c>
      <c r="F30" s="311">
        <f t="shared" si="7"/>
        <v>0.41206732295966964</v>
      </c>
      <c r="G30" s="311">
        <f t="shared" si="8"/>
        <v>1.2464383146408005</v>
      </c>
      <c r="H30" s="310">
        <f t="shared" si="9"/>
        <v>6488</v>
      </c>
      <c r="I30" s="310">
        <f t="shared" si="10"/>
        <v>12336</v>
      </c>
      <c r="J30" s="311">
        <f t="shared" si="13"/>
        <v>2.3257370901349959E-2</v>
      </c>
      <c r="K30" s="302"/>
      <c r="L30" s="310">
        <v>114905</v>
      </c>
      <c r="M30" s="310">
        <v>120519</v>
      </c>
      <c r="N30" s="310">
        <v>154538</v>
      </c>
      <c r="O30" s="310">
        <v>224194</v>
      </c>
      <c r="P30" s="311">
        <f t="shared" si="3"/>
        <v>0.45073703555112665</v>
      </c>
      <c r="Q30" s="311">
        <f t="shared" si="4"/>
        <v>0.95112484226099814</v>
      </c>
      <c r="R30" s="310">
        <f t="shared" si="5"/>
        <v>69656</v>
      </c>
      <c r="S30" s="310">
        <f t="shared" si="6"/>
        <v>109289</v>
      </c>
      <c r="T30" s="311">
        <f t="shared" si="12"/>
        <v>2.2036496048314098E-2</v>
      </c>
      <c r="U30" s="324"/>
    </row>
    <row r="31" spans="1:21" x14ac:dyDescent="0.25">
      <c r="A31" s="309" t="s">
        <v>33</v>
      </c>
      <c r="B31" s="310">
        <v>11836</v>
      </c>
      <c r="C31" s="310">
        <v>13968</v>
      </c>
      <c r="D31" s="310">
        <v>19575</v>
      </c>
      <c r="E31" s="310">
        <v>20900</v>
      </c>
      <c r="F31" s="311">
        <f t="shared" si="7"/>
        <v>6.7688378033205598E-2</v>
      </c>
      <c r="G31" s="311">
        <f t="shared" si="8"/>
        <v>0.76579925650557623</v>
      </c>
      <c r="H31" s="310">
        <f t="shared" si="9"/>
        <v>1325</v>
      </c>
      <c r="I31" s="310">
        <f t="shared" si="10"/>
        <v>9064</v>
      </c>
      <c r="J31" s="311">
        <f t="shared" si="13"/>
        <v>2.1862953800126574E-2</v>
      </c>
      <c r="K31" s="302"/>
      <c r="L31" s="310">
        <v>157466</v>
      </c>
      <c r="M31" s="310">
        <v>153828</v>
      </c>
      <c r="N31" s="310">
        <v>183669</v>
      </c>
      <c r="O31" s="310">
        <v>238375</v>
      </c>
      <c r="P31" s="311">
        <f t="shared" si="3"/>
        <v>0.29785102548606468</v>
      </c>
      <c r="Q31" s="311">
        <f t="shared" si="4"/>
        <v>0.51381885613402267</v>
      </c>
      <c r="R31" s="310">
        <f t="shared" si="5"/>
        <v>54706</v>
      </c>
      <c r="S31" s="310">
        <f t="shared" si="6"/>
        <v>80909</v>
      </c>
      <c r="T31" s="311">
        <f t="shared" si="12"/>
        <v>2.343037612744709E-2</v>
      </c>
      <c r="U31" s="324"/>
    </row>
    <row r="32" spans="1:21" x14ac:dyDescent="0.25">
      <c r="A32" s="309" t="s">
        <v>44</v>
      </c>
      <c r="B32" s="310">
        <v>10074</v>
      </c>
      <c r="C32" s="310">
        <v>10388</v>
      </c>
      <c r="D32" s="310">
        <v>11600</v>
      </c>
      <c r="E32" s="310">
        <v>12804</v>
      </c>
      <c r="F32" s="311">
        <f t="shared" si="7"/>
        <v>0.10379310344827597</v>
      </c>
      <c r="G32" s="311">
        <f t="shared" si="8"/>
        <v>0.2709946396664682</v>
      </c>
      <c r="H32" s="310">
        <f t="shared" si="9"/>
        <v>1204</v>
      </c>
      <c r="I32" s="310">
        <f t="shared" si="10"/>
        <v>2730</v>
      </c>
      <c r="J32" s="311">
        <f t="shared" si="13"/>
        <v>1.3393935907024913E-2</v>
      </c>
      <c r="K32" s="302"/>
      <c r="L32" s="310">
        <v>101872</v>
      </c>
      <c r="M32" s="310">
        <v>96437</v>
      </c>
      <c r="N32" s="310">
        <v>113754</v>
      </c>
      <c r="O32" s="310">
        <v>115134</v>
      </c>
      <c r="P32" s="311">
        <f t="shared" si="3"/>
        <v>1.2131441531726406E-2</v>
      </c>
      <c r="Q32" s="311">
        <f t="shared" si="4"/>
        <v>0.13018297471336582</v>
      </c>
      <c r="R32" s="310">
        <f t="shared" si="5"/>
        <v>1380</v>
      </c>
      <c r="S32" s="310">
        <f t="shared" si="6"/>
        <v>13262</v>
      </c>
      <c r="T32" s="311">
        <f t="shared" si="12"/>
        <v>1.1316761090959596E-2</v>
      </c>
      <c r="U32" s="324"/>
    </row>
    <row r="33" spans="1:21" x14ac:dyDescent="0.25">
      <c r="A33" s="309" t="s">
        <v>23</v>
      </c>
      <c r="B33" s="310">
        <v>6860</v>
      </c>
      <c r="C33" s="310">
        <v>7889</v>
      </c>
      <c r="D33" s="310">
        <v>10024</v>
      </c>
      <c r="E33" s="310">
        <v>10258</v>
      </c>
      <c r="F33" s="311">
        <f t="shared" si="7"/>
        <v>2.3343974461292882E-2</v>
      </c>
      <c r="G33" s="311">
        <f t="shared" si="8"/>
        <v>0.49533527696793</v>
      </c>
      <c r="H33" s="310">
        <f t="shared" si="9"/>
        <v>234</v>
      </c>
      <c r="I33" s="310">
        <f t="shared" si="10"/>
        <v>3398</v>
      </c>
      <c r="J33" s="311">
        <f t="shared" si="13"/>
        <v>1.0730630625918584E-2</v>
      </c>
      <c r="K33" s="302"/>
      <c r="L33" s="310">
        <v>60315</v>
      </c>
      <c r="M33" s="310">
        <v>71180</v>
      </c>
      <c r="N33" s="310">
        <v>90800</v>
      </c>
      <c r="O33" s="310">
        <v>105096</v>
      </c>
      <c r="P33" s="311">
        <f t="shared" si="3"/>
        <v>0.15744493392070491</v>
      </c>
      <c r="Q33" s="311">
        <f t="shared" si="4"/>
        <v>0.74245212633673208</v>
      </c>
      <c r="R33" s="310">
        <f t="shared" si="5"/>
        <v>14296</v>
      </c>
      <c r="S33" s="310">
        <f t="shared" si="6"/>
        <v>44781</v>
      </c>
      <c r="T33" s="311">
        <f t="shared" si="12"/>
        <v>1.0330105126335309E-2</v>
      </c>
      <c r="U33" s="324"/>
    </row>
    <row r="34" spans="1:21" x14ac:dyDescent="0.25">
      <c r="A34" s="309" t="s">
        <v>40</v>
      </c>
      <c r="B34" s="310">
        <v>6282</v>
      </c>
      <c r="C34" s="310">
        <v>6906</v>
      </c>
      <c r="D34" s="310">
        <v>2557</v>
      </c>
      <c r="E34" s="310">
        <v>2358</v>
      </c>
      <c r="F34" s="311">
        <f t="shared" si="7"/>
        <v>-7.7825576847868616E-2</v>
      </c>
      <c r="G34" s="311">
        <f t="shared" si="8"/>
        <v>-0.62464183381088823</v>
      </c>
      <c r="H34" s="310">
        <f t="shared" si="9"/>
        <v>-199</v>
      </c>
      <c r="I34" s="310">
        <f t="shared" si="10"/>
        <v>-3924</v>
      </c>
      <c r="J34" s="311">
        <f t="shared" si="13"/>
        <v>2.4666433043396396E-3</v>
      </c>
      <c r="K34" s="302"/>
      <c r="L34" s="310">
        <v>58859</v>
      </c>
      <c r="M34" s="310">
        <v>66690</v>
      </c>
      <c r="N34" s="310">
        <v>63632</v>
      </c>
      <c r="O34" s="310">
        <v>43948</v>
      </c>
      <c r="P34" s="311">
        <f t="shared" si="3"/>
        <v>-0.3093412119688207</v>
      </c>
      <c r="Q34" s="311">
        <f t="shared" si="4"/>
        <v>-0.25333423945360944</v>
      </c>
      <c r="R34" s="310">
        <f t="shared" si="5"/>
        <v>-19684</v>
      </c>
      <c r="S34" s="310">
        <f t="shared" si="6"/>
        <v>-14911</v>
      </c>
      <c r="T34" s="311">
        <f t="shared" si="12"/>
        <v>4.3197406189786885E-3</v>
      </c>
      <c r="U34" s="324"/>
    </row>
    <row r="35" spans="1:21" x14ac:dyDescent="0.25">
      <c r="A35" s="309" t="s">
        <v>105</v>
      </c>
      <c r="B35" s="310">
        <v>5557</v>
      </c>
      <c r="C35" s="310">
        <v>0</v>
      </c>
      <c r="D35" s="310">
        <v>0</v>
      </c>
      <c r="E35" s="310">
        <v>0</v>
      </c>
      <c r="F35" s="311" t="str">
        <f>IFERROR(E35/D35-1,"-")</f>
        <v>-</v>
      </c>
      <c r="G35" s="311">
        <f t="shared" si="8"/>
        <v>-1</v>
      </c>
      <c r="H35" s="310">
        <f t="shared" si="9"/>
        <v>0</v>
      </c>
      <c r="I35" s="310">
        <f t="shared" si="10"/>
        <v>-5557</v>
      </c>
      <c r="J35" s="311">
        <f t="shared" si="13"/>
        <v>0</v>
      </c>
      <c r="K35" s="302"/>
      <c r="L35" s="310">
        <v>89098</v>
      </c>
      <c r="M35" s="310">
        <v>779</v>
      </c>
      <c r="N35" s="310">
        <v>0</v>
      </c>
      <c r="O35" s="310">
        <v>0</v>
      </c>
      <c r="P35" s="311" t="str">
        <f t="shared" si="3"/>
        <v>-</v>
      </c>
      <c r="Q35" s="311">
        <f t="shared" si="4"/>
        <v>-1</v>
      </c>
      <c r="R35" s="310">
        <f t="shared" si="5"/>
        <v>0</v>
      </c>
      <c r="S35" s="310">
        <f t="shared" si="6"/>
        <v>-89098</v>
      </c>
      <c r="T35" s="311">
        <f t="shared" si="12"/>
        <v>0</v>
      </c>
      <c r="U35" s="324"/>
    </row>
    <row r="36" spans="1:21" x14ac:dyDescent="0.25">
      <c r="A36" s="309" t="s">
        <v>41</v>
      </c>
      <c r="B36" s="310">
        <v>1323</v>
      </c>
      <c r="C36" s="310">
        <v>1053</v>
      </c>
      <c r="D36" s="310">
        <v>2763</v>
      </c>
      <c r="E36" s="310">
        <v>2434</v>
      </c>
      <c r="F36" s="311">
        <f t="shared" si="7"/>
        <v>-0.11907347086500186</v>
      </c>
      <c r="G36" s="311">
        <f t="shared" si="8"/>
        <v>0.83975812547241113</v>
      </c>
      <c r="H36" s="310">
        <f t="shared" si="9"/>
        <v>-329</v>
      </c>
      <c r="I36" s="310">
        <f t="shared" si="10"/>
        <v>1111</v>
      </c>
      <c r="J36" s="311">
        <f t="shared" si="13"/>
        <v>2.5461449545219179E-3</v>
      </c>
      <c r="K36" s="302"/>
      <c r="L36" s="310">
        <v>6364</v>
      </c>
      <c r="M36" s="310">
        <v>10665</v>
      </c>
      <c r="N36" s="310">
        <v>11920</v>
      </c>
      <c r="O36" s="310">
        <v>15787</v>
      </c>
      <c r="P36" s="311">
        <f t="shared" si="3"/>
        <v>0.32441275167785233</v>
      </c>
      <c r="Q36" s="311">
        <f t="shared" si="4"/>
        <v>1.4806725329981143</v>
      </c>
      <c r="R36" s="310">
        <f t="shared" si="5"/>
        <v>3867</v>
      </c>
      <c r="S36" s="310">
        <f t="shared" si="6"/>
        <v>9423</v>
      </c>
      <c r="T36" s="311">
        <f t="shared" si="12"/>
        <v>1.5517371701059559E-3</v>
      </c>
      <c r="U36" s="324"/>
    </row>
    <row r="37" spans="1:21" x14ac:dyDescent="0.25">
      <c r="A37" s="309" t="s">
        <v>106</v>
      </c>
      <c r="B37" s="310">
        <v>1652</v>
      </c>
      <c r="C37" s="310">
        <v>2412</v>
      </c>
      <c r="D37" s="310">
        <v>3145</v>
      </c>
      <c r="E37" s="310">
        <v>3226</v>
      </c>
      <c r="F37" s="311">
        <f t="shared" si="7"/>
        <v>2.5755166931637596E-2</v>
      </c>
      <c r="G37" s="311">
        <f t="shared" si="8"/>
        <v>0.95278450363196132</v>
      </c>
      <c r="H37" s="310">
        <f t="shared" si="9"/>
        <v>81</v>
      </c>
      <c r="I37" s="310">
        <f t="shared" si="10"/>
        <v>1574</v>
      </c>
      <c r="J37" s="311">
        <f t="shared" si="13"/>
        <v>3.3746358353688197E-3</v>
      </c>
      <c r="K37" s="302"/>
      <c r="L37" s="310">
        <v>21165</v>
      </c>
      <c r="M37" s="310">
        <v>39087</v>
      </c>
      <c r="N37" s="310">
        <v>40320</v>
      </c>
      <c r="O37" s="310">
        <v>49549</v>
      </c>
      <c r="P37" s="311">
        <f t="shared" si="3"/>
        <v>0.22889384920634925</v>
      </c>
      <c r="Q37" s="311">
        <f t="shared" si="4"/>
        <v>1.3410819749586582</v>
      </c>
      <c r="R37" s="310">
        <f t="shared" si="5"/>
        <v>9229</v>
      </c>
      <c r="S37" s="310">
        <f t="shared" si="6"/>
        <v>28384</v>
      </c>
      <c r="T37" s="311">
        <f t="shared" si="12"/>
        <v>4.8702745956533859E-3</v>
      </c>
      <c r="U37" s="324"/>
    </row>
    <row r="38" spans="1:21" x14ac:dyDescent="0.25">
      <c r="A38" s="309" t="s">
        <v>107</v>
      </c>
      <c r="B38" s="310">
        <v>1315</v>
      </c>
      <c r="C38" s="310">
        <v>1293</v>
      </c>
      <c r="D38" s="310">
        <v>1857</v>
      </c>
      <c r="E38" s="310">
        <v>1628</v>
      </c>
      <c r="F38" s="311">
        <f t="shared" si="7"/>
        <v>-0.1233171782444803</v>
      </c>
      <c r="G38" s="311">
        <f t="shared" si="8"/>
        <v>0.23802281368821299</v>
      </c>
      <c r="H38" s="310">
        <f t="shared" si="9"/>
        <v>-229</v>
      </c>
      <c r="I38" s="310">
        <f t="shared" si="10"/>
        <v>313</v>
      </c>
      <c r="J38" s="311">
        <f t="shared" si="13"/>
        <v>1.7030090328519648E-3</v>
      </c>
      <c r="K38" s="302"/>
      <c r="L38" s="310">
        <v>8918</v>
      </c>
      <c r="M38" s="310">
        <v>8253</v>
      </c>
      <c r="N38" s="310">
        <v>8331</v>
      </c>
      <c r="O38" s="310">
        <v>9905</v>
      </c>
      <c r="P38" s="311">
        <f t="shared" si="3"/>
        <v>0.18893290121233952</v>
      </c>
      <c r="Q38" s="311">
        <f t="shared" si="4"/>
        <v>0.11067503924646771</v>
      </c>
      <c r="R38" s="310">
        <f t="shared" si="5"/>
        <v>1574</v>
      </c>
      <c r="S38" s="310">
        <f t="shared" si="6"/>
        <v>987</v>
      </c>
      <c r="T38" s="311">
        <f t="shared" si="12"/>
        <v>9.7358311711531601E-4</v>
      </c>
      <c r="U38" s="324"/>
    </row>
    <row r="39" spans="1:21" x14ac:dyDescent="0.25">
      <c r="A39" s="309" t="s">
        <v>108</v>
      </c>
      <c r="B39" s="310">
        <v>1509</v>
      </c>
      <c r="C39" s="310">
        <v>1988</v>
      </c>
      <c r="D39" s="310">
        <v>5937</v>
      </c>
      <c r="E39" s="310">
        <v>7495</v>
      </c>
      <c r="F39" s="311">
        <f t="shared" si="7"/>
        <v>0.26242209870304878</v>
      </c>
      <c r="G39" s="311">
        <f t="shared" si="8"/>
        <v>3.9668654738237246</v>
      </c>
      <c r="H39" s="310">
        <f t="shared" si="9"/>
        <v>1558</v>
      </c>
      <c r="I39" s="310">
        <f t="shared" si="10"/>
        <v>5986</v>
      </c>
      <c r="J39" s="311">
        <f t="shared" si="13"/>
        <v>7.8403272120549615E-3</v>
      </c>
      <c r="K39" s="302"/>
      <c r="L39" s="310">
        <v>17519</v>
      </c>
      <c r="M39" s="310">
        <v>22409</v>
      </c>
      <c r="N39" s="310">
        <v>38434</v>
      </c>
      <c r="O39" s="310">
        <v>78455</v>
      </c>
      <c r="P39" s="311">
        <f t="shared" si="3"/>
        <v>1.0412915647603684</v>
      </c>
      <c r="Q39" s="311">
        <f t="shared" si="4"/>
        <v>3.4782807237856046</v>
      </c>
      <c r="R39" s="310">
        <f t="shared" si="5"/>
        <v>40021</v>
      </c>
      <c r="S39" s="310">
        <f t="shared" si="6"/>
        <v>60936</v>
      </c>
      <c r="T39" s="311">
        <f t="shared" si="12"/>
        <v>7.7115056489936509E-3</v>
      </c>
      <c r="U39" s="324"/>
    </row>
    <row r="40" spans="1:21" x14ac:dyDescent="0.25">
      <c r="A40" s="309" t="s">
        <v>34</v>
      </c>
      <c r="B40" s="310">
        <v>3532</v>
      </c>
      <c r="C40" s="310">
        <v>7476</v>
      </c>
      <c r="D40" s="310">
        <v>7141</v>
      </c>
      <c r="E40" s="310">
        <v>7262</v>
      </c>
      <c r="F40" s="311">
        <f t="shared" si="7"/>
        <v>1.6944405545441743E-2</v>
      </c>
      <c r="G40" s="311">
        <f t="shared" si="8"/>
        <v>1.0560588901472254</v>
      </c>
      <c r="H40" s="310">
        <f t="shared" si="9"/>
        <v>121</v>
      </c>
      <c r="I40" s="310">
        <f t="shared" si="10"/>
        <v>3730</v>
      </c>
      <c r="J40" s="311">
        <f t="shared" si="13"/>
        <v>7.5965918897856069E-3</v>
      </c>
      <c r="K40" s="302"/>
      <c r="L40" s="310">
        <v>36785</v>
      </c>
      <c r="M40" s="310">
        <v>72071</v>
      </c>
      <c r="N40" s="310">
        <v>74809</v>
      </c>
      <c r="O40" s="310">
        <v>74634</v>
      </c>
      <c r="P40" s="311">
        <f t="shared" si="3"/>
        <v>-2.339290727051524E-3</v>
      </c>
      <c r="Q40" s="311">
        <f t="shared" si="4"/>
        <v>1.0289248334919123</v>
      </c>
      <c r="R40" s="310">
        <f t="shared" si="5"/>
        <v>-175</v>
      </c>
      <c r="S40" s="310">
        <f t="shared" si="6"/>
        <v>37849</v>
      </c>
      <c r="T40" s="311">
        <f t="shared" si="12"/>
        <v>7.3359315863487625E-3</v>
      </c>
      <c r="U40" s="324"/>
    </row>
    <row r="41" spans="1:21" x14ac:dyDescent="0.25">
      <c r="A41" s="309" t="s">
        <v>109</v>
      </c>
      <c r="B41" s="310">
        <v>671</v>
      </c>
      <c r="C41" s="310">
        <v>3612</v>
      </c>
      <c r="D41" s="310">
        <v>3115</v>
      </c>
      <c r="E41" s="310">
        <v>3077</v>
      </c>
      <c r="F41" s="311">
        <f t="shared" si="7"/>
        <v>-1.2199036918138062E-2</v>
      </c>
      <c r="G41" s="311">
        <f t="shared" si="8"/>
        <v>3.5856929955290608</v>
      </c>
      <c r="H41" s="310">
        <f t="shared" si="9"/>
        <v>-38</v>
      </c>
      <c r="I41" s="310">
        <f t="shared" si="10"/>
        <v>2406</v>
      </c>
      <c r="J41" s="311">
        <f t="shared" si="13"/>
        <v>3.2187707580377737E-3</v>
      </c>
      <c r="K41" s="302"/>
      <c r="L41" s="310">
        <v>6385</v>
      </c>
      <c r="M41" s="310">
        <v>20502</v>
      </c>
      <c r="N41" s="310">
        <v>24076</v>
      </c>
      <c r="O41" s="310">
        <v>20848</v>
      </c>
      <c r="P41" s="311">
        <f t="shared" si="3"/>
        <v>-0.13407542781192894</v>
      </c>
      <c r="Q41" s="311">
        <f t="shared" si="4"/>
        <v>2.2651527016444795</v>
      </c>
      <c r="R41" s="310">
        <f t="shared" si="5"/>
        <v>-3228</v>
      </c>
      <c r="S41" s="310">
        <f t="shared" si="6"/>
        <v>14463</v>
      </c>
      <c r="T41" s="311">
        <f t="shared" si="12"/>
        <v>2.0491934200525096E-3</v>
      </c>
      <c r="U41" s="324"/>
    </row>
    <row r="42" spans="1:21" x14ac:dyDescent="0.25">
      <c r="A42" s="309" t="s">
        <v>110</v>
      </c>
      <c r="B42" s="310">
        <v>340</v>
      </c>
      <c r="C42" s="310">
        <v>1349</v>
      </c>
      <c r="D42" s="310">
        <v>1231</v>
      </c>
      <c r="E42" s="310">
        <v>3413</v>
      </c>
      <c r="F42" s="311">
        <f t="shared" si="7"/>
        <v>1.7725426482534523</v>
      </c>
      <c r="G42" s="311">
        <f t="shared" si="8"/>
        <v>9.0382352941176478</v>
      </c>
      <c r="H42" s="310">
        <f t="shared" si="9"/>
        <v>2182</v>
      </c>
      <c r="I42" s="310">
        <f t="shared" si="10"/>
        <v>3073</v>
      </c>
      <c r="J42" s="311">
        <f t="shared" si="13"/>
        <v>3.5702517377910049E-3</v>
      </c>
      <c r="K42" s="302"/>
      <c r="L42" s="310">
        <v>5811</v>
      </c>
      <c r="M42" s="310">
        <v>10152</v>
      </c>
      <c r="N42" s="310">
        <v>25155</v>
      </c>
      <c r="O42" s="310">
        <v>29864</v>
      </c>
      <c r="P42" s="311">
        <f t="shared" si="3"/>
        <v>0.18719936394355008</v>
      </c>
      <c r="Q42" s="311">
        <f t="shared" si="4"/>
        <v>4.1392187231113402</v>
      </c>
      <c r="R42" s="310">
        <f t="shared" si="5"/>
        <v>4709</v>
      </c>
      <c r="S42" s="310">
        <f t="shared" si="6"/>
        <v>24053</v>
      </c>
      <c r="T42" s="311">
        <f t="shared" si="12"/>
        <v>2.9353948722394543E-3</v>
      </c>
      <c r="U42" s="324"/>
    </row>
    <row r="43" spans="1:21" x14ac:dyDescent="0.25">
      <c r="A43" s="309" t="s">
        <v>42</v>
      </c>
      <c r="B43" s="310">
        <v>900</v>
      </c>
      <c r="C43" s="310">
        <v>1654</v>
      </c>
      <c r="D43" s="310">
        <v>3638</v>
      </c>
      <c r="E43" s="310">
        <v>4353</v>
      </c>
      <c r="F43" s="311">
        <f t="shared" si="7"/>
        <v>0.19653655854865315</v>
      </c>
      <c r="G43" s="311">
        <f t="shared" si="8"/>
        <v>3.8366666666666669</v>
      </c>
      <c r="H43" s="310">
        <f t="shared" si="9"/>
        <v>715</v>
      </c>
      <c r="I43" s="310">
        <f t="shared" si="10"/>
        <v>3453</v>
      </c>
      <c r="J43" s="311">
        <f t="shared" si="13"/>
        <v>4.5535616216244492E-3</v>
      </c>
      <c r="K43" s="302"/>
      <c r="L43" s="310">
        <v>17912</v>
      </c>
      <c r="M43" s="310">
        <v>28406</v>
      </c>
      <c r="N43" s="310">
        <v>35883</v>
      </c>
      <c r="O43" s="310">
        <v>47315</v>
      </c>
      <c r="P43" s="311">
        <f t="shared" si="3"/>
        <v>0.31859097622829746</v>
      </c>
      <c r="Q43" s="311">
        <f t="shared" si="4"/>
        <v>1.6415252344796785</v>
      </c>
      <c r="R43" s="310">
        <f t="shared" si="5"/>
        <v>11432</v>
      </c>
      <c r="S43" s="310">
        <f t="shared" si="6"/>
        <v>29403</v>
      </c>
      <c r="T43" s="311">
        <f t="shared" si="12"/>
        <v>4.6506900743373217E-3</v>
      </c>
      <c r="U43" s="324"/>
    </row>
    <row r="44" spans="1:21" x14ac:dyDescent="0.25">
      <c r="A44" s="309" t="s">
        <v>111</v>
      </c>
      <c r="B44" s="310">
        <v>0</v>
      </c>
      <c r="C44" s="310">
        <v>0</v>
      </c>
      <c r="D44" s="310">
        <v>0</v>
      </c>
      <c r="E44" s="310">
        <v>0</v>
      </c>
      <c r="F44" s="311" t="str">
        <f t="shared" si="7"/>
        <v>-</v>
      </c>
      <c r="G44" s="311" t="str">
        <f t="shared" si="8"/>
        <v>-</v>
      </c>
      <c r="H44" s="310">
        <f t="shared" si="9"/>
        <v>0</v>
      </c>
      <c r="I44" s="310">
        <f t="shared" si="10"/>
        <v>0</v>
      </c>
      <c r="J44" s="311">
        <f t="shared" si="13"/>
        <v>0</v>
      </c>
      <c r="K44" s="302"/>
      <c r="L44" s="310">
        <v>12269</v>
      </c>
      <c r="M44" s="310">
        <v>555</v>
      </c>
      <c r="N44" s="310">
        <v>0</v>
      </c>
      <c r="O44" s="310">
        <v>0</v>
      </c>
      <c r="P44" s="311" t="str">
        <f t="shared" si="3"/>
        <v>-</v>
      </c>
      <c r="Q44" s="311">
        <f t="shared" si="4"/>
        <v>-1</v>
      </c>
      <c r="R44" s="310">
        <f t="shared" si="5"/>
        <v>0</v>
      </c>
      <c r="S44" s="310">
        <f t="shared" si="6"/>
        <v>-12269</v>
      </c>
      <c r="T44" s="311">
        <f t="shared" si="12"/>
        <v>0</v>
      </c>
      <c r="U44" s="324"/>
    </row>
    <row r="45" spans="1:21" x14ac:dyDescent="0.25">
      <c r="A45" s="309" t="s">
        <v>26</v>
      </c>
      <c r="B45" s="310">
        <v>0</v>
      </c>
      <c r="C45" s="310">
        <v>0</v>
      </c>
      <c r="D45" s="310">
        <v>0</v>
      </c>
      <c r="E45" s="310">
        <v>1688</v>
      </c>
      <c r="F45" s="311" t="str">
        <f t="shared" si="7"/>
        <v>-</v>
      </c>
      <c r="G45" s="311" t="str">
        <f t="shared" si="8"/>
        <v>-</v>
      </c>
      <c r="H45" s="310">
        <f t="shared" si="9"/>
        <v>1688</v>
      </c>
      <c r="I45" s="310">
        <f t="shared" si="10"/>
        <v>1688</v>
      </c>
      <c r="J45" s="311">
        <f t="shared" si="13"/>
        <v>1.7657734935221847E-3</v>
      </c>
      <c r="K45" s="302"/>
      <c r="L45" s="310">
        <v>49</v>
      </c>
      <c r="M45" s="310">
        <v>7469</v>
      </c>
      <c r="N45" s="310">
        <v>6767</v>
      </c>
      <c r="O45" s="310">
        <v>11694</v>
      </c>
      <c r="P45" s="311">
        <f t="shared" si="3"/>
        <v>0.72809221220629516</v>
      </c>
      <c r="Q45" s="311">
        <f t="shared" si="4"/>
        <v>237.65306122448979</v>
      </c>
      <c r="R45" s="310">
        <f t="shared" si="5"/>
        <v>4927</v>
      </c>
      <c r="S45" s="310">
        <f t="shared" si="6"/>
        <v>11645</v>
      </c>
      <c r="T45" s="311">
        <f t="shared" si="12"/>
        <v>1.1494276599239277E-3</v>
      </c>
      <c r="U45" s="324"/>
    </row>
    <row r="46" spans="1:21" x14ac:dyDescent="0.25">
      <c r="A46" s="309" t="s">
        <v>112</v>
      </c>
      <c r="B46" s="310">
        <v>1536</v>
      </c>
      <c r="C46" s="310">
        <v>560</v>
      </c>
      <c r="D46" s="310">
        <v>1285</v>
      </c>
      <c r="E46" s="310">
        <v>1442</v>
      </c>
      <c r="F46" s="311">
        <f t="shared" si="7"/>
        <v>0.12217898832684826</v>
      </c>
      <c r="G46" s="311">
        <f t="shared" si="8"/>
        <v>-6.119791666666663E-2</v>
      </c>
      <c r="H46" s="310">
        <f t="shared" si="9"/>
        <v>157</v>
      </c>
      <c r="I46" s="310">
        <f t="shared" si="10"/>
        <v>-94</v>
      </c>
      <c r="J46" s="311">
        <f t="shared" si="13"/>
        <v>1.5084392047742833E-3</v>
      </c>
      <c r="K46" s="302"/>
      <c r="L46" s="310">
        <v>10445</v>
      </c>
      <c r="M46" s="310">
        <v>769</v>
      </c>
      <c r="N46" s="310">
        <v>10661</v>
      </c>
      <c r="O46" s="310">
        <v>12521</v>
      </c>
      <c r="P46" s="311">
        <f t="shared" si="3"/>
        <v>0.17446768595816531</v>
      </c>
      <c r="Q46" s="311">
        <f t="shared" si="4"/>
        <v>0.19875538535184289</v>
      </c>
      <c r="R46" s="310">
        <f t="shared" si="5"/>
        <v>1860</v>
      </c>
      <c r="S46" s="310">
        <f t="shared" si="6"/>
        <v>2076</v>
      </c>
      <c r="T46" s="311">
        <f t="shared" si="12"/>
        <v>1.2307152154872156E-3</v>
      </c>
      <c r="U46" s="324"/>
    </row>
    <row r="47" spans="1:21" x14ac:dyDescent="0.25">
      <c r="A47" s="309" t="s">
        <v>113</v>
      </c>
      <c r="B47" s="310">
        <f>IFERROR(B17-SUM(B18:B22)-SUM(B24:B46),"-")</f>
        <v>830</v>
      </c>
      <c r="C47" s="310">
        <f>IFERROR(C17-SUM(C18:C22)-SUM(C24:C46),"-")</f>
        <v>10</v>
      </c>
      <c r="D47" s="310">
        <f>IFERROR(D17-SUM(D18:D22)-SUM(D24:D46),"-")</f>
        <v>180</v>
      </c>
      <c r="E47" s="310">
        <f>IFERROR(E17-SUM(E18:E22)-SUM(E24:E46),"-")</f>
        <v>2</v>
      </c>
      <c r="F47" s="311">
        <f t="shared" si="7"/>
        <v>-0.98888888888888893</v>
      </c>
      <c r="G47" s="311">
        <f t="shared" si="8"/>
        <v>-0.99759036144578317</v>
      </c>
      <c r="H47" s="310">
        <f t="shared" si="9"/>
        <v>-178</v>
      </c>
      <c r="I47" s="310">
        <f t="shared" si="10"/>
        <v>-828</v>
      </c>
      <c r="J47" s="311">
        <f t="shared" si="13"/>
        <v>2.0921486890073279E-6</v>
      </c>
      <c r="K47" s="302"/>
      <c r="L47" s="310">
        <f>IFERROR(L17-SUM(L18:L22)-SUM(L24:L46),"-")</f>
        <v>6385</v>
      </c>
      <c r="M47" s="310">
        <f>IFERROR(M17-SUM(M18:M22)-SUM(M24:M46),"-")</f>
        <v>375</v>
      </c>
      <c r="N47" s="310">
        <f>IFERROR(N17-SUM(N18:N22)-SUM(N24:N46),"-")</f>
        <v>1545</v>
      </c>
      <c r="O47" s="310">
        <f>IFERROR(O17-SUM(O18:O22)-SUM(O24:O46),"-")</f>
        <v>2213</v>
      </c>
      <c r="P47" s="311">
        <f t="shared" si="3"/>
        <v>0.43236245954692554</v>
      </c>
      <c r="Q47" s="311">
        <f t="shared" si="4"/>
        <v>-0.65340642129992177</v>
      </c>
      <c r="R47" s="310">
        <f t="shared" si="5"/>
        <v>668</v>
      </c>
      <c r="S47" s="310">
        <f t="shared" si="6"/>
        <v>-4172</v>
      </c>
      <c r="T47" s="311">
        <f t="shared" si="12"/>
        <v>2.1752038749885859E-4</v>
      </c>
      <c r="U47" s="324"/>
    </row>
    <row r="48" spans="1:21" ht="21" x14ac:dyDescent="0.35">
      <c r="A48" s="501" t="s">
        <v>114</v>
      </c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324"/>
    </row>
    <row r="49" spans="1:21" x14ac:dyDescent="0.25">
      <c r="A49" s="54"/>
      <c r="B49" s="382" t="s">
        <v>152</v>
      </c>
      <c r="C49" s="383"/>
      <c r="D49" s="383"/>
      <c r="E49" s="383"/>
      <c r="F49" s="383"/>
      <c r="G49" s="383"/>
      <c r="H49" s="383"/>
      <c r="I49" s="383"/>
      <c r="J49" s="384"/>
      <c r="K49" s="301"/>
      <c r="L49" s="382" t="str">
        <f>CONCATENATE("acumulado ",B49)</f>
        <v>acumulado diciembre</v>
      </c>
      <c r="M49" s="383"/>
      <c r="N49" s="383"/>
      <c r="O49" s="383"/>
      <c r="P49" s="383"/>
      <c r="Q49" s="383"/>
      <c r="R49" s="383"/>
      <c r="S49" s="383"/>
      <c r="T49" s="384"/>
      <c r="U49" s="324"/>
    </row>
    <row r="50" spans="1:21" x14ac:dyDescent="0.25">
      <c r="A50" s="4"/>
      <c r="B50" s="5">
        <f>B$6</f>
        <v>2019</v>
      </c>
      <c r="C50" s="5">
        <f t="shared" ref="C50:E50" si="16">C$6</f>
        <v>2022</v>
      </c>
      <c r="D50" s="5">
        <f t="shared" si="16"/>
        <v>2023</v>
      </c>
      <c r="E50" s="5">
        <f t="shared" si="16"/>
        <v>2024</v>
      </c>
      <c r="F50" s="5" t="str">
        <f>CONCATENATE("var ",RIGHT(E50,2),"/",RIGHT(D50,2))</f>
        <v>var 24/23</v>
      </c>
      <c r="G50" s="5" t="str">
        <f>CONCATENATE("var ",RIGHT(E50,2),"/",RIGHT(B50,2))</f>
        <v>var 24/19</v>
      </c>
      <c r="H50" s="5" t="str">
        <f>CONCATENATE("dif ",RIGHT(E50,2),"-",RIGHT(D50,2))</f>
        <v>dif 24-23</v>
      </c>
      <c r="I50" s="5" t="str">
        <f>CONCATENATE("dif ",RIGHT(E50,2),"-",RIGHT(B50,2))</f>
        <v>dif 24-19</v>
      </c>
      <c r="J50" s="5" t="str">
        <f>CONCATENATE("cuota ",RIGHT(E50,2))</f>
        <v>cuota 24</v>
      </c>
      <c r="K50" s="302"/>
      <c r="L50" s="5">
        <f>L$6</f>
        <v>2019</v>
      </c>
      <c r="M50" s="5">
        <f>M$6</f>
        <v>2022</v>
      </c>
      <c r="N50" s="5">
        <f t="shared" ref="N50:O50" si="17">N$6</f>
        <v>2023</v>
      </c>
      <c r="O50" s="5">
        <f t="shared" si="17"/>
        <v>2024</v>
      </c>
      <c r="P50" s="5" t="str">
        <f>CONCATENATE("var ",RIGHT(O50,2),"/",RIGHT(N50,2))</f>
        <v>var 24/23</v>
      </c>
      <c r="Q50" s="5" t="str">
        <f>CONCATENATE("var ",RIGHT(O50,2),"/",RIGHT(L50,2))</f>
        <v>var 24/19</v>
      </c>
      <c r="R50" s="5" t="str">
        <f>CONCATENATE("dif ",RIGHT(O50,2),"-",RIGHT(N50,2))</f>
        <v>dif 24-23</v>
      </c>
      <c r="S50" s="5" t="str">
        <f>CONCATENATE("dif ",RIGHT(O50,2),"-",RIGHT(L50,2))</f>
        <v>dif 24-19</v>
      </c>
      <c r="T50" s="5" t="str">
        <f>CONCATENATE("cuota ",RIGHT(O50,2))</f>
        <v>cuota 24</v>
      </c>
    </row>
    <row r="51" spans="1:21" x14ac:dyDescent="0.25">
      <c r="A51" s="326" t="s">
        <v>92</v>
      </c>
      <c r="B51" s="305">
        <v>759167</v>
      </c>
      <c r="C51" s="305">
        <v>810908</v>
      </c>
      <c r="D51" s="305">
        <v>885638</v>
      </c>
      <c r="E51" s="305">
        <v>955955</v>
      </c>
      <c r="F51" s="306">
        <f>IFERROR(E51/D51-1,"-")</f>
        <v>7.9396999677068925E-2</v>
      </c>
      <c r="G51" s="306">
        <f>IFERROR(E51/B51-1,"-")</f>
        <v>0.25921569298981639</v>
      </c>
      <c r="H51" s="305">
        <f>IFERROR(E51-D51,"-")</f>
        <v>70317</v>
      </c>
      <c r="I51" s="305">
        <f>IFERROR(E51-B51,"-")</f>
        <v>196788</v>
      </c>
      <c r="J51" s="306">
        <f>E51/$E$51</f>
        <v>1</v>
      </c>
      <c r="K51" s="307"/>
      <c r="L51" s="305">
        <v>8441644</v>
      </c>
      <c r="M51" s="305">
        <v>8139686</v>
      </c>
      <c r="N51" s="305">
        <v>9166741</v>
      </c>
      <c r="O51" s="305">
        <v>10173759</v>
      </c>
      <c r="P51" s="306">
        <f>IFERROR(O51/N51-1,"-")</f>
        <v>0.10985561826171364</v>
      </c>
      <c r="Q51" s="306">
        <f>IFERROR(O51/L51-1,"-")</f>
        <v>0.20518692804387384</v>
      </c>
      <c r="R51" s="305">
        <f>IFERROR(O51-N51,"-")</f>
        <v>1007018</v>
      </c>
      <c r="S51" s="305">
        <f>IFERROR(O51-L51,"-")</f>
        <v>1732115</v>
      </c>
      <c r="T51" s="306">
        <f>O51/$O$51</f>
        <v>1</v>
      </c>
    </row>
    <row r="52" spans="1:21" x14ac:dyDescent="0.25">
      <c r="A52" s="309" t="s">
        <v>115</v>
      </c>
      <c r="B52" s="310">
        <v>246273</v>
      </c>
      <c r="C52" s="310">
        <v>245795</v>
      </c>
      <c r="D52" s="310">
        <v>255369</v>
      </c>
      <c r="E52" s="310">
        <v>288534</v>
      </c>
      <c r="F52" s="311">
        <f>IFERROR(E52/D52-1,"-")</f>
        <v>0.12987089270819863</v>
      </c>
      <c r="G52" s="311">
        <f>IFERROR(E52/B52-1,"-")</f>
        <v>0.1716022462876563</v>
      </c>
      <c r="H52" s="310">
        <f>IFERROR(E52-D52,"-")</f>
        <v>33165</v>
      </c>
      <c r="I52" s="310">
        <f>IFERROR(E52-B52,"-")</f>
        <v>42261</v>
      </c>
      <c r="J52" s="311">
        <f>E52/$E$51</f>
        <v>0.30182801491702016</v>
      </c>
      <c r="K52" s="302"/>
      <c r="L52" s="310">
        <v>2909346</v>
      </c>
      <c r="M52" s="310">
        <v>2771615</v>
      </c>
      <c r="N52" s="310">
        <v>3041187</v>
      </c>
      <c r="O52" s="310">
        <v>3361113</v>
      </c>
      <c r="P52" s="311">
        <f>IFERROR(O52/N52-1,"-")</f>
        <v>0.10519774022445838</v>
      </c>
      <c r="Q52" s="311">
        <f>IFERROR(O52/L52-1,"-")</f>
        <v>0.15528129002188118</v>
      </c>
      <c r="R52" s="310">
        <f>IFERROR(O52-N52,"-")</f>
        <v>319926</v>
      </c>
      <c r="S52" s="310">
        <f>IFERROR(O52-L52,"-")</f>
        <v>451767</v>
      </c>
      <c r="T52" s="311">
        <f>O52/$O$51</f>
        <v>0.33037080984521061</v>
      </c>
    </row>
    <row r="53" spans="1:21" x14ac:dyDescent="0.25">
      <c r="A53" s="309" t="s">
        <v>116</v>
      </c>
      <c r="B53" s="310">
        <v>512894</v>
      </c>
      <c r="C53" s="310">
        <v>565113</v>
      </c>
      <c r="D53" s="310">
        <v>630269</v>
      </c>
      <c r="E53" s="310">
        <v>667421</v>
      </c>
      <c r="F53" s="311">
        <f>IFERROR(E53/D53-1,"-")</f>
        <v>5.8946259454296435E-2</v>
      </c>
      <c r="G53" s="311">
        <f>IFERROR(E53/B53-1,"-")</f>
        <v>0.30128447593459851</v>
      </c>
      <c r="H53" s="310">
        <f>IFERROR(E53-D53,"-")</f>
        <v>37152</v>
      </c>
      <c r="I53" s="310">
        <f>IFERROR(E53-B53,"-")</f>
        <v>154527</v>
      </c>
      <c r="J53" s="311">
        <f>E53/$E$51</f>
        <v>0.69817198508297984</v>
      </c>
      <c r="K53" s="302"/>
      <c r="L53" s="310">
        <v>5532298</v>
      </c>
      <c r="M53" s="310">
        <v>5368071</v>
      </c>
      <c r="N53" s="310">
        <v>6125554</v>
      </c>
      <c r="O53" s="310">
        <v>6812646</v>
      </c>
      <c r="P53" s="311">
        <f>IFERROR(O53/N53-1,"-")</f>
        <v>0.11216814022045996</v>
      </c>
      <c r="Q53" s="311">
        <f>IFERROR(O53/L53-1,"-")</f>
        <v>0.23143149555573461</v>
      </c>
      <c r="R53" s="310">
        <f>IFERROR(O53-N53,"-")</f>
        <v>687092</v>
      </c>
      <c r="S53" s="310">
        <f>IFERROR(O53-L53,"-")</f>
        <v>1280348</v>
      </c>
      <c r="T53" s="311">
        <f>O53/$O$51</f>
        <v>0.66962919015478939</v>
      </c>
    </row>
    <row r="54" spans="1:21" ht="21" x14ac:dyDescent="0.35">
      <c r="A54" s="498" t="s">
        <v>117</v>
      </c>
      <c r="B54" s="498"/>
      <c r="C54" s="498"/>
      <c r="D54" s="498"/>
      <c r="E54" s="498"/>
      <c r="F54" s="498"/>
      <c r="G54" s="498"/>
      <c r="H54" s="498"/>
      <c r="I54" s="498"/>
      <c r="J54" s="498"/>
      <c r="K54" s="498"/>
      <c r="L54" s="498"/>
      <c r="M54" s="498"/>
      <c r="N54" s="498"/>
      <c r="O54" s="498"/>
      <c r="P54" s="498"/>
      <c r="Q54" s="498"/>
      <c r="R54" s="498"/>
      <c r="S54" s="498"/>
      <c r="T54" s="498"/>
    </row>
    <row r="55" spans="1:21" x14ac:dyDescent="0.25">
      <c r="A55" s="54"/>
      <c r="B55" s="382" t="s">
        <v>152</v>
      </c>
      <c r="C55" s="383"/>
      <c r="D55" s="383"/>
      <c r="E55" s="383"/>
      <c r="F55" s="383"/>
      <c r="G55" s="383"/>
      <c r="H55" s="383"/>
      <c r="I55" s="383"/>
      <c r="J55" s="384"/>
      <c r="K55" s="327"/>
      <c r="L55" s="382" t="str">
        <f>CONCATENATE("acumulado ",B55)</f>
        <v>acumulado diciembre</v>
      </c>
      <c r="M55" s="383"/>
      <c r="N55" s="383"/>
      <c r="O55" s="383"/>
      <c r="P55" s="383"/>
      <c r="Q55" s="383"/>
      <c r="R55" s="383"/>
      <c r="S55" s="383"/>
      <c r="T55" s="384"/>
    </row>
    <row r="56" spans="1:21" x14ac:dyDescent="0.25">
      <c r="A56" s="4"/>
      <c r="B56" s="5">
        <f>B$6</f>
        <v>2019</v>
      </c>
      <c r="C56" s="5">
        <f t="shared" ref="C56:E56" si="18">C$6</f>
        <v>2022</v>
      </c>
      <c r="D56" s="5">
        <f t="shared" si="18"/>
        <v>2023</v>
      </c>
      <c r="E56" s="5">
        <f t="shared" si="18"/>
        <v>2024</v>
      </c>
      <c r="F56" s="5" t="str">
        <f>CONCATENATE("var ",RIGHT(E56,2),"/",RIGHT(D56,2))</f>
        <v>var 24/23</v>
      </c>
      <c r="G56" s="5" t="str">
        <f>CONCATENATE("var ",RIGHT(E56,2),"/",RIGHT(B56,2))</f>
        <v>var 24/19</v>
      </c>
      <c r="H56" s="5" t="str">
        <f>CONCATENATE("dif ",RIGHT(E56,2),"-",RIGHT(D56,2))</f>
        <v>dif 24-23</v>
      </c>
      <c r="I56" s="5" t="str">
        <f>CONCATENATE("dif ",RIGHT(E56,2),"-",RIGHT(B56,2))</f>
        <v>dif 24-19</v>
      </c>
      <c r="J56" s="5" t="str">
        <f>CONCATENATE("cuota ",RIGHT(E56,2))</f>
        <v>cuota 24</v>
      </c>
      <c r="K56" s="328"/>
      <c r="L56" s="5">
        <f>L$6</f>
        <v>2019</v>
      </c>
      <c r="M56" s="5">
        <f>M$6</f>
        <v>2022</v>
      </c>
      <c r="N56" s="5">
        <f t="shared" ref="N56:O56" si="19">N$6</f>
        <v>2023</v>
      </c>
      <c r="O56" s="5">
        <f t="shared" si="19"/>
        <v>2024</v>
      </c>
      <c r="P56" s="5" t="str">
        <f>CONCATENATE("var ",RIGHT(O56,2),"/",RIGHT(N56,2))</f>
        <v>var 24/23</v>
      </c>
      <c r="Q56" s="5" t="str">
        <f>CONCATENATE("var ",RIGHT(O56,2),"/",RIGHT(L56,2))</f>
        <v>var 24/19</v>
      </c>
      <c r="R56" s="5" t="str">
        <f>CONCATENATE("dif ",RIGHT(O56,2),"-",RIGHT(N56,2))</f>
        <v>dif 24-23</v>
      </c>
      <c r="S56" s="5" t="str">
        <f>CONCATENATE("dif ",RIGHT(O56,2),"-",RIGHT(L56,2))</f>
        <v>dif 24-19</v>
      </c>
      <c r="T56" s="5" t="str">
        <f>CONCATENATE("cuota ",RIGHT(O56,2))</f>
        <v>cuota 24</v>
      </c>
    </row>
    <row r="57" spans="1:21" x14ac:dyDescent="0.25">
      <c r="A57" s="329" t="s">
        <v>92</v>
      </c>
      <c r="B57" s="330">
        <v>6082</v>
      </c>
      <c r="C57" s="330">
        <v>6505</v>
      </c>
      <c r="D57" s="330">
        <v>6926</v>
      </c>
      <c r="E57" s="330">
        <v>7523</v>
      </c>
      <c r="F57" s="331">
        <f>IFERROR(E57/D57-1,"-")</f>
        <v>8.6196939070170453E-2</v>
      </c>
      <c r="G57" s="331">
        <f>IFERROR(E57/B57-1,"-")</f>
        <v>0.23692864189411367</v>
      </c>
      <c r="H57" s="330">
        <f>IFERROR(E57-D57,"-")</f>
        <v>597</v>
      </c>
      <c r="I57" s="330">
        <f>IFERROR(E57-B57,"-")</f>
        <v>1441</v>
      </c>
      <c r="J57" s="331">
        <f>E57/$E$57</f>
        <v>1</v>
      </c>
      <c r="K57" s="332"/>
      <c r="L57" s="330">
        <v>68733</v>
      </c>
      <c r="M57" s="330">
        <v>67012</v>
      </c>
      <c r="N57" s="330">
        <v>73242</v>
      </c>
      <c r="O57" s="330">
        <v>80163</v>
      </c>
      <c r="P57" s="331">
        <f>IFERROR(O57/N57-1,"-")</f>
        <v>9.4494961907102493E-2</v>
      </c>
      <c r="Q57" s="331">
        <f>IFERROR(O57/L57-1,"-")</f>
        <v>0.16629566583737065</v>
      </c>
      <c r="R57" s="330">
        <f>IFERROR(O57-N57,"-")</f>
        <v>6921</v>
      </c>
      <c r="S57" s="330">
        <f>IFERROR(O57-L57,"-")</f>
        <v>11430</v>
      </c>
      <c r="T57" s="331">
        <f>O57/$O$57</f>
        <v>1</v>
      </c>
    </row>
    <row r="58" spans="1:21" x14ac:dyDescent="0.25">
      <c r="A58" s="309" t="s">
        <v>93</v>
      </c>
      <c r="B58" s="310">
        <v>5452</v>
      </c>
      <c r="C58" s="310">
        <v>5956</v>
      </c>
      <c r="D58" s="310">
        <v>6348</v>
      </c>
      <c r="E58" s="310">
        <v>6961</v>
      </c>
      <c r="F58" s="311">
        <f t="shared" ref="F58:F59" si="20">IFERROR(E58/D58-1,"-")</f>
        <v>9.6565847511027147E-2</v>
      </c>
      <c r="G58" s="311">
        <f>IFERROR(E58/B58-1,"-")</f>
        <v>0.27677916360968458</v>
      </c>
      <c r="H58" s="310">
        <f t="shared" ref="H58:H59" si="21">IFERROR(E58-D58,"-")</f>
        <v>613</v>
      </c>
      <c r="I58" s="310">
        <f>IFERROR(E58-B58,"-")</f>
        <v>1509</v>
      </c>
      <c r="J58" s="311">
        <f>E58/$E$57</f>
        <v>0.92529575967034428</v>
      </c>
      <c r="K58" s="328"/>
      <c r="L58" s="310">
        <v>63163</v>
      </c>
      <c r="M58" s="310">
        <v>62015</v>
      </c>
      <c r="N58" s="310">
        <v>68027</v>
      </c>
      <c r="O58" s="310">
        <v>75082</v>
      </c>
      <c r="P58" s="311">
        <f>IFERROR(O58/N58-1,"-")</f>
        <v>0.10370882149734673</v>
      </c>
      <c r="Q58" s="311">
        <f>IFERROR(O58/L58-1,"-")</f>
        <v>0.18870224656840229</v>
      </c>
      <c r="R58" s="310">
        <f>IFERROR(O58-N58,"-")</f>
        <v>7055</v>
      </c>
      <c r="S58" s="310">
        <f>IFERROR(O58-L58,"-")</f>
        <v>11919</v>
      </c>
      <c r="T58" s="311">
        <f>O58/$O$57</f>
        <v>0.93661664358868801</v>
      </c>
    </row>
    <row r="59" spans="1:21" x14ac:dyDescent="0.25">
      <c r="A59" s="309" t="s">
        <v>94</v>
      </c>
      <c r="B59" s="310">
        <v>630</v>
      </c>
      <c r="C59" s="310">
        <v>549</v>
      </c>
      <c r="D59" s="310">
        <v>578</v>
      </c>
      <c r="E59" s="310">
        <v>562</v>
      </c>
      <c r="F59" s="311">
        <f t="shared" si="20"/>
        <v>-2.7681660899653959E-2</v>
      </c>
      <c r="G59" s="311">
        <f>IFERROR(E59/B59-1,"-")</f>
        <v>-0.10793650793650789</v>
      </c>
      <c r="H59" s="310">
        <f t="shared" si="21"/>
        <v>-16</v>
      </c>
      <c r="I59" s="310">
        <f>IFERROR(E59-B59,"-")</f>
        <v>-68</v>
      </c>
      <c r="J59" s="311">
        <f>E59/$E$57</f>
        <v>7.4704240329655724E-2</v>
      </c>
      <c r="K59" s="328"/>
      <c r="L59" s="310">
        <v>5570</v>
      </c>
      <c r="M59" s="310">
        <v>4997</v>
      </c>
      <c r="N59" s="310">
        <v>5215</v>
      </c>
      <c r="O59" s="310">
        <v>5081</v>
      </c>
      <c r="P59" s="311">
        <f>IFERROR(O59/N59-1,"-")</f>
        <v>-2.5695110258868614E-2</v>
      </c>
      <c r="Q59" s="311">
        <f>IFERROR(O59/L59-1,"-")</f>
        <v>-8.7791741472172391E-2</v>
      </c>
      <c r="R59" s="310">
        <f>IFERROR(O59-N59,"-")</f>
        <v>-134</v>
      </c>
      <c r="S59" s="310">
        <f>IFERROR(O59-L59,"-")</f>
        <v>-489</v>
      </c>
      <c r="T59" s="311">
        <f>O59/$O$57</f>
        <v>6.3383356411311959E-2</v>
      </c>
    </row>
    <row r="60" spans="1:21" ht="21" x14ac:dyDescent="0.35">
      <c r="A60" s="498" t="s">
        <v>118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N60" s="498"/>
      <c r="O60" s="498"/>
      <c r="P60" s="498"/>
      <c r="Q60" s="498"/>
      <c r="R60" s="498"/>
      <c r="S60" s="498"/>
      <c r="T60" s="498"/>
    </row>
    <row r="61" spans="1:21" x14ac:dyDescent="0.25">
      <c r="A61" s="54"/>
      <c r="B61" s="382" t="s">
        <v>152</v>
      </c>
      <c r="C61" s="383"/>
      <c r="D61" s="383"/>
      <c r="E61" s="383"/>
      <c r="F61" s="383"/>
      <c r="G61" s="383"/>
      <c r="H61" s="383"/>
      <c r="I61" s="383"/>
      <c r="J61" s="384"/>
      <c r="K61" s="327"/>
      <c r="L61" s="382" t="str">
        <f>CONCATENATE("acumulado ",B61)</f>
        <v>acumulado diciembre</v>
      </c>
      <c r="M61" s="383"/>
      <c r="N61" s="383"/>
      <c r="O61" s="383"/>
      <c r="P61" s="383"/>
      <c r="Q61" s="383"/>
      <c r="R61" s="383"/>
      <c r="S61" s="383"/>
      <c r="T61" s="384"/>
    </row>
    <row r="62" spans="1:21" x14ac:dyDescent="0.25">
      <c r="A62" s="4" t="s">
        <v>96</v>
      </c>
      <c r="B62" s="5">
        <f>B$6</f>
        <v>2019</v>
      </c>
      <c r="C62" s="5">
        <f t="shared" ref="C62:E62" si="22">C$6</f>
        <v>2022</v>
      </c>
      <c r="D62" s="5">
        <f t="shared" si="22"/>
        <v>2023</v>
      </c>
      <c r="E62" s="5">
        <f t="shared" si="22"/>
        <v>2024</v>
      </c>
      <c r="F62" s="5" t="str">
        <f>CONCATENATE("var ",RIGHT(E62,2),"/",RIGHT(D62,2))</f>
        <v>var 24/23</v>
      </c>
      <c r="G62" s="5" t="str">
        <f>CONCATENATE("var ",RIGHT(E62,2),"/",RIGHT(B62,2))</f>
        <v>var 24/19</v>
      </c>
      <c r="H62" s="5" t="str">
        <f>CONCATENATE("dif ",RIGHT(E62,2),"-",RIGHT(D62,2))</f>
        <v>dif 24-23</v>
      </c>
      <c r="I62" s="5" t="str">
        <f>CONCATENATE("dif ",RIGHT(E62,2),"-",RIGHT(B62,2))</f>
        <v>dif 24-19</v>
      </c>
      <c r="J62" s="5" t="str">
        <f>CONCATENATE("cuota ",RIGHT(E62,2))</f>
        <v>cuota 24</v>
      </c>
      <c r="K62" s="328"/>
      <c r="L62" s="5">
        <f>L$6</f>
        <v>2019</v>
      </c>
      <c r="M62" s="5">
        <f>M$6</f>
        <v>2022</v>
      </c>
      <c r="N62" s="5">
        <f t="shared" ref="N62:O62" si="23">N$6</f>
        <v>2023</v>
      </c>
      <c r="O62" s="5">
        <f t="shared" si="23"/>
        <v>2024</v>
      </c>
      <c r="P62" s="5" t="str">
        <f>CONCATENATE("var ",RIGHT(O62,2),"/",RIGHT(N62,2))</f>
        <v>var 24/23</v>
      </c>
      <c r="Q62" s="5" t="str">
        <f>CONCATENATE("var ",RIGHT(O62,2),"/",RIGHT(L62,2))</f>
        <v>var 24/19</v>
      </c>
      <c r="R62" s="5" t="str">
        <f>CONCATENATE("dif ",RIGHT(O62,2),"-",RIGHT(N62,2))</f>
        <v>dif 24-23</v>
      </c>
      <c r="S62" s="5" t="str">
        <f>CONCATENATE("dif ",RIGHT(O62,2),"-",RIGHT(L62,2))</f>
        <v>dif 24-19</v>
      </c>
      <c r="T62" s="5" t="str">
        <f>CONCATENATE("cuota ",RIGHT(O62,2))</f>
        <v>cuota 24</v>
      </c>
    </row>
    <row r="63" spans="1:21" x14ac:dyDescent="0.25">
      <c r="A63" s="333" t="s">
        <v>97</v>
      </c>
      <c r="B63" s="334">
        <v>6082</v>
      </c>
      <c r="C63" s="334">
        <v>6505</v>
      </c>
      <c r="D63" s="334">
        <v>6926</v>
      </c>
      <c r="E63" s="334">
        <v>7523</v>
      </c>
      <c r="F63" s="335">
        <f>IFERROR(E63/D63-1,"-")</f>
        <v>8.6196939070170453E-2</v>
      </c>
      <c r="G63" s="335">
        <f t="shared" ref="G63:G97" si="24">IFERROR(E63/B63-1,"-")</f>
        <v>0.23692864189411367</v>
      </c>
      <c r="H63" s="334">
        <f>IFERROR(E63-D63,"-")</f>
        <v>597</v>
      </c>
      <c r="I63" s="334">
        <f t="shared" ref="I63:I97" si="25">IFERROR(E63-B63,"-")</f>
        <v>1441</v>
      </c>
      <c r="J63" s="335">
        <f>IFERROR(E63/$E$63,"-")</f>
        <v>1</v>
      </c>
      <c r="K63" s="332"/>
      <c r="L63" s="334">
        <v>68733</v>
      </c>
      <c r="M63" s="334">
        <v>67012</v>
      </c>
      <c r="N63" s="334">
        <v>73242</v>
      </c>
      <c r="O63" s="334">
        <v>80163</v>
      </c>
      <c r="P63" s="335">
        <f t="shared" ref="P63:P97" si="26">IFERROR(O63/N63-1,"-")</f>
        <v>9.4494961907102493E-2</v>
      </c>
      <c r="Q63" s="335">
        <f t="shared" ref="Q63:Q97" si="27">IFERROR(O63/L63-1,"-")</f>
        <v>0.16629566583737065</v>
      </c>
      <c r="R63" s="334">
        <f t="shared" ref="R63:R97" si="28">IFERROR(O63-N63,"-")</f>
        <v>6921</v>
      </c>
      <c r="S63" s="334">
        <f t="shared" ref="S63:S97" si="29">IFERROR(O63-L63,"-")</f>
        <v>11430</v>
      </c>
      <c r="T63" s="335">
        <f>O63/$O$63</f>
        <v>1</v>
      </c>
    </row>
    <row r="64" spans="1:21" x14ac:dyDescent="0.25">
      <c r="A64" s="336" t="s">
        <v>98</v>
      </c>
      <c r="B64" s="337">
        <v>3338</v>
      </c>
      <c r="C64" s="337">
        <v>3245</v>
      </c>
      <c r="D64" s="337">
        <v>3437</v>
      </c>
      <c r="E64" s="337">
        <v>3736</v>
      </c>
      <c r="F64" s="338">
        <f t="shared" ref="F64:F97" si="30">IFERROR(E64/D64-1,"-")</f>
        <v>8.6994471923188765E-2</v>
      </c>
      <c r="G64" s="338">
        <f t="shared" si="24"/>
        <v>0.11923307369682434</v>
      </c>
      <c r="H64" s="337">
        <f t="shared" ref="H64:H97" si="31">IFERROR(E64-D64,"-")</f>
        <v>299</v>
      </c>
      <c r="I64" s="337">
        <f t="shared" si="25"/>
        <v>398</v>
      </c>
      <c r="J64" s="338">
        <f t="shared" ref="J64:J70" si="32">IFERROR(E64/$E$63,"-")</f>
        <v>0.49661039478931279</v>
      </c>
      <c r="K64" s="339"/>
      <c r="L64" s="337">
        <v>39561</v>
      </c>
      <c r="M64" s="337">
        <v>36772</v>
      </c>
      <c r="N64" s="337">
        <v>40317</v>
      </c>
      <c r="O64" s="337">
        <v>43918</v>
      </c>
      <c r="P64" s="338">
        <f t="shared" si="26"/>
        <v>8.9317161495150899E-2</v>
      </c>
      <c r="Q64" s="338">
        <f t="shared" si="27"/>
        <v>0.11013371755011248</v>
      </c>
      <c r="R64" s="337">
        <f t="shared" si="28"/>
        <v>3601</v>
      </c>
      <c r="S64" s="337">
        <f t="shared" si="29"/>
        <v>4357</v>
      </c>
      <c r="T64" s="338">
        <f t="shared" ref="T64:T96" si="33">O64/$O$63</f>
        <v>0.54785873782168826</v>
      </c>
    </row>
    <row r="65" spans="1:20" x14ac:dyDescent="0.25">
      <c r="A65" s="309" t="s">
        <v>99</v>
      </c>
      <c r="B65" s="310">
        <v>2295</v>
      </c>
      <c r="C65" s="310">
        <v>2107</v>
      </c>
      <c r="D65" s="310">
        <v>2253</v>
      </c>
      <c r="E65" s="310">
        <v>2381</v>
      </c>
      <c r="F65" s="311">
        <f t="shared" si="30"/>
        <v>5.681313803817134E-2</v>
      </c>
      <c r="G65" s="311">
        <f t="shared" si="24"/>
        <v>3.7472766884531605E-2</v>
      </c>
      <c r="H65" s="310">
        <f t="shared" si="31"/>
        <v>128</v>
      </c>
      <c r="I65" s="310">
        <f t="shared" si="25"/>
        <v>86</v>
      </c>
      <c r="J65" s="311">
        <f t="shared" si="32"/>
        <v>0.31649607869201118</v>
      </c>
      <c r="K65" s="328"/>
      <c r="L65" s="310">
        <v>27127</v>
      </c>
      <c r="M65" s="310">
        <v>24666</v>
      </c>
      <c r="N65" s="310">
        <v>27271</v>
      </c>
      <c r="O65" s="310">
        <v>28716</v>
      </c>
      <c r="P65" s="311">
        <f t="shared" si="26"/>
        <v>5.2986689156979905E-2</v>
      </c>
      <c r="Q65" s="311">
        <f t="shared" si="27"/>
        <v>5.8576326169498927E-2</v>
      </c>
      <c r="R65" s="310">
        <f t="shared" si="28"/>
        <v>1445</v>
      </c>
      <c r="S65" s="310">
        <f t="shared" si="29"/>
        <v>1589</v>
      </c>
      <c r="T65" s="311">
        <f t="shared" si="33"/>
        <v>0.35822012649227197</v>
      </c>
    </row>
    <row r="66" spans="1:20" x14ac:dyDescent="0.25">
      <c r="A66" s="309" t="s">
        <v>100</v>
      </c>
      <c r="B66" s="310">
        <v>1043</v>
      </c>
      <c r="C66" s="310">
        <v>1138</v>
      </c>
      <c r="D66" s="310">
        <v>1184</v>
      </c>
      <c r="E66" s="310">
        <v>1355</v>
      </c>
      <c r="F66" s="311">
        <f t="shared" si="30"/>
        <v>0.14442567567567566</v>
      </c>
      <c r="G66" s="311">
        <f t="shared" si="24"/>
        <v>0.2991371045062321</v>
      </c>
      <c r="H66" s="310">
        <f t="shared" si="31"/>
        <v>171</v>
      </c>
      <c r="I66" s="310">
        <f t="shared" si="25"/>
        <v>312</v>
      </c>
      <c r="J66" s="311">
        <f t="shared" si="32"/>
        <v>0.18011431609730161</v>
      </c>
      <c r="K66" s="328"/>
      <c r="L66" s="310">
        <v>12434</v>
      </c>
      <c r="M66" s="310">
        <v>12106</v>
      </c>
      <c r="N66" s="310">
        <v>13046</v>
      </c>
      <c r="O66" s="310">
        <v>15202</v>
      </c>
      <c r="P66" s="311">
        <f t="shared" si="26"/>
        <v>0.16526138279932545</v>
      </c>
      <c r="Q66" s="311">
        <f t="shared" si="27"/>
        <v>0.22261540936142832</v>
      </c>
      <c r="R66" s="310">
        <f t="shared" si="28"/>
        <v>2156</v>
      </c>
      <c r="S66" s="310">
        <f t="shared" si="29"/>
        <v>2768</v>
      </c>
      <c r="T66" s="311">
        <f t="shared" si="33"/>
        <v>0.18963861132941631</v>
      </c>
    </row>
    <row r="67" spans="1:20" x14ac:dyDescent="0.25">
      <c r="A67" s="336" t="s">
        <v>101</v>
      </c>
      <c r="B67" s="337">
        <v>2744</v>
      </c>
      <c r="C67" s="337">
        <v>3260</v>
      </c>
      <c r="D67" s="337">
        <v>3489</v>
      </c>
      <c r="E67" s="337">
        <v>3787</v>
      </c>
      <c r="F67" s="338">
        <f t="shared" si="30"/>
        <v>8.5411292633992497E-2</v>
      </c>
      <c r="G67" s="338">
        <f t="shared" si="24"/>
        <v>0.38010204081632648</v>
      </c>
      <c r="H67" s="337">
        <f t="shared" si="31"/>
        <v>298</v>
      </c>
      <c r="I67" s="337">
        <f t="shared" si="25"/>
        <v>1043</v>
      </c>
      <c r="J67" s="338">
        <f t="shared" si="32"/>
        <v>0.50338960521068721</v>
      </c>
      <c r="K67" s="339"/>
      <c r="L67" s="337">
        <v>29172</v>
      </c>
      <c r="M67" s="337">
        <v>30240</v>
      </c>
      <c r="N67" s="337">
        <v>32925</v>
      </c>
      <c r="O67" s="337">
        <v>36245</v>
      </c>
      <c r="P67" s="338">
        <f t="shared" si="26"/>
        <v>0.10083523158694008</v>
      </c>
      <c r="Q67" s="338">
        <f t="shared" si="27"/>
        <v>0.2424585218702866</v>
      </c>
      <c r="R67" s="337">
        <f t="shared" si="28"/>
        <v>3320</v>
      </c>
      <c r="S67" s="337">
        <f t="shared" si="29"/>
        <v>7073</v>
      </c>
      <c r="T67" s="338">
        <f t="shared" si="33"/>
        <v>0.45214126217831169</v>
      </c>
    </row>
    <row r="68" spans="1:20" x14ac:dyDescent="0.25">
      <c r="A68" s="309" t="s">
        <v>29</v>
      </c>
      <c r="B68" s="310">
        <v>1041</v>
      </c>
      <c r="C68" s="310">
        <v>1312</v>
      </c>
      <c r="D68" s="310">
        <v>1376</v>
      </c>
      <c r="E68" s="310">
        <v>1470</v>
      </c>
      <c r="F68" s="311">
        <f t="shared" si="30"/>
        <v>6.8313953488372103E-2</v>
      </c>
      <c r="G68" s="311">
        <f t="shared" si="24"/>
        <v>0.41210374639769443</v>
      </c>
      <c r="H68" s="310">
        <f t="shared" si="31"/>
        <v>94</v>
      </c>
      <c r="I68" s="310">
        <f t="shared" si="25"/>
        <v>429</v>
      </c>
      <c r="J68" s="311">
        <f t="shared" si="32"/>
        <v>0.1954007709690283</v>
      </c>
      <c r="K68" s="328"/>
      <c r="L68" s="310">
        <v>12155</v>
      </c>
      <c r="M68" s="310">
        <v>13386</v>
      </c>
      <c r="N68" s="310">
        <v>14255</v>
      </c>
      <c r="O68" s="310">
        <v>15610</v>
      </c>
      <c r="P68" s="311">
        <f t="shared" si="26"/>
        <v>9.5054366888810859E-2</v>
      </c>
      <c r="Q68" s="311">
        <f t="shared" si="27"/>
        <v>0.28424516659810783</v>
      </c>
      <c r="R68" s="310">
        <f t="shared" si="28"/>
        <v>1355</v>
      </c>
      <c r="S68" s="310">
        <f t="shared" si="29"/>
        <v>3455</v>
      </c>
      <c r="T68" s="311">
        <f t="shared" si="33"/>
        <v>0.1947282412085376</v>
      </c>
    </row>
    <row r="69" spans="1:20" x14ac:dyDescent="0.25">
      <c r="A69" s="309" t="s">
        <v>22</v>
      </c>
      <c r="B69" s="310">
        <v>432</v>
      </c>
      <c r="C69" s="310">
        <v>570</v>
      </c>
      <c r="D69" s="310">
        <v>579</v>
      </c>
      <c r="E69" s="310">
        <v>646</v>
      </c>
      <c r="F69" s="311">
        <f t="shared" si="30"/>
        <v>0.11571675302245255</v>
      </c>
      <c r="G69" s="311">
        <f t="shared" si="24"/>
        <v>0.49537037037037046</v>
      </c>
      <c r="H69" s="310">
        <f t="shared" si="31"/>
        <v>67</v>
      </c>
      <c r="I69" s="310">
        <f t="shared" si="25"/>
        <v>214</v>
      </c>
      <c r="J69" s="311">
        <f t="shared" si="32"/>
        <v>8.5869998670743061E-2</v>
      </c>
      <c r="K69" s="328"/>
      <c r="L69" s="310">
        <v>4714</v>
      </c>
      <c r="M69" s="310">
        <v>4287</v>
      </c>
      <c r="N69" s="310">
        <v>4761</v>
      </c>
      <c r="O69" s="310">
        <v>5040</v>
      </c>
      <c r="P69" s="311">
        <f t="shared" si="26"/>
        <v>5.8601134215500839E-2</v>
      </c>
      <c r="Q69" s="311">
        <f t="shared" si="27"/>
        <v>6.9155706406448969E-2</v>
      </c>
      <c r="R69" s="310">
        <f t="shared" si="28"/>
        <v>279</v>
      </c>
      <c r="S69" s="310">
        <f t="shared" si="29"/>
        <v>326</v>
      </c>
      <c r="T69" s="311">
        <f t="shared" si="33"/>
        <v>6.2871898506792409E-2</v>
      </c>
    </row>
    <row r="70" spans="1:20" x14ac:dyDescent="0.25">
      <c r="A70" s="309" t="s">
        <v>102</v>
      </c>
      <c r="B70" s="310">
        <v>147</v>
      </c>
      <c r="C70" s="310">
        <v>156</v>
      </c>
      <c r="D70" s="310">
        <v>161</v>
      </c>
      <c r="E70" s="310">
        <v>175</v>
      </c>
      <c r="F70" s="311">
        <f t="shared" si="30"/>
        <v>8.6956521739130377E-2</v>
      </c>
      <c r="G70" s="311">
        <f t="shared" si="24"/>
        <v>0.19047619047619047</v>
      </c>
      <c r="H70" s="310">
        <f t="shared" si="31"/>
        <v>14</v>
      </c>
      <c r="I70" s="310">
        <f t="shared" si="25"/>
        <v>28</v>
      </c>
      <c r="J70" s="311">
        <f t="shared" si="32"/>
        <v>2.3261996543931941E-2</v>
      </c>
      <c r="K70" s="328"/>
      <c r="L70" s="310">
        <v>1566</v>
      </c>
      <c r="M70" s="310">
        <v>1607</v>
      </c>
      <c r="N70" s="310">
        <v>1635</v>
      </c>
      <c r="O70" s="310">
        <v>1688</v>
      </c>
      <c r="P70" s="311">
        <f t="shared" si="26"/>
        <v>3.2415902140672692E-2</v>
      </c>
      <c r="Q70" s="311">
        <f t="shared" si="27"/>
        <v>7.7905491698595064E-2</v>
      </c>
      <c r="R70" s="310">
        <f t="shared" si="28"/>
        <v>53</v>
      </c>
      <c r="S70" s="310">
        <f t="shared" si="29"/>
        <v>122</v>
      </c>
      <c r="T70" s="311">
        <f t="shared" si="33"/>
        <v>2.1057096166560634E-2</v>
      </c>
    </row>
    <row r="71" spans="1:20" x14ac:dyDescent="0.25">
      <c r="A71" s="309" t="s">
        <v>103</v>
      </c>
      <c r="B71" s="310">
        <v>96</v>
      </c>
      <c r="C71" s="310">
        <v>127</v>
      </c>
      <c r="D71" s="310">
        <v>120</v>
      </c>
      <c r="E71" s="310">
        <v>115</v>
      </c>
      <c r="F71" s="311">
        <f t="shared" si="30"/>
        <v>-4.166666666666663E-2</v>
      </c>
      <c r="G71" s="311">
        <f t="shared" si="24"/>
        <v>0.19791666666666674</v>
      </c>
      <c r="H71" s="310">
        <f>IFERROR(E71-D71,"-")</f>
        <v>-5</v>
      </c>
      <c r="I71" s="310">
        <f t="shared" si="25"/>
        <v>19</v>
      </c>
      <c r="J71" s="311">
        <f>IFERROR(E71/$E$63,"-")</f>
        <v>1.5286454871726704E-2</v>
      </c>
      <c r="K71" s="328"/>
      <c r="L71" s="310">
        <v>1141</v>
      </c>
      <c r="M71" s="310">
        <v>1275</v>
      </c>
      <c r="N71" s="310">
        <v>1283</v>
      </c>
      <c r="O71" s="310">
        <v>1298</v>
      </c>
      <c r="P71" s="311">
        <f t="shared" si="26"/>
        <v>1.1691348402182333E-2</v>
      </c>
      <c r="Q71" s="311">
        <f t="shared" si="27"/>
        <v>0.13759859772129701</v>
      </c>
      <c r="R71" s="310">
        <f t="shared" si="28"/>
        <v>15</v>
      </c>
      <c r="S71" s="310">
        <f t="shared" si="29"/>
        <v>157</v>
      </c>
      <c r="T71" s="311">
        <f t="shared" si="33"/>
        <v>1.6192008782106457E-2</v>
      </c>
    </row>
    <row r="72" spans="1:20" x14ac:dyDescent="0.25">
      <c r="A72" s="309" t="s">
        <v>28</v>
      </c>
      <c r="B72" s="310">
        <v>13</v>
      </c>
      <c r="C72" s="310">
        <v>18</v>
      </c>
      <c r="D72" s="310">
        <v>19</v>
      </c>
      <c r="E72" s="310">
        <v>20</v>
      </c>
      <c r="F72" s="311">
        <f t="shared" si="30"/>
        <v>5.2631578947368363E-2</v>
      </c>
      <c r="G72" s="311">
        <f t="shared" si="24"/>
        <v>0.53846153846153855</v>
      </c>
      <c r="H72" s="310">
        <f t="shared" si="31"/>
        <v>1</v>
      </c>
      <c r="I72" s="310">
        <f t="shared" si="25"/>
        <v>7</v>
      </c>
      <c r="J72" s="311">
        <f t="shared" ref="J72:J96" si="34">IFERROR(E72/$E$63,"-")</f>
        <v>2.6585138907350789E-3</v>
      </c>
      <c r="K72" s="328"/>
      <c r="L72" s="310">
        <v>147</v>
      </c>
      <c r="M72" s="310">
        <v>176</v>
      </c>
      <c r="N72" s="310">
        <v>189</v>
      </c>
      <c r="O72" s="310">
        <v>201</v>
      </c>
      <c r="P72" s="311">
        <f t="shared" si="26"/>
        <v>6.3492063492063489E-2</v>
      </c>
      <c r="Q72" s="311">
        <f t="shared" si="27"/>
        <v>0.36734693877551017</v>
      </c>
      <c r="R72" s="310">
        <f t="shared" si="28"/>
        <v>12</v>
      </c>
      <c r="S72" s="310">
        <f t="shared" si="29"/>
        <v>54</v>
      </c>
      <c r="T72" s="311">
        <f t="shared" si="33"/>
        <v>2.507391190449459E-3</v>
      </c>
    </row>
    <row r="73" spans="1:20" x14ac:dyDescent="0.25">
      <c r="A73" s="309" t="s">
        <v>104</v>
      </c>
      <c r="B73" s="310">
        <f>B74+B75+B76+B77</f>
        <v>366</v>
      </c>
      <c r="C73" s="310">
        <f t="shared" ref="C73:E73" si="35">C74+C75+C76+C77</f>
        <v>280</v>
      </c>
      <c r="D73" s="310">
        <f t="shared" si="35"/>
        <v>311</v>
      </c>
      <c r="E73" s="310">
        <f t="shared" si="35"/>
        <v>282</v>
      </c>
      <c r="F73" s="311">
        <f>IFERROR(E73/D73-1,"-")</f>
        <v>-9.3247588424437255E-2</v>
      </c>
      <c r="G73" s="311">
        <f t="shared" si="24"/>
        <v>-0.22950819672131151</v>
      </c>
      <c r="H73" s="310">
        <f t="shared" si="31"/>
        <v>-29</v>
      </c>
      <c r="I73" s="310">
        <f t="shared" si="25"/>
        <v>-84</v>
      </c>
      <c r="J73" s="311">
        <f t="shared" ref="J73" si="36">IFERROR(E73/$E$7,"-")</f>
        <v>2.9499296515003319E-4</v>
      </c>
      <c r="K73" s="328"/>
      <c r="L73" s="310">
        <f t="shared" ref="L73:O73" si="37">L74+L75+L76+L77</f>
        <v>2244</v>
      </c>
      <c r="M73" s="310">
        <f t="shared" si="37"/>
        <v>1513</v>
      </c>
      <c r="N73" s="310">
        <f t="shared" si="37"/>
        <v>1840</v>
      </c>
      <c r="O73" s="310">
        <f t="shared" si="37"/>
        <v>1736</v>
      </c>
      <c r="P73" s="311">
        <f t="shared" si="26"/>
        <v>-5.6521739130434789E-2</v>
      </c>
      <c r="Q73" s="311">
        <f t="shared" si="27"/>
        <v>-0.22638146167557938</v>
      </c>
      <c r="R73" s="310">
        <f t="shared" si="28"/>
        <v>-104</v>
      </c>
      <c r="S73" s="310">
        <f t="shared" si="29"/>
        <v>-508</v>
      </c>
      <c r="T73" s="311">
        <f t="shared" ref="T73" si="38">O73/$O$13</f>
        <v>1.70635062222331E-4</v>
      </c>
    </row>
    <row r="74" spans="1:20" x14ac:dyDescent="0.25">
      <c r="A74" s="309" t="s">
        <v>27</v>
      </c>
      <c r="B74" s="310">
        <v>104</v>
      </c>
      <c r="C74" s="310">
        <v>78</v>
      </c>
      <c r="D74" s="310">
        <v>83</v>
      </c>
      <c r="E74" s="310">
        <v>77</v>
      </c>
      <c r="F74" s="311">
        <f t="shared" si="30"/>
        <v>-7.2289156626506035E-2</v>
      </c>
      <c r="G74" s="311">
        <f t="shared" si="24"/>
        <v>-0.25961538461538458</v>
      </c>
      <c r="H74" s="310">
        <f t="shared" si="31"/>
        <v>-6</v>
      </c>
      <c r="I74" s="310">
        <f t="shared" si="25"/>
        <v>-27</v>
      </c>
      <c r="J74" s="311">
        <f t="shared" si="34"/>
        <v>1.0235278479330055E-2</v>
      </c>
      <c r="K74" s="328"/>
      <c r="L74" s="310">
        <v>606</v>
      </c>
      <c r="M74" s="310">
        <v>378</v>
      </c>
      <c r="N74" s="310">
        <v>451</v>
      </c>
      <c r="O74" s="310">
        <v>446</v>
      </c>
      <c r="P74" s="311">
        <f t="shared" si="26"/>
        <v>-1.1086474501108667E-2</v>
      </c>
      <c r="Q74" s="311">
        <f t="shared" si="27"/>
        <v>-0.264026402640264</v>
      </c>
      <c r="R74" s="310">
        <f t="shared" si="28"/>
        <v>-5</v>
      </c>
      <c r="S74" s="310">
        <f t="shared" si="29"/>
        <v>-160</v>
      </c>
      <c r="T74" s="311">
        <f t="shared" si="33"/>
        <v>5.5636640345296459E-3</v>
      </c>
    </row>
    <row r="75" spans="1:20" x14ac:dyDescent="0.25">
      <c r="A75" s="309" t="s">
        <v>37</v>
      </c>
      <c r="B75" s="310">
        <v>100</v>
      </c>
      <c r="C75" s="310">
        <v>58</v>
      </c>
      <c r="D75" s="310">
        <v>77</v>
      </c>
      <c r="E75" s="310">
        <v>67</v>
      </c>
      <c r="F75" s="311">
        <f t="shared" si="30"/>
        <v>-0.12987012987012991</v>
      </c>
      <c r="G75" s="311">
        <f t="shared" si="24"/>
        <v>-0.32999999999999996</v>
      </c>
      <c r="H75" s="310">
        <f t="shared" si="31"/>
        <v>-10</v>
      </c>
      <c r="I75" s="310">
        <f t="shared" si="25"/>
        <v>-33</v>
      </c>
      <c r="J75" s="311">
        <f t="shared" si="34"/>
        <v>8.9060215339625149E-3</v>
      </c>
      <c r="K75" s="328"/>
      <c r="L75" s="310">
        <v>561</v>
      </c>
      <c r="M75" s="310">
        <v>294</v>
      </c>
      <c r="N75" s="310">
        <v>404</v>
      </c>
      <c r="O75" s="310">
        <v>378</v>
      </c>
      <c r="P75" s="311">
        <f t="shared" si="26"/>
        <v>-6.4356435643564303E-2</v>
      </c>
      <c r="Q75" s="311">
        <f t="shared" si="27"/>
        <v>-0.3262032085561497</v>
      </c>
      <c r="R75" s="310">
        <f t="shared" si="28"/>
        <v>-26</v>
      </c>
      <c r="S75" s="310">
        <f t="shared" si="29"/>
        <v>-183</v>
      </c>
      <c r="T75" s="311">
        <f t="shared" si="33"/>
        <v>4.7153923880094307E-3</v>
      </c>
    </row>
    <row r="76" spans="1:20" x14ac:dyDescent="0.25">
      <c r="A76" s="309" t="s">
        <v>25</v>
      </c>
      <c r="B76" s="310">
        <v>102</v>
      </c>
      <c r="C76" s="310">
        <v>91</v>
      </c>
      <c r="D76" s="310">
        <v>79</v>
      </c>
      <c r="E76" s="310">
        <v>79</v>
      </c>
      <c r="F76" s="311">
        <f t="shared" si="30"/>
        <v>0</v>
      </c>
      <c r="G76" s="311">
        <f t="shared" si="24"/>
        <v>-0.22549019607843135</v>
      </c>
      <c r="H76" s="310">
        <f t="shared" si="31"/>
        <v>0</v>
      </c>
      <c r="I76" s="310">
        <f t="shared" si="25"/>
        <v>-23</v>
      </c>
      <c r="J76" s="311">
        <f t="shared" si="34"/>
        <v>1.0501129868403562E-2</v>
      </c>
      <c r="K76" s="328"/>
      <c r="L76" s="310">
        <v>652</v>
      </c>
      <c r="M76" s="310">
        <v>572</v>
      </c>
      <c r="N76" s="310">
        <v>577</v>
      </c>
      <c r="O76" s="310">
        <v>507</v>
      </c>
      <c r="P76" s="311">
        <f t="shared" si="26"/>
        <v>-0.121317157712305</v>
      </c>
      <c r="Q76" s="311">
        <f t="shared" si="27"/>
        <v>-0.22239263803680986</v>
      </c>
      <c r="R76" s="310">
        <f t="shared" si="28"/>
        <v>-70</v>
      </c>
      <c r="S76" s="310">
        <f t="shared" si="29"/>
        <v>-145</v>
      </c>
      <c r="T76" s="311">
        <f t="shared" si="33"/>
        <v>6.3246135997904272E-3</v>
      </c>
    </row>
    <row r="77" spans="1:20" x14ac:dyDescent="0.25">
      <c r="A77" s="309" t="s">
        <v>36</v>
      </c>
      <c r="B77" s="310">
        <v>60</v>
      </c>
      <c r="C77" s="310">
        <v>53</v>
      </c>
      <c r="D77" s="310">
        <v>72</v>
      </c>
      <c r="E77" s="310">
        <v>59</v>
      </c>
      <c r="F77" s="311">
        <f t="shared" si="30"/>
        <v>-0.18055555555555558</v>
      </c>
      <c r="G77" s="311">
        <f t="shared" si="24"/>
        <v>-1.6666666666666718E-2</v>
      </c>
      <c r="H77" s="310">
        <f t="shared" si="31"/>
        <v>-13</v>
      </c>
      <c r="I77" s="310">
        <f t="shared" si="25"/>
        <v>-1</v>
      </c>
      <c r="J77" s="311">
        <f t="shared" si="34"/>
        <v>7.8426159776684833E-3</v>
      </c>
      <c r="K77" s="328"/>
      <c r="L77" s="310">
        <v>425</v>
      </c>
      <c r="M77" s="310">
        <v>269</v>
      </c>
      <c r="N77" s="310">
        <v>408</v>
      </c>
      <c r="O77" s="310">
        <v>405</v>
      </c>
      <c r="P77" s="311">
        <f t="shared" si="26"/>
        <v>-7.3529411764705621E-3</v>
      </c>
      <c r="Q77" s="311">
        <f t="shared" si="27"/>
        <v>-4.705882352941182E-2</v>
      </c>
      <c r="R77" s="310">
        <f t="shared" si="28"/>
        <v>-3</v>
      </c>
      <c r="S77" s="310">
        <f t="shared" si="29"/>
        <v>-20</v>
      </c>
      <c r="T77" s="311">
        <f t="shared" si="33"/>
        <v>5.0522061300101043E-3</v>
      </c>
    </row>
    <row r="78" spans="1:20" x14ac:dyDescent="0.25">
      <c r="A78" s="309" t="s">
        <v>30</v>
      </c>
      <c r="B78" s="310">
        <v>100</v>
      </c>
      <c r="C78" s="310">
        <v>159</v>
      </c>
      <c r="D78" s="310">
        <v>154</v>
      </c>
      <c r="E78" s="310">
        <v>152</v>
      </c>
      <c r="F78" s="311">
        <f t="shared" si="30"/>
        <v>-1.2987012987012991E-2</v>
      </c>
      <c r="G78" s="311">
        <f t="shared" si="24"/>
        <v>0.52</v>
      </c>
      <c r="H78" s="310">
        <f t="shared" si="31"/>
        <v>-2</v>
      </c>
      <c r="I78" s="310">
        <f t="shared" si="25"/>
        <v>52</v>
      </c>
      <c r="J78" s="311">
        <f t="shared" si="34"/>
        <v>2.02047055695866E-2</v>
      </c>
      <c r="K78" s="328"/>
      <c r="L78" s="310">
        <v>1137</v>
      </c>
      <c r="M78" s="310">
        <v>1362</v>
      </c>
      <c r="N78" s="310">
        <v>1458</v>
      </c>
      <c r="O78" s="310">
        <v>1579</v>
      </c>
      <c r="P78" s="311">
        <f t="shared" si="26"/>
        <v>8.2990397805212668E-2</v>
      </c>
      <c r="Q78" s="311">
        <f t="shared" si="27"/>
        <v>0.38874230430958656</v>
      </c>
      <c r="R78" s="310">
        <f t="shared" si="28"/>
        <v>121</v>
      </c>
      <c r="S78" s="310">
        <f t="shared" si="29"/>
        <v>442</v>
      </c>
      <c r="T78" s="311">
        <f t="shared" si="33"/>
        <v>1.9697366615520875E-2</v>
      </c>
    </row>
    <row r="79" spans="1:20" x14ac:dyDescent="0.25">
      <c r="A79" s="309" t="s">
        <v>35</v>
      </c>
      <c r="B79" s="310">
        <v>134</v>
      </c>
      <c r="C79" s="310">
        <v>169</v>
      </c>
      <c r="D79" s="310">
        <v>193</v>
      </c>
      <c r="E79" s="310">
        <v>257</v>
      </c>
      <c r="F79" s="311">
        <f t="shared" si="30"/>
        <v>0.33160621761658038</v>
      </c>
      <c r="G79" s="311">
        <f t="shared" si="24"/>
        <v>0.91791044776119413</v>
      </c>
      <c r="H79" s="310">
        <f t="shared" si="31"/>
        <v>64</v>
      </c>
      <c r="I79" s="310">
        <f t="shared" si="25"/>
        <v>123</v>
      </c>
      <c r="J79" s="311">
        <f t="shared" si="34"/>
        <v>3.4161903495945764E-2</v>
      </c>
      <c r="K79" s="328"/>
      <c r="L79" s="310">
        <v>1314</v>
      </c>
      <c r="M79" s="310">
        <v>1792</v>
      </c>
      <c r="N79" s="310">
        <v>1836</v>
      </c>
      <c r="O79" s="310">
        <v>2395</v>
      </c>
      <c r="P79" s="311">
        <f t="shared" si="26"/>
        <v>0.30446623093681913</v>
      </c>
      <c r="Q79" s="311">
        <f t="shared" si="27"/>
        <v>0.82267884322678841</v>
      </c>
      <c r="R79" s="310">
        <f t="shared" si="28"/>
        <v>559</v>
      </c>
      <c r="S79" s="310">
        <f t="shared" si="29"/>
        <v>1081</v>
      </c>
      <c r="T79" s="311">
        <f t="shared" si="33"/>
        <v>2.9876626373763458E-2</v>
      </c>
    </row>
    <row r="80" spans="1:20" x14ac:dyDescent="0.25">
      <c r="A80" s="309" t="s">
        <v>43</v>
      </c>
      <c r="B80" s="310">
        <v>55</v>
      </c>
      <c r="C80" s="310">
        <v>52</v>
      </c>
      <c r="D80" s="310">
        <v>83</v>
      </c>
      <c r="E80" s="310">
        <v>116</v>
      </c>
      <c r="F80" s="311">
        <f t="shared" si="30"/>
        <v>0.39759036144578319</v>
      </c>
      <c r="G80" s="311">
        <f t="shared" si="24"/>
        <v>1.1090909090909089</v>
      </c>
      <c r="H80" s="310">
        <f t="shared" si="31"/>
        <v>33</v>
      </c>
      <c r="I80" s="310">
        <f t="shared" si="25"/>
        <v>61</v>
      </c>
      <c r="J80" s="311">
        <f t="shared" si="34"/>
        <v>1.5419380566263458E-2</v>
      </c>
      <c r="K80" s="328"/>
      <c r="L80" s="310">
        <v>645</v>
      </c>
      <c r="M80" s="310">
        <v>630</v>
      </c>
      <c r="N80" s="310">
        <v>788</v>
      </c>
      <c r="O80" s="310">
        <v>1127</v>
      </c>
      <c r="P80" s="311">
        <f t="shared" si="26"/>
        <v>0.43020304568527923</v>
      </c>
      <c r="Q80" s="311">
        <f t="shared" si="27"/>
        <v>0.74728682170542626</v>
      </c>
      <c r="R80" s="310">
        <f t="shared" si="28"/>
        <v>339</v>
      </c>
      <c r="S80" s="310">
        <f t="shared" si="29"/>
        <v>482</v>
      </c>
      <c r="T80" s="311">
        <f t="shared" si="33"/>
        <v>1.4058855082768858E-2</v>
      </c>
    </row>
    <row r="81" spans="1:20" x14ac:dyDescent="0.25">
      <c r="A81" s="309" t="s">
        <v>33</v>
      </c>
      <c r="B81" s="310">
        <v>67</v>
      </c>
      <c r="C81" s="310">
        <v>87</v>
      </c>
      <c r="D81" s="310">
        <v>122</v>
      </c>
      <c r="E81" s="310">
        <v>137</v>
      </c>
      <c r="F81" s="311">
        <f t="shared" si="30"/>
        <v>0.12295081967213117</v>
      </c>
      <c r="G81" s="311">
        <f t="shared" si="24"/>
        <v>1.044776119402985</v>
      </c>
      <c r="H81" s="310">
        <f t="shared" si="31"/>
        <v>15</v>
      </c>
      <c r="I81" s="310">
        <f t="shared" si="25"/>
        <v>70</v>
      </c>
      <c r="J81" s="311">
        <f t="shared" si="34"/>
        <v>1.821082015153529E-2</v>
      </c>
      <c r="K81" s="328"/>
      <c r="L81" s="310">
        <v>921</v>
      </c>
      <c r="M81" s="310">
        <v>922</v>
      </c>
      <c r="N81" s="310">
        <v>1079</v>
      </c>
      <c r="O81" s="310">
        <v>1417</v>
      </c>
      <c r="P81" s="311">
        <f t="shared" si="26"/>
        <v>0.31325301204819267</v>
      </c>
      <c r="Q81" s="311">
        <f t="shared" si="27"/>
        <v>0.53854505971769817</v>
      </c>
      <c r="R81" s="310">
        <f t="shared" si="28"/>
        <v>338</v>
      </c>
      <c r="S81" s="310">
        <f t="shared" si="29"/>
        <v>496</v>
      </c>
      <c r="T81" s="311">
        <f t="shared" si="33"/>
        <v>1.7676484163516835E-2</v>
      </c>
    </row>
    <row r="82" spans="1:20" x14ac:dyDescent="0.25">
      <c r="A82" s="309" t="s">
        <v>44</v>
      </c>
      <c r="B82" s="310">
        <v>65</v>
      </c>
      <c r="C82" s="310">
        <v>85</v>
      </c>
      <c r="D82" s="310">
        <v>81</v>
      </c>
      <c r="E82" s="310">
        <v>89</v>
      </c>
      <c r="F82" s="311">
        <f t="shared" si="30"/>
        <v>9.8765432098765427E-2</v>
      </c>
      <c r="G82" s="311">
        <f t="shared" si="24"/>
        <v>0.36923076923076925</v>
      </c>
      <c r="H82" s="310">
        <f t="shared" si="31"/>
        <v>8</v>
      </c>
      <c r="I82" s="310">
        <f t="shared" si="25"/>
        <v>24</v>
      </c>
      <c r="J82" s="311">
        <f t="shared" si="34"/>
        <v>1.1830386813771103E-2</v>
      </c>
      <c r="K82" s="328"/>
      <c r="L82" s="310">
        <v>667</v>
      </c>
      <c r="M82" s="310">
        <v>774</v>
      </c>
      <c r="N82" s="310">
        <v>847</v>
      </c>
      <c r="O82" s="310">
        <v>814</v>
      </c>
      <c r="P82" s="311">
        <f t="shared" si="26"/>
        <v>-3.8961038961038974E-2</v>
      </c>
      <c r="Q82" s="311">
        <f t="shared" si="27"/>
        <v>0.22038980509745132</v>
      </c>
      <c r="R82" s="310">
        <f t="shared" si="28"/>
        <v>-33</v>
      </c>
      <c r="S82" s="310">
        <f t="shared" si="29"/>
        <v>147</v>
      </c>
      <c r="T82" s="311">
        <f t="shared" si="33"/>
        <v>1.0154310592168456E-2</v>
      </c>
    </row>
    <row r="83" spans="1:20" x14ac:dyDescent="0.25">
      <c r="A83" s="309" t="s">
        <v>23</v>
      </c>
      <c r="B83" s="310">
        <v>47</v>
      </c>
      <c r="C83" s="310">
        <v>45</v>
      </c>
      <c r="D83" s="310">
        <v>60</v>
      </c>
      <c r="E83" s="310">
        <v>58</v>
      </c>
      <c r="F83" s="311">
        <f t="shared" si="30"/>
        <v>-3.3333333333333326E-2</v>
      </c>
      <c r="G83" s="311">
        <f t="shared" si="24"/>
        <v>0.23404255319148937</v>
      </c>
      <c r="H83" s="310">
        <f t="shared" si="31"/>
        <v>-2</v>
      </c>
      <c r="I83" s="310">
        <f t="shared" si="25"/>
        <v>11</v>
      </c>
      <c r="J83" s="311">
        <f t="shared" si="34"/>
        <v>7.7096902831317289E-3</v>
      </c>
      <c r="K83" s="328"/>
      <c r="L83" s="310">
        <v>406</v>
      </c>
      <c r="M83" s="310">
        <v>411</v>
      </c>
      <c r="N83" s="310">
        <v>499</v>
      </c>
      <c r="O83" s="310">
        <v>586</v>
      </c>
      <c r="P83" s="311">
        <f t="shared" si="26"/>
        <v>0.17434869739478964</v>
      </c>
      <c r="Q83" s="311">
        <f t="shared" si="27"/>
        <v>0.44334975369458118</v>
      </c>
      <c r="R83" s="310">
        <f t="shared" si="28"/>
        <v>87</v>
      </c>
      <c r="S83" s="310">
        <f t="shared" si="29"/>
        <v>180</v>
      </c>
      <c r="T83" s="311">
        <f t="shared" si="33"/>
        <v>7.3101056597183241E-3</v>
      </c>
    </row>
    <row r="84" spans="1:20" x14ac:dyDescent="0.25">
      <c r="A84" s="309" t="s">
        <v>40</v>
      </c>
      <c r="B84" s="310">
        <v>58</v>
      </c>
      <c r="C84" s="310">
        <v>33</v>
      </c>
      <c r="D84" s="310">
        <v>28</v>
      </c>
      <c r="E84" s="310">
        <v>28</v>
      </c>
      <c r="F84" s="311">
        <f t="shared" si="30"/>
        <v>0</v>
      </c>
      <c r="G84" s="311">
        <f t="shared" si="24"/>
        <v>-0.51724137931034475</v>
      </c>
      <c r="H84" s="310">
        <f t="shared" si="31"/>
        <v>0</v>
      </c>
      <c r="I84" s="310">
        <f t="shared" si="25"/>
        <v>-30</v>
      </c>
      <c r="J84" s="311">
        <f t="shared" si="34"/>
        <v>3.7219194470291105E-3</v>
      </c>
      <c r="K84" s="328"/>
      <c r="L84" s="310">
        <v>540</v>
      </c>
      <c r="M84" s="310">
        <v>636</v>
      </c>
      <c r="N84" s="310">
        <v>601</v>
      </c>
      <c r="O84" s="310">
        <v>448</v>
      </c>
      <c r="P84" s="311">
        <f t="shared" si="26"/>
        <v>-0.25457570715474209</v>
      </c>
      <c r="Q84" s="311">
        <f t="shared" si="27"/>
        <v>-0.17037037037037039</v>
      </c>
      <c r="R84" s="310">
        <f t="shared" si="28"/>
        <v>-153</v>
      </c>
      <c r="S84" s="310">
        <f t="shared" si="29"/>
        <v>-92</v>
      </c>
      <c r="T84" s="311">
        <f t="shared" si="33"/>
        <v>5.5886132006037698E-3</v>
      </c>
    </row>
    <row r="85" spans="1:20" x14ac:dyDescent="0.25">
      <c r="A85" s="309" t="s">
        <v>105</v>
      </c>
      <c r="B85" s="310">
        <v>27</v>
      </c>
      <c r="C85" s="310">
        <v>0</v>
      </c>
      <c r="D85" s="310">
        <v>0</v>
      </c>
      <c r="E85" s="310">
        <v>0</v>
      </c>
      <c r="F85" s="311" t="str">
        <f t="shared" si="30"/>
        <v>-</v>
      </c>
      <c r="G85" s="311">
        <f t="shared" si="24"/>
        <v>-1</v>
      </c>
      <c r="H85" s="310">
        <f t="shared" si="31"/>
        <v>0</v>
      </c>
      <c r="I85" s="310">
        <f t="shared" si="25"/>
        <v>-27</v>
      </c>
      <c r="J85" s="311">
        <f t="shared" si="34"/>
        <v>0</v>
      </c>
      <c r="K85" s="328"/>
      <c r="L85" s="310">
        <v>430</v>
      </c>
      <c r="M85" s="310">
        <v>9</v>
      </c>
      <c r="N85" s="310">
        <v>0</v>
      </c>
      <c r="O85" s="310">
        <v>0</v>
      </c>
      <c r="P85" s="311" t="str">
        <f t="shared" si="26"/>
        <v>-</v>
      </c>
      <c r="Q85" s="311">
        <f t="shared" si="27"/>
        <v>-1</v>
      </c>
      <c r="R85" s="310">
        <f t="shared" si="28"/>
        <v>0</v>
      </c>
      <c r="S85" s="310">
        <f t="shared" si="29"/>
        <v>-430</v>
      </c>
      <c r="T85" s="311">
        <f t="shared" si="33"/>
        <v>0</v>
      </c>
    </row>
    <row r="86" spans="1:20" x14ac:dyDescent="0.25">
      <c r="A86" s="309" t="s">
        <v>41</v>
      </c>
      <c r="B86" s="310">
        <v>8</v>
      </c>
      <c r="C86" s="310">
        <v>20</v>
      </c>
      <c r="D86" s="310">
        <v>18</v>
      </c>
      <c r="E86" s="310">
        <v>18</v>
      </c>
      <c r="F86" s="311">
        <f t="shared" si="30"/>
        <v>0</v>
      </c>
      <c r="G86" s="311">
        <f t="shared" si="24"/>
        <v>1.25</v>
      </c>
      <c r="H86" s="310">
        <f t="shared" si="31"/>
        <v>0</v>
      </c>
      <c r="I86" s="310">
        <f t="shared" si="25"/>
        <v>10</v>
      </c>
      <c r="J86" s="311">
        <f t="shared" si="34"/>
        <v>2.3926625016615711E-3</v>
      </c>
      <c r="K86" s="328"/>
      <c r="L86" s="310">
        <v>37</v>
      </c>
      <c r="M86" s="310">
        <v>64</v>
      </c>
      <c r="N86" s="310">
        <v>74</v>
      </c>
      <c r="O86" s="310">
        <v>107</v>
      </c>
      <c r="P86" s="311">
        <f t="shared" si="26"/>
        <v>0.44594594594594605</v>
      </c>
      <c r="Q86" s="311">
        <f t="shared" si="27"/>
        <v>1.8918918918918921</v>
      </c>
      <c r="R86" s="310">
        <f t="shared" si="28"/>
        <v>33</v>
      </c>
      <c r="S86" s="310">
        <f t="shared" si="29"/>
        <v>70</v>
      </c>
      <c r="T86" s="311">
        <f t="shared" si="33"/>
        <v>1.3347803849656325E-3</v>
      </c>
    </row>
    <row r="87" spans="1:20" x14ac:dyDescent="0.25">
      <c r="A87" s="309" t="s">
        <v>106</v>
      </c>
      <c r="B87" s="310">
        <v>9</v>
      </c>
      <c r="C87" s="310">
        <v>24</v>
      </c>
      <c r="D87" s="310">
        <v>25</v>
      </c>
      <c r="E87" s="310">
        <v>25</v>
      </c>
      <c r="F87" s="311">
        <f t="shared" si="30"/>
        <v>0</v>
      </c>
      <c r="G87" s="311">
        <f t="shared" si="24"/>
        <v>1.7777777777777777</v>
      </c>
      <c r="H87" s="310">
        <f t="shared" si="31"/>
        <v>0</v>
      </c>
      <c r="I87" s="310">
        <f t="shared" si="25"/>
        <v>16</v>
      </c>
      <c r="J87" s="311">
        <f t="shared" si="34"/>
        <v>3.3231423634188487E-3</v>
      </c>
      <c r="K87" s="328"/>
      <c r="L87" s="310">
        <v>126</v>
      </c>
      <c r="M87" s="310">
        <v>260</v>
      </c>
      <c r="N87" s="310">
        <v>265</v>
      </c>
      <c r="O87" s="310">
        <v>348</v>
      </c>
      <c r="P87" s="311">
        <f t="shared" si="26"/>
        <v>0.31320754716981125</v>
      </c>
      <c r="Q87" s="311">
        <f t="shared" si="27"/>
        <v>1.7619047619047619</v>
      </c>
      <c r="R87" s="310">
        <f t="shared" si="28"/>
        <v>83</v>
      </c>
      <c r="S87" s="310">
        <f t="shared" si="29"/>
        <v>222</v>
      </c>
      <c r="T87" s="311">
        <f t="shared" si="33"/>
        <v>4.3411548968975708E-3</v>
      </c>
    </row>
    <row r="88" spans="1:20" x14ac:dyDescent="0.25">
      <c r="A88" s="309" t="s">
        <v>107</v>
      </c>
      <c r="B88" s="310">
        <v>8</v>
      </c>
      <c r="C88" s="310">
        <v>14</v>
      </c>
      <c r="D88" s="310">
        <v>13</v>
      </c>
      <c r="E88" s="310">
        <v>13</v>
      </c>
      <c r="F88" s="311">
        <f t="shared" si="30"/>
        <v>0</v>
      </c>
      <c r="G88" s="311">
        <f t="shared" si="24"/>
        <v>0.625</v>
      </c>
      <c r="H88" s="310">
        <f t="shared" si="31"/>
        <v>0</v>
      </c>
      <c r="I88" s="310">
        <f t="shared" si="25"/>
        <v>5</v>
      </c>
      <c r="J88" s="311">
        <f t="shared" si="34"/>
        <v>1.7280340289778013E-3</v>
      </c>
      <c r="K88" s="328"/>
      <c r="L88" s="310">
        <v>56</v>
      </c>
      <c r="M88" s="310">
        <v>57</v>
      </c>
      <c r="N88" s="310">
        <v>55</v>
      </c>
      <c r="O88" s="310">
        <v>81</v>
      </c>
      <c r="P88" s="311">
        <f t="shared" si="26"/>
        <v>0.47272727272727266</v>
      </c>
      <c r="Q88" s="311">
        <f t="shared" si="27"/>
        <v>0.4464285714285714</v>
      </c>
      <c r="R88" s="310">
        <f t="shared" si="28"/>
        <v>26</v>
      </c>
      <c r="S88" s="310">
        <f t="shared" si="29"/>
        <v>25</v>
      </c>
      <c r="T88" s="311">
        <f t="shared" si="33"/>
        <v>1.0104412260020209E-3</v>
      </c>
    </row>
    <row r="89" spans="1:20" x14ac:dyDescent="0.25">
      <c r="A89" s="309" t="s">
        <v>108</v>
      </c>
      <c r="B89" s="310">
        <v>9</v>
      </c>
      <c r="C89" s="310">
        <v>30</v>
      </c>
      <c r="D89" s="310">
        <v>37</v>
      </c>
      <c r="E89" s="310">
        <v>37</v>
      </c>
      <c r="F89" s="311">
        <f t="shared" si="30"/>
        <v>0</v>
      </c>
      <c r="G89" s="311">
        <f t="shared" si="24"/>
        <v>3.1111111111111107</v>
      </c>
      <c r="H89" s="310">
        <f t="shared" si="31"/>
        <v>0</v>
      </c>
      <c r="I89" s="310">
        <f t="shared" si="25"/>
        <v>28</v>
      </c>
      <c r="J89" s="311">
        <f t="shared" si="34"/>
        <v>4.9182506978598965E-3</v>
      </c>
      <c r="K89" s="328"/>
      <c r="L89" s="310">
        <v>108</v>
      </c>
      <c r="M89" s="310">
        <v>104</v>
      </c>
      <c r="N89" s="310">
        <v>181</v>
      </c>
      <c r="O89" s="310">
        <v>386</v>
      </c>
      <c r="P89" s="311">
        <f t="shared" si="26"/>
        <v>1.132596685082873</v>
      </c>
      <c r="Q89" s="311">
        <f t="shared" si="27"/>
        <v>2.574074074074074</v>
      </c>
      <c r="R89" s="310">
        <f t="shared" si="28"/>
        <v>205</v>
      </c>
      <c r="S89" s="310">
        <f t="shared" si="29"/>
        <v>278</v>
      </c>
      <c r="T89" s="311">
        <f t="shared" si="33"/>
        <v>4.8151890523059271E-3</v>
      </c>
    </row>
    <row r="90" spans="1:20" x14ac:dyDescent="0.25">
      <c r="A90" s="309" t="s">
        <v>34</v>
      </c>
      <c r="B90" s="310">
        <v>25</v>
      </c>
      <c r="C90" s="310">
        <v>45</v>
      </c>
      <c r="D90" s="310">
        <v>49</v>
      </c>
      <c r="E90" s="310">
        <v>49</v>
      </c>
      <c r="F90" s="311">
        <f t="shared" si="30"/>
        <v>0</v>
      </c>
      <c r="G90" s="311">
        <f t="shared" si="24"/>
        <v>0.96</v>
      </c>
      <c r="H90" s="310">
        <f t="shared" si="31"/>
        <v>0</v>
      </c>
      <c r="I90" s="310">
        <f t="shared" si="25"/>
        <v>24</v>
      </c>
      <c r="J90" s="311">
        <f t="shared" si="34"/>
        <v>6.5133590323009439E-3</v>
      </c>
      <c r="K90" s="328"/>
      <c r="L90" s="310">
        <v>240</v>
      </c>
      <c r="M90" s="310">
        <v>468</v>
      </c>
      <c r="N90" s="310">
        <v>505</v>
      </c>
      <c r="O90" s="310">
        <v>491</v>
      </c>
      <c r="P90" s="311">
        <f t="shared" si="26"/>
        <v>-2.7722772277227747E-2</v>
      </c>
      <c r="Q90" s="311">
        <f t="shared" si="27"/>
        <v>1.0458333333333334</v>
      </c>
      <c r="R90" s="310">
        <f t="shared" si="28"/>
        <v>-14</v>
      </c>
      <c r="S90" s="310">
        <f t="shared" si="29"/>
        <v>251</v>
      </c>
      <c r="T90" s="311">
        <f t="shared" si="33"/>
        <v>6.1250202711974353E-3</v>
      </c>
    </row>
    <row r="91" spans="1:20" x14ac:dyDescent="0.25">
      <c r="A91" s="309" t="s">
        <v>109</v>
      </c>
      <c r="B91" s="310">
        <v>4</v>
      </c>
      <c r="C91" s="310">
        <v>24</v>
      </c>
      <c r="D91" s="310">
        <v>24</v>
      </c>
      <c r="E91" s="310">
        <v>24</v>
      </c>
      <c r="F91" s="311">
        <f t="shared" si="30"/>
        <v>0</v>
      </c>
      <c r="G91" s="311">
        <f t="shared" si="24"/>
        <v>5</v>
      </c>
      <c r="H91" s="310">
        <f t="shared" si="31"/>
        <v>0</v>
      </c>
      <c r="I91" s="310">
        <f t="shared" si="25"/>
        <v>20</v>
      </c>
      <c r="J91" s="311">
        <f t="shared" si="34"/>
        <v>3.1902166688820947E-3</v>
      </c>
      <c r="K91" s="328"/>
      <c r="L91" s="310">
        <v>38</v>
      </c>
      <c r="M91" s="310">
        <v>164</v>
      </c>
      <c r="N91" s="310">
        <v>180</v>
      </c>
      <c r="O91" s="310">
        <v>163</v>
      </c>
      <c r="P91" s="311">
        <f t="shared" si="26"/>
        <v>-9.4444444444444442E-2</v>
      </c>
      <c r="Q91" s="311">
        <f t="shared" si="27"/>
        <v>3.2894736842105265</v>
      </c>
      <c r="R91" s="310">
        <f t="shared" si="28"/>
        <v>-17</v>
      </c>
      <c r="S91" s="310">
        <f t="shared" si="29"/>
        <v>125</v>
      </c>
      <c r="T91" s="311">
        <f t="shared" si="33"/>
        <v>2.0333570350411037E-3</v>
      </c>
    </row>
    <row r="92" spans="1:20" x14ac:dyDescent="0.25">
      <c r="A92" s="309" t="s">
        <v>110</v>
      </c>
      <c r="B92" s="310">
        <v>8</v>
      </c>
      <c r="C92" s="310">
        <v>12</v>
      </c>
      <c r="D92" s="310">
        <v>29</v>
      </c>
      <c r="E92" s="310">
        <v>29</v>
      </c>
      <c r="F92" s="311">
        <f t="shared" si="30"/>
        <v>0</v>
      </c>
      <c r="G92" s="311">
        <f t="shared" si="24"/>
        <v>2.625</v>
      </c>
      <c r="H92" s="310">
        <f t="shared" si="31"/>
        <v>0</v>
      </c>
      <c r="I92" s="310">
        <f t="shared" si="25"/>
        <v>21</v>
      </c>
      <c r="J92" s="311">
        <f t="shared" si="34"/>
        <v>3.8548451415658645E-3</v>
      </c>
      <c r="K92" s="328"/>
      <c r="L92" s="310">
        <v>166</v>
      </c>
      <c r="M92" s="310">
        <v>92</v>
      </c>
      <c r="N92" s="310">
        <v>247</v>
      </c>
      <c r="O92" s="310">
        <v>266</v>
      </c>
      <c r="P92" s="311">
        <f t="shared" si="26"/>
        <v>7.6923076923076872E-2</v>
      </c>
      <c r="Q92" s="311">
        <f t="shared" si="27"/>
        <v>0.60240963855421681</v>
      </c>
      <c r="R92" s="310">
        <f t="shared" si="28"/>
        <v>19</v>
      </c>
      <c r="S92" s="310">
        <f t="shared" si="29"/>
        <v>100</v>
      </c>
      <c r="T92" s="311">
        <f t="shared" si="33"/>
        <v>3.3182390878584885E-3</v>
      </c>
    </row>
    <row r="93" spans="1:20" x14ac:dyDescent="0.25">
      <c r="A93" s="309" t="s">
        <v>42</v>
      </c>
      <c r="B93" s="310">
        <v>6</v>
      </c>
      <c r="C93" s="310">
        <v>18</v>
      </c>
      <c r="D93" s="310">
        <v>20</v>
      </c>
      <c r="E93" s="310">
        <v>20</v>
      </c>
      <c r="F93" s="311">
        <f t="shared" si="30"/>
        <v>0</v>
      </c>
      <c r="G93" s="311">
        <f t="shared" si="24"/>
        <v>2.3333333333333335</v>
      </c>
      <c r="H93" s="310">
        <f t="shared" si="31"/>
        <v>0</v>
      </c>
      <c r="I93" s="310">
        <f t="shared" si="25"/>
        <v>14</v>
      </c>
      <c r="J93" s="311">
        <f t="shared" si="34"/>
        <v>2.6585138907350789E-3</v>
      </c>
      <c r="K93" s="328"/>
      <c r="L93" s="310">
        <v>117</v>
      </c>
      <c r="M93" s="310">
        <v>151</v>
      </c>
      <c r="N93" s="310">
        <v>170</v>
      </c>
      <c r="O93" s="310">
        <v>233</v>
      </c>
      <c r="P93" s="311">
        <f t="shared" si="26"/>
        <v>0.37058823529411766</v>
      </c>
      <c r="Q93" s="311">
        <f t="shared" si="27"/>
        <v>0.99145299145299148</v>
      </c>
      <c r="R93" s="310">
        <f t="shared" si="28"/>
        <v>63</v>
      </c>
      <c r="S93" s="310">
        <f t="shared" si="29"/>
        <v>116</v>
      </c>
      <c r="T93" s="311">
        <f t="shared" si="33"/>
        <v>2.9065778476354428E-3</v>
      </c>
    </row>
    <row r="94" spans="1:20" x14ac:dyDescent="0.25">
      <c r="A94" s="309" t="s">
        <v>111</v>
      </c>
      <c r="B94" s="310">
        <v>0</v>
      </c>
      <c r="C94" s="310">
        <v>0</v>
      </c>
      <c r="D94" s="310">
        <v>0</v>
      </c>
      <c r="E94" s="310">
        <v>0</v>
      </c>
      <c r="F94" s="311" t="str">
        <f t="shared" si="30"/>
        <v>-</v>
      </c>
      <c r="G94" s="311" t="str">
        <f t="shared" si="24"/>
        <v>-</v>
      </c>
      <c r="H94" s="310">
        <f t="shared" si="31"/>
        <v>0</v>
      </c>
      <c r="I94" s="310">
        <f t="shared" si="25"/>
        <v>0</v>
      </c>
      <c r="J94" s="311">
        <f t="shared" si="34"/>
        <v>0</v>
      </c>
      <c r="K94" s="328"/>
      <c r="L94" s="310">
        <v>83</v>
      </c>
      <c r="M94" s="310">
        <v>4</v>
      </c>
      <c r="N94" s="310">
        <v>0</v>
      </c>
      <c r="O94" s="310">
        <v>0</v>
      </c>
      <c r="P94" s="311" t="str">
        <f t="shared" si="26"/>
        <v>-</v>
      </c>
      <c r="Q94" s="311">
        <f t="shared" si="27"/>
        <v>-1</v>
      </c>
      <c r="R94" s="310">
        <f t="shared" si="28"/>
        <v>0</v>
      </c>
      <c r="S94" s="310">
        <f t="shared" si="29"/>
        <v>-83</v>
      </c>
      <c r="T94" s="311">
        <f t="shared" si="33"/>
        <v>0</v>
      </c>
    </row>
    <row r="95" spans="1:20" x14ac:dyDescent="0.25">
      <c r="A95" s="309" t="s">
        <v>26</v>
      </c>
      <c r="B95" s="310">
        <v>0</v>
      </c>
      <c r="C95" s="310">
        <v>0</v>
      </c>
      <c r="D95" s="310">
        <v>14</v>
      </c>
      <c r="E95" s="310">
        <v>14</v>
      </c>
      <c r="F95" s="311">
        <f t="shared" si="30"/>
        <v>0</v>
      </c>
      <c r="G95" s="311" t="str">
        <f t="shared" si="24"/>
        <v>-</v>
      </c>
      <c r="H95" s="310">
        <f t="shared" si="31"/>
        <v>0</v>
      </c>
      <c r="I95" s="310">
        <f t="shared" si="25"/>
        <v>14</v>
      </c>
      <c r="J95" s="311">
        <f t="shared" si="34"/>
        <v>1.8609597235145553E-3</v>
      </c>
      <c r="K95" s="328"/>
      <c r="L95" s="310">
        <v>8</v>
      </c>
      <c r="M95" s="310">
        <v>56</v>
      </c>
      <c r="N95" s="310">
        <v>59</v>
      </c>
      <c r="O95" s="310">
        <v>98</v>
      </c>
      <c r="P95" s="311">
        <f t="shared" si="26"/>
        <v>0.66101694915254239</v>
      </c>
      <c r="Q95" s="311">
        <f t="shared" si="27"/>
        <v>11.25</v>
      </c>
      <c r="R95" s="310">
        <f t="shared" si="28"/>
        <v>39</v>
      </c>
      <c r="S95" s="310">
        <f t="shared" si="29"/>
        <v>90</v>
      </c>
      <c r="T95" s="311">
        <f t="shared" si="33"/>
        <v>1.2225091376320747E-3</v>
      </c>
    </row>
    <row r="96" spans="1:20" x14ac:dyDescent="0.25">
      <c r="A96" s="309" t="s">
        <v>112</v>
      </c>
      <c r="B96" s="310">
        <v>6</v>
      </c>
      <c r="C96" s="310">
        <v>5</v>
      </c>
      <c r="D96" s="310">
        <v>5</v>
      </c>
      <c r="E96" s="310">
        <v>5</v>
      </c>
      <c r="F96" s="311">
        <f t="shared" si="30"/>
        <v>0</v>
      </c>
      <c r="G96" s="311">
        <f t="shared" si="24"/>
        <v>-0.16666666666666663</v>
      </c>
      <c r="H96" s="310">
        <f t="shared" si="31"/>
        <v>0</v>
      </c>
      <c r="I96" s="310">
        <f t="shared" si="25"/>
        <v>-1</v>
      </c>
      <c r="J96" s="311">
        <f t="shared" si="34"/>
        <v>6.6462847268376974E-4</v>
      </c>
      <c r="K96" s="328"/>
      <c r="L96" s="310">
        <v>51</v>
      </c>
      <c r="M96" s="310">
        <v>4</v>
      </c>
      <c r="N96" s="310">
        <v>52</v>
      </c>
      <c r="O96" s="310">
        <v>52</v>
      </c>
      <c r="P96" s="311">
        <f t="shared" si="26"/>
        <v>0</v>
      </c>
      <c r="Q96" s="311">
        <f t="shared" si="27"/>
        <v>1.9607843137254832E-2</v>
      </c>
      <c r="R96" s="310">
        <f t="shared" si="28"/>
        <v>0</v>
      </c>
      <c r="S96" s="310">
        <f t="shared" si="29"/>
        <v>1</v>
      </c>
      <c r="T96" s="311">
        <f t="shared" si="33"/>
        <v>6.4867831792722326E-4</v>
      </c>
    </row>
    <row r="97" spans="1:20" x14ac:dyDescent="0.25">
      <c r="A97" s="309" t="s">
        <v>113</v>
      </c>
      <c r="B97" s="310">
        <f>IFERROR(B67-SUM(B68:B72)-SUM(B74:B96),"-")</f>
        <v>13</v>
      </c>
      <c r="C97" s="310">
        <f>IFERROR(C67-SUM(C68:C72)-SUM(C74:C96),"-")</f>
        <v>-25</v>
      </c>
      <c r="D97" s="310">
        <f>IFERROR(D67-SUM(D68:D72)-SUM(D74:D96),"-")</f>
        <v>-32</v>
      </c>
      <c r="E97" s="310">
        <f>IFERROR(E67-SUM(E68:E72)-SUM(E74:E96),"-")</f>
        <v>8</v>
      </c>
      <c r="F97" s="311">
        <f t="shared" si="30"/>
        <v>-1.25</v>
      </c>
      <c r="G97" s="311">
        <f t="shared" si="24"/>
        <v>-0.38461538461538458</v>
      </c>
      <c r="H97" s="310">
        <f t="shared" si="31"/>
        <v>40</v>
      </c>
      <c r="I97" s="310">
        <f t="shared" si="25"/>
        <v>-5</v>
      </c>
      <c r="J97" s="311">
        <f t="shared" ref="J97" si="39">IFERROR(E97/$E$7,"-")</f>
        <v>8.3685947560293114E-6</v>
      </c>
      <c r="K97" s="328"/>
      <c r="L97" s="310">
        <f>IFERROR(L67-SUM(L68:L72)-SUM(L74:L96),"-")</f>
        <v>115</v>
      </c>
      <c r="M97" s="310">
        <f>IFERROR(M67-SUM(M68:M72)-SUM(M74:M96),"-")</f>
        <v>36</v>
      </c>
      <c r="N97" s="310">
        <f>IFERROR(N67-SUM(N68:N72)-SUM(N74:N96),"-")</f>
        <v>66</v>
      </c>
      <c r="O97" s="310">
        <f>IFERROR(O67-SUM(O68:O72)-SUM(O74:O96),"-")</f>
        <v>81</v>
      </c>
      <c r="P97" s="311">
        <f t="shared" si="26"/>
        <v>0.22727272727272729</v>
      </c>
      <c r="Q97" s="311">
        <f t="shared" si="27"/>
        <v>-0.29565217391304344</v>
      </c>
      <c r="R97" s="310">
        <f t="shared" si="28"/>
        <v>15</v>
      </c>
      <c r="S97" s="310">
        <f t="shared" si="29"/>
        <v>-34</v>
      </c>
      <c r="T97" s="311">
        <f t="shared" ref="T97" si="40">O97/$O$13</f>
        <v>7.9616590092216645E-6</v>
      </c>
    </row>
    <row r="98" spans="1:20" ht="21" x14ac:dyDescent="0.35">
      <c r="A98" s="498" t="s">
        <v>119</v>
      </c>
      <c r="B98" s="498"/>
      <c r="C98" s="498"/>
      <c r="D98" s="498"/>
      <c r="E98" s="498"/>
      <c r="F98" s="498"/>
      <c r="G98" s="498"/>
      <c r="H98" s="498"/>
      <c r="I98" s="498"/>
      <c r="J98" s="498"/>
      <c r="K98" s="498"/>
      <c r="L98" s="498"/>
      <c r="M98" s="498"/>
      <c r="N98" s="498"/>
      <c r="O98" s="498"/>
      <c r="P98" s="498"/>
      <c r="Q98" s="498"/>
      <c r="R98" s="498"/>
      <c r="S98" s="498"/>
      <c r="T98" s="498"/>
    </row>
    <row r="99" spans="1:20" x14ac:dyDescent="0.25">
      <c r="A99" s="54"/>
      <c r="B99" s="382" t="s">
        <v>152</v>
      </c>
      <c r="C99" s="383"/>
      <c r="D99" s="383"/>
      <c r="E99" s="383"/>
      <c r="F99" s="383"/>
      <c r="G99" s="383"/>
      <c r="H99" s="383"/>
      <c r="I99" s="383"/>
      <c r="J99" s="384"/>
      <c r="K99" s="327"/>
      <c r="L99" s="382" t="str">
        <f>CONCATENATE("acumulado ",B99)</f>
        <v>acumulado diciembre</v>
      </c>
      <c r="M99" s="383"/>
      <c r="N99" s="383"/>
      <c r="O99" s="383"/>
      <c r="P99" s="383"/>
      <c r="Q99" s="383"/>
      <c r="R99" s="383"/>
      <c r="S99" s="383"/>
      <c r="T99" s="384"/>
    </row>
    <row r="100" spans="1:20" x14ac:dyDescent="0.25">
      <c r="A100" s="4"/>
      <c r="B100" s="5">
        <f>B$6</f>
        <v>2019</v>
      </c>
      <c r="C100" s="5">
        <f t="shared" ref="C100:E100" si="41">C$6</f>
        <v>2022</v>
      </c>
      <c r="D100" s="5">
        <f t="shared" si="41"/>
        <v>2023</v>
      </c>
      <c r="E100" s="5">
        <f t="shared" si="41"/>
        <v>2024</v>
      </c>
      <c r="F100" s="5" t="str">
        <f>CONCATENATE("var ",RIGHT(E100,2),"/",RIGHT(D100,2))</f>
        <v>var 24/23</v>
      </c>
      <c r="G100" s="5" t="str">
        <f>CONCATENATE("var ",RIGHT(E100,2),"/",RIGHT(B100,2))</f>
        <v>var 24/19</v>
      </c>
      <c r="H100" s="5" t="str">
        <f>CONCATENATE("dif ",RIGHT(E100,2),"-",RIGHT(D100,2))</f>
        <v>dif 24-23</v>
      </c>
      <c r="I100" s="5" t="str">
        <f>CONCATENATE("dif ",RIGHT(E100,2),"-",RIGHT(B100,2))</f>
        <v>dif 24-19</v>
      </c>
      <c r="J100" s="5" t="str">
        <f>CONCATENATE("cuota ",RIGHT(E100,2))</f>
        <v>cuota 24</v>
      </c>
      <c r="K100" s="328"/>
      <c r="L100" s="5">
        <f>L$6</f>
        <v>2019</v>
      </c>
      <c r="M100" s="5">
        <f>M$6</f>
        <v>2022</v>
      </c>
      <c r="N100" s="5">
        <f t="shared" ref="N100:O100" si="42">N$6</f>
        <v>2023</v>
      </c>
      <c r="O100" s="5">
        <f t="shared" si="42"/>
        <v>2024</v>
      </c>
      <c r="P100" s="5" t="str">
        <f>CONCATENATE("var ",RIGHT(O100,2),"/",RIGHT(N100,2))</f>
        <v>var 24/23</v>
      </c>
      <c r="Q100" s="5" t="str">
        <f>CONCATENATE("var ",RIGHT(O100,2),"/",RIGHT(L100,2))</f>
        <v>var 24/19</v>
      </c>
      <c r="R100" s="5" t="str">
        <f>CONCATENATE("dif ",RIGHT(O100,2),"-",RIGHT(N100,2))</f>
        <v>dif 24-23</v>
      </c>
      <c r="S100" s="5" t="str">
        <f>CONCATENATE("dif ",RIGHT(O100,2),"-",RIGHT(L100,2))</f>
        <v>dif 24-19</v>
      </c>
      <c r="T100" s="5" t="str">
        <f>CONCATENATE("cuota ",RIGHT(O100,2))</f>
        <v>cuota 24</v>
      </c>
    </row>
    <row r="101" spans="1:20" x14ac:dyDescent="0.25">
      <c r="A101" s="329" t="s">
        <v>92</v>
      </c>
      <c r="B101" s="330">
        <v>6082</v>
      </c>
      <c r="C101" s="330">
        <v>6505</v>
      </c>
      <c r="D101" s="330">
        <v>6926</v>
      </c>
      <c r="E101" s="330">
        <v>7523</v>
      </c>
      <c r="F101" s="331">
        <f>IFERROR(E101/D101-1,"-")</f>
        <v>8.6196939070170453E-2</v>
      </c>
      <c r="G101" s="331">
        <f>IFERROR(E101/B101-1,"-")</f>
        <v>0.23692864189411367</v>
      </c>
      <c r="H101" s="330">
        <f>IFERROR(E101-D101,"-")</f>
        <v>597</v>
      </c>
      <c r="I101" s="330">
        <f>IFERROR(E101-B101,"-")</f>
        <v>1441</v>
      </c>
      <c r="J101" s="331">
        <f>E101/$E$101</f>
        <v>1</v>
      </c>
      <c r="K101" s="332"/>
      <c r="L101" s="330">
        <v>68733</v>
      </c>
      <c r="M101" s="330">
        <v>67012</v>
      </c>
      <c r="N101" s="330">
        <v>73242</v>
      </c>
      <c r="O101" s="330">
        <v>80163</v>
      </c>
      <c r="P101" s="331">
        <f>IFERROR(O101/N101-1,"-")</f>
        <v>9.4494961907102493E-2</v>
      </c>
      <c r="Q101" s="331">
        <f>IFERROR(O101/L101-1,"-")</f>
        <v>0.16629566583737065</v>
      </c>
      <c r="R101" s="330">
        <f>IFERROR(O101-N101,"-")</f>
        <v>6921</v>
      </c>
      <c r="S101" s="330">
        <f>IFERROR(O101-L101,"-")</f>
        <v>11430</v>
      </c>
      <c r="T101" s="331">
        <f>O101/$O$101</f>
        <v>1</v>
      </c>
    </row>
    <row r="102" spans="1:20" x14ac:dyDescent="0.25">
      <c r="A102" s="309" t="s">
        <v>115</v>
      </c>
      <c r="B102" s="310">
        <v>2997</v>
      </c>
      <c r="C102" s="310">
        <v>2809</v>
      </c>
      <c r="D102" s="310">
        <v>2956</v>
      </c>
      <c r="E102" s="310">
        <v>3249</v>
      </c>
      <c r="F102" s="311">
        <f>IFERROR(E102/D102-1,"-")</f>
        <v>9.9120433017591436E-2</v>
      </c>
      <c r="G102" s="311">
        <f>IFERROR(E102/B102-1,"-")</f>
        <v>8.4084084084084187E-2</v>
      </c>
      <c r="H102" s="310">
        <f>IFERROR(E102-D102,"-")</f>
        <v>293</v>
      </c>
      <c r="I102" s="310">
        <f>IFERROR(E102-B102,"-")</f>
        <v>252</v>
      </c>
      <c r="J102" s="311">
        <f>E102/$E$101</f>
        <v>0.43187558154991362</v>
      </c>
      <c r="K102" s="328"/>
      <c r="L102" s="310">
        <v>35293</v>
      </c>
      <c r="M102" s="310">
        <v>32596</v>
      </c>
      <c r="N102" s="310">
        <v>35152</v>
      </c>
      <c r="O102" s="310">
        <v>38177</v>
      </c>
      <c r="P102" s="311">
        <f>IFERROR(O102/N102-1,"-")</f>
        <v>8.6054847519344557E-2</v>
      </c>
      <c r="Q102" s="311">
        <f>IFERROR(O102/L102-1,"-")</f>
        <v>8.1715921004165137E-2</v>
      </c>
      <c r="R102" s="310">
        <f>IFERROR(O102-N102,"-")</f>
        <v>3025</v>
      </c>
      <c r="S102" s="310">
        <f>IFERROR(O102-L102,"-")</f>
        <v>2884</v>
      </c>
      <c r="T102" s="311">
        <f>O102/$O$101</f>
        <v>0.47624215660591546</v>
      </c>
    </row>
    <row r="103" spans="1:20" x14ac:dyDescent="0.25">
      <c r="A103" s="309" t="s">
        <v>116</v>
      </c>
      <c r="B103" s="310">
        <v>3085</v>
      </c>
      <c r="C103" s="310">
        <v>3696</v>
      </c>
      <c r="D103" s="310">
        <v>3970</v>
      </c>
      <c r="E103" s="310">
        <v>4274</v>
      </c>
      <c r="F103" s="311">
        <f t="shared" ref="F103" si="43">IFERROR(E103/D103-1,"-")</f>
        <v>7.6574307304785982E-2</v>
      </c>
      <c r="G103" s="311">
        <f>IFERROR(E103/B103-1,"-")</f>
        <v>0.38541329011345216</v>
      </c>
      <c r="H103" s="310">
        <f t="shared" ref="H103" si="44">IFERROR(E103-D103,"-")</f>
        <v>304</v>
      </c>
      <c r="I103" s="310">
        <f>IFERROR(E103-B103,"-")</f>
        <v>1189</v>
      </c>
      <c r="J103" s="311">
        <f>E103/$E$101</f>
        <v>0.56812441845008643</v>
      </c>
      <c r="K103" s="328"/>
      <c r="L103" s="310">
        <v>33440</v>
      </c>
      <c r="M103" s="310">
        <v>34416</v>
      </c>
      <c r="N103" s="310">
        <v>38090</v>
      </c>
      <c r="O103" s="310">
        <v>41986</v>
      </c>
      <c r="P103" s="311">
        <f>IFERROR(O103/N103-1,"-")</f>
        <v>0.10228406405880808</v>
      </c>
      <c r="Q103" s="311">
        <f>IFERROR(O103/L103-1,"-")</f>
        <v>0.25556220095693782</v>
      </c>
      <c r="R103" s="310">
        <f>IFERROR(O103-N103,"-")</f>
        <v>3896</v>
      </c>
      <c r="S103" s="310">
        <f>IFERROR(O103-L103,"-")</f>
        <v>8546</v>
      </c>
      <c r="T103" s="311">
        <f>O103/$O$101</f>
        <v>0.5237578433940846</v>
      </c>
    </row>
    <row r="104" spans="1:20" ht="21" x14ac:dyDescent="0.35">
      <c r="A104" s="498" t="s">
        <v>120</v>
      </c>
      <c r="B104" s="498"/>
      <c r="C104" s="498"/>
      <c r="D104" s="498"/>
      <c r="E104" s="498"/>
      <c r="F104" s="498"/>
      <c r="G104" s="498"/>
      <c r="H104" s="498"/>
      <c r="I104" s="498"/>
      <c r="J104" s="498"/>
      <c r="K104" s="498"/>
      <c r="L104" s="498"/>
      <c r="M104" s="498"/>
      <c r="N104" s="498"/>
      <c r="O104" s="498"/>
      <c r="P104" s="498"/>
      <c r="Q104" s="498"/>
      <c r="R104" s="498"/>
      <c r="S104" s="498"/>
      <c r="T104" s="498"/>
    </row>
    <row r="105" spans="1:20" ht="15" customHeight="1" x14ac:dyDescent="0.25"/>
    <row r="106" spans="1:20" ht="15" customHeight="1" x14ac:dyDescent="0.25">
      <c r="D106" s="372"/>
      <c r="E106" s="372"/>
      <c r="N106" s="372"/>
      <c r="O106" s="372"/>
    </row>
    <row r="107" spans="1:20" ht="15" customHeight="1" x14ac:dyDescent="0.25"/>
    <row r="108" spans="1:20" ht="15" customHeight="1" x14ac:dyDescent="0.25"/>
    <row r="109" spans="1:20" ht="15" customHeight="1" x14ac:dyDescent="0.25"/>
    <row r="110" spans="1:20" ht="15" customHeight="1" x14ac:dyDescent="0.25"/>
    <row r="111" spans="1:20" ht="15" customHeight="1" x14ac:dyDescent="0.25"/>
    <row r="112" spans="1:2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2:20" ht="15" customHeight="1" x14ac:dyDescent="0.25"/>
    <row r="338" spans="2:20" ht="15" customHeight="1" x14ac:dyDescent="0.25"/>
    <row r="339" spans="2:20" ht="15" customHeight="1" x14ac:dyDescent="0.25"/>
    <row r="340" spans="2:20" ht="15" customHeight="1" x14ac:dyDescent="0.25"/>
    <row r="341" spans="2:20" ht="15" customHeight="1" x14ac:dyDescent="0.25"/>
    <row r="342" spans="2:20" ht="15" customHeight="1" x14ac:dyDescent="0.25"/>
    <row r="344" spans="2:20" ht="15" customHeight="1" x14ac:dyDescent="0.25"/>
    <row r="345" spans="2:20" ht="15" customHeight="1" x14ac:dyDescent="0.25"/>
    <row r="346" spans="2:20" ht="15" hidden="1" customHeight="1" x14ac:dyDescent="0.25">
      <c r="B346" s="502"/>
      <c r="C346" s="502"/>
      <c r="D346" s="502"/>
      <c r="E346" s="502"/>
      <c r="F346" s="502"/>
      <c r="G346" s="502"/>
      <c r="H346" s="502"/>
      <c r="I346" s="502"/>
      <c r="J346" s="502"/>
      <c r="K346" s="341"/>
      <c r="L346"/>
      <c r="M346"/>
      <c r="N346"/>
      <c r="O346"/>
      <c r="P346"/>
      <c r="Q346"/>
      <c r="R346"/>
      <c r="S346"/>
      <c r="T346"/>
    </row>
    <row r="347" spans="2:20" ht="15" hidden="1" customHeight="1" x14ac:dyDescent="0.25">
      <c r="B347"/>
      <c r="D347"/>
      <c r="E347"/>
      <c r="F347"/>
      <c r="G347"/>
      <c r="H347"/>
      <c r="I347"/>
      <c r="J347"/>
      <c r="K347" s="328"/>
      <c r="M347"/>
      <c r="O347"/>
      <c r="Q347"/>
      <c r="S347"/>
      <c r="T347"/>
    </row>
    <row r="348" spans="2:20" ht="15" hidden="1" customHeight="1" x14ac:dyDescent="0.25">
      <c r="B348"/>
      <c r="D348"/>
      <c r="E348"/>
      <c r="F348"/>
      <c r="G348"/>
      <c r="H348"/>
      <c r="I348"/>
      <c r="J348"/>
      <c r="K348" s="328"/>
      <c r="M348"/>
      <c r="O348"/>
      <c r="Q348"/>
      <c r="S348"/>
      <c r="T348"/>
    </row>
    <row r="349" spans="2:20" ht="15" hidden="1" customHeight="1" x14ac:dyDescent="0.25">
      <c r="B349"/>
      <c r="D349"/>
      <c r="E349"/>
      <c r="F349"/>
      <c r="G349"/>
      <c r="H349"/>
      <c r="I349"/>
      <c r="J349"/>
      <c r="K349" s="328"/>
      <c r="M349"/>
      <c r="O349"/>
      <c r="Q349"/>
      <c r="S349"/>
      <c r="T349"/>
    </row>
    <row r="350" spans="2:20" ht="15" hidden="1" customHeight="1" x14ac:dyDescent="0.25">
      <c r="B350"/>
      <c r="D350"/>
      <c r="E350"/>
      <c r="F350"/>
      <c r="G350"/>
      <c r="H350"/>
      <c r="I350"/>
      <c r="J350"/>
      <c r="K350" s="328"/>
      <c r="M350"/>
      <c r="O350"/>
      <c r="Q350"/>
      <c r="S350"/>
      <c r="T350"/>
    </row>
    <row r="351" spans="2:20" ht="15" hidden="1" customHeight="1" x14ac:dyDescent="0.25">
      <c r="B351"/>
      <c r="D351"/>
      <c r="E351"/>
      <c r="F351"/>
      <c r="G351"/>
      <c r="H351"/>
      <c r="I351"/>
      <c r="J351"/>
      <c r="K351" s="328"/>
      <c r="M351"/>
      <c r="O351"/>
      <c r="Q351"/>
      <c r="S351"/>
      <c r="T351"/>
    </row>
    <row r="352" spans="2:20" ht="15" hidden="1" customHeight="1" x14ac:dyDescent="0.25">
      <c r="B352"/>
      <c r="D352"/>
      <c r="E352"/>
      <c r="F352"/>
      <c r="G352"/>
      <c r="H352"/>
      <c r="I352"/>
      <c r="J352"/>
      <c r="K352" s="328"/>
      <c r="M352"/>
      <c r="O352"/>
      <c r="Q352"/>
      <c r="S352"/>
      <c r="T352"/>
    </row>
    <row r="353" spans="2:20" ht="15" hidden="1" customHeight="1" x14ac:dyDescent="0.25">
      <c r="B353"/>
      <c r="D353"/>
      <c r="E353"/>
      <c r="F353"/>
      <c r="G353"/>
      <c r="H353"/>
      <c r="I353"/>
      <c r="J353"/>
      <c r="K353" s="328"/>
      <c r="M353"/>
      <c r="O353"/>
      <c r="Q353"/>
      <c r="S353"/>
      <c r="T353"/>
    </row>
    <row r="354" spans="2:20" ht="15" hidden="1" customHeight="1" x14ac:dyDescent="0.25">
      <c r="B354"/>
      <c r="D354"/>
      <c r="E354"/>
      <c r="F354"/>
      <c r="G354"/>
      <c r="H354"/>
      <c r="I354"/>
      <c r="J354"/>
      <c r="K354" s="328"/>
      <c r="M354"/>
      <c r="O354"/>
      <c r="Q354"/>
      <c r="S354"/>
      <c r="T354"/>
    </row>
    <row r="355" spans="2:20" ht="15" hidden="1" customHeight="1" x14ac:dyDescent="0.25">
      <c r="B355"/>
      <c r="D355"/>
      <c r="E355"/>
      <c r="F355"/>
      <c r="G355"/>
      <c r="H355"/>
      <c r="I355"/>
      <c r="J355"/>
      <c r="K355" s="328"/>
      <c r="M355"/>
      <c r="O355"/>
      <c r="Q355"/>
      <c r="S355"/>
      <c r="T355"/>
    </row>
    <row r="356" spans="2:20" ht="15" hidden="1" customHeight="1" x14ac:dyDescent="0.25">
      <c r="B356"/>
      <c r="D356"/>
      <c r="E356"/>
      <c r="F356"/>
      <c r="G356"/>
      <c r="H356"/>
      <c r="I356"/>
      <c r="J356"/>
      <c r="K356" s="328"/>
      <c r="M356"/>
      <c r="O356"/>
      <c r="Q356"/>
      <c r="S356"/>
      <c r="T356"/>
    </row>
    <row r="357" spans="2:20" ht="15" hidden="1" customHeight="1" x14ac:dyDescent="0.25">
      <c r="B357"/>
      <c r="D357"/>
      <c r="E357"/>
      <c r="F357"/>
      <c r="G357"/>
      <c r="H357"/>
      <c r="I357"/>
      <c r="J357"/>
      <c r="K357" s="328"/>
      <c r="M357"/>
      <c r="O357"/>
      <c r="Q357"/>
      <c r="S357"/>
      <c r="T357"/>
    </row>
    <row r="358" spans="2:20" ht="15" hidden="1" customHeight="1" x14ac:dyDescent="0.25">
      <c r="B358"/>
      <c r="D358"/>
      <c r="E358"/>
      <c r="F358"/>
      <c r="G358"/>
      <c r="H358"/>
      <c r="I358"/>
      <c r="J358"/>
      <c r="K358" s="328"/>
      <c r="M358"/>
      <c r="O358"/>
      <c r="Q358"/>
      <c r="S358"/>
      <c r="T358"/>
    </row>
    <row r="359" spans="2:20" ht="15" hidden="1" customHeight="1" x14ac:dyDescent="0.25">
      <c r="B359"/>
      <c r="E359"/>
      <c r="F359"/>
      <c r="G359"/>
      <c r="H359"/>
      <c r="I359"/>
      <c r="J359"/>
      <c r="K359" s="328"/>
      <c r="M359"/>
      <c r="O359"/>
      <c r="Q359"/>
      <c r="S359"/>
      <c r="T359"/>
    </row>
    <row r="360" spans="2:20" ht="15" customHeight="1" x14ac:dyDescent="0.25"/>
    <row r="361" spans="2:20" ht="15" hidden="1" customHeight="1" x14ac:dyDescent="0.25">
      <c r="B361" s="502"/>
      <c r="C361" s="502"/>
      <c r="D361" s="502"/>
      <c r="E361" s="502"/>
      <c r="F361" s="502"/>
      <c r="G361" s="502"/>
      <c r="H361" s="502"/>
      <c r="I361" s="502"/>
      <c r="J361" s="502"/>
      <c r="K361" s="341"/>
      <c r="L361"/>
      <c r="M361"/>
      <c r="N361"/>
      <c r="O361"/>
      <c r="P361"/>
      <c r="Q361"/>
      <c r="R361"/>
      <c r="S361"/>
      <c r="T361"/>
    </row>
    <row r="362" spans="2:20" ht="15" hidden="1" customHeight="1" x14ac:dyDescent="0.25">
      <c r="B362"/>
      <c r="D362"/>
      <c r="E362"/>
      <c r="F362"/>
      <c r="G362"/>
      <c r="H362"/>
      <c r="I362"/>
      <c r="J362"/>
      <c r="K362" s="328"/>
      <c r="M362"/>
      <c r="P362"/>
      <c r="R362"/>
      <c r="T362"/>
    </row>
    <row r="363" spans="2:20" ht="15" hidden="1" customHeight="1" x14ac:dyDescent="0.25">
      <c r="B363"/>
      <c r="D363"/>
      <c r="E363"/>
      <c r="F363"/>
      <c r="G363"/>
      <c r="H363"/>
      <c r="I363"/>
      <c r="J363"/>
      <c r="K363" s="328"/>
      <c r="M363"/>
      <c r="P363"/>
      <c r="R363"/>
      <c r="T363"/>
    </row>
    <row r="364" spans="2:20" ht="15" hidden="1" customHeight="1" x14ac:dyDescent="0.25">
      <c r="B364"/>
      <c r="D364"/>
      <c r="E364"/>
      <c r="F364"/>
      <c r="G364"/>
      <c r="H364"/>
      <c r="I364"/>
      <c r="J364"/>
      <c r="K364" s="328"/>
      <c r="M364"/>
      <c r="P364"/>
      <c r="R364"/>
      <c r="T364"/>
    </row>
    <row r="365" spans="2:20" ht="15" hidden="1" customHeight="1" x14ac:dyDescent="0.25">
      <c r="B365"/>
      <c r="D365"/>
      <c r="E365"/>
      <c r="F365"/>
      <c r="G365"/>
      <c r="H365"/>
      <c r="I365"/>
      <c r="J365"/>
      <c r="K365" s="328"/>
      <c r="M365"/>
      <c r="P365"/>
      <c r="R365"/>
      <c r="T365"/>
    </row>
    <row r="366" spans="2:20" ht="15" hidden="1" customHeight="1" x14ac:dyDescent="0.25">
      <c r="B366"/>
      <c r="D366"/>
      <c r="E366"/>
      <c r="F366"/>
      <c r="G366"/>
      <c r="H366"/>
      <c r="I366"/>
      <c r="J366"/>
      <c r="K366" s="328"/>
      <c r="M366"/>
      <c r="P366"/>
      <c r="R366"/>
      <c r="T366"/>
    </row>
    <row r="367" spans="2:20" ht="15" hidden="1" customHeight="1" x14ac:dyDescent="0.25">
      <c r="B367"/>
      <c r="D367"/>
      <c r="E367"/>
      <c r="F367"/>
      <c r="G367"/>
      <c r="H367"/>
      <c r="I367"/>
      <c r="J367"/>
      <c r="K367" s="328"/>
      <c r="M367"/>
      <c r="P367"/>
      <c r="R367"/>
      <c r="T367"/>
    </row>
    <row r="368" spans="2:20" ht="15" hidden="1" customHeight="1" x14ac:dyDescent="0.25">
      <c r="B368"/>
      <c r="D368"/>
      <c r="E368"/>
      <c r="F368"/>
      <c r="G368"/>
      <c r="H368"/>
      <c r="I368"/>
      <c r="J368"/>
      <c r="K368" s="328"/>
      <c r="M368"/>
      <c r="P368"/>
      <c r="R368"/>
      <c r="T368"/>
    </row>
    <row r="369" spans="2:20" ht="15" hidden="1" customHeight="1" x14ac:dyDescent="0.25">
      <c r="B369"/>
      <c r="D369"/>
      <c r="E369"/>
      <c r="F369"/>
      <c r="G369"/>
      <c r="H369"/>
      <c r="I369"/>
      <c r="J369"/>
      <c r="K369" s="328"/>
      <c r="M369"/>
      <c r="P369"/>
      <c r="R369"/>
      <c r="T369"/>
    </row>
    <row r="370" spans="2:20" ht="15" hidden="1" customHeight="1" x14ac:dyDescent="0.25">
      <c r="B370"/>
      <c r="D370"/>
      <c r="E370"/>
      <c r="F370"/>
      <c r="G370"/>
      <c r="H370"/>
      <c r="I370"/>
      <c r="J370"/>
      <c r="K370" s="328"/>
      <c r="M370"/>
      <c r="P370"/>
      <c r="R370"/>
      <c r="T370"/>
    </row>
    <row r="371" spans="2:20" ht="15" hidden="1" customHeight="1" x14ac:dyDescent="0.25">
      <c r="B371"/>
      <c r="D371"/>
      <c r="E371"/>
      <c r="F371"/>
      <c r="G371"/>
      <c r="H371"/>
      <c r="I371"/>
      <c r="J371"/>
      <c r="K371" s="328"/>
      <c r="M371"/>
      <c r="P371"/>
      <c r="R371"/>
      <c r="T371"/>
    </row>
    <row r="372" spans="2:20" ht="15" hidden="1" customHeight="1" x14ac:dyDescent="0.25">
      <c r="B372"/>
      <c r="D372"/>
      <c r="E372"/>
      <c r="F372"/>
      <c r="G372"/>
      <c r="H372"/>
      <c r="I372"/>
      <c r="J372"/>
      <c r="K372" s="328"/>
      <c r="M372"/>
      <c r="P372"/>
      <c r="R372"/>
      <c r="T372"/>
    </row>
    <row r="373" spans="2:20" ht="15" hidden="1" customHeight="1" x14ac:dyDescent="0.25">
      <c r="B373"/>
      <c r="D373"/>
      <c r="E373"/>
      <c r="F373"/>
      <c r="G373"/>
      <c r="H373"/>
      <c r="I373"/>
      <c r="J373"/>
      <c r="K373" s="328"/>
      <c r="M373"/>
      <c r="P373"/>
      <c r="R373"/>
      <c r="T373"/>
    </row>
    <row r="374" spans="2:20" ht="15" customHeight="1" x14ac:dyDescent="0.25"/>
    <row r="375" spans="2:20" ht="15" hidden="1" customHeight="1" x14ac:dyDescent="0.25">
      <c r="B375" s="502"/>
      <c r="C375" s="502"/>
      <c r="D375" s="502"/>
      <c r="E375" s="502"/>
      <c r="F375" s="502"/>
      <c r="G375" s="502"/>
      <c r="H375" s="502"/>
      <c r="I375" s="502"/>
      <c r="J375" s="502"/>
      <c r="K375" s="341"/>
      <c r="L375"/>
      <c r="M375"/>
      <c r="N375"/>
      <c r="O375"/>
      <c r="P375"/>
      <c r="Q375"/>
      <c r="R375"/>
      <c r="S375"/>
      <c r="T375"/>
    </row>
    <row r="376" spans="2:20" ht="15" hidden="1" customHeight="1" x14ac:dyDescent="0.25">
      <c r="B376"/>
      <c r="D376"/>
      <c r="E376"/>
      <c r="F376"/>
      <c r="G376"/>
      <c r="H376"/>
      <c r="I376"/>
      <c r="J376"/>
      <c r="K376" s="328"/>
      <c r="M376"/>
      <c r="P376"/>
      <c r="R376"/>
      <c r="T376"/>
    </row>
    <row r="377" spans="2:20" ht="15" hidden="1" customHeight="1" x14ac:dyDescent="0.25">
      <c r="B377"/>
      <c r="D377"/>
      <c r="E377"/>
      <c r="F377"/>
      <c r="G377"/>
      <c r="H377"/>
      <c r="I377"/>
      <c r="J377"/>
      <c r="K377" s="328"/>
      <c r="M377"/>
      <c r="P377"/>
      <c r="R377"/>
      <c r="T377"/>
    </row>
    <row r="378" spans="2:20" ht="15" hidden="1" customHeight="1" x14ac:dyDescent="0.25">
      <c r="B378"/>
      <c r="D378"/>
      <c r="E378"/>
      <c r="F378"/>
      <c r="G378"/>
      <c r="H378"/>
      <c r="I378"/>
      <c r="J378"/>
      <c r="K378" s="328"/>
      <c r="M378"/>
      <c r="P378"/>
      <c r="R378"/>
      <c r="T378"/>
    </row>
    <row r="379" spans="2:20" ht="15" hidden="1" customHeight="1" x14ac:dyDescent="0.25">
      <c r="B379"/>
      <c r="D379"/>
      <c r="E379"/>
      <c r="F379"/>
      <c r="G379"/>
      <c r="H379"/>
      <c r="I379"/>
      <c r="J379"/>
      <c r="K379" s="328"/>
      <c r="M379"/>
      <c r="P379"/>
      <c r="R379"/>
      <c r="T379"/>
    </row>
    <row r="380" spans="2:20" ht="15" hidden="1" customHeight="1" x14ac:dyDescent="0.25">
      <c r="B380"/>
      <c r="D380"/>
      <c r="E380"/>
      <c r="F380"/>
      <c r="G380"/>
      <c r="H380"/>
      <c r="I380"/>
      <c r="J380"/>
      <c r="K380" s="328"/>
      <c r="M380"/>
      <c r="P380"/>
      <c r="R380"/>
      <c r="T380"/>
    </row>
    <row r="381" spans="2:20" ht="15" hidden="1" customHeight="1" x14ac:dyDescent="0.25">
      <c r="B381"/>
      <c r="D381"/>
      <c r="E381"/>
      <c r="F381"/>
      <c r="G381"/>
      <c r="H381"/>
      <c r="I381"/>
      <c r="J381"/>
      <c r="K381" s="328"/>
      <c r="M381"/>
      <c r="P381"/>
      <c r="R381"/>
      <c r="T381"/>
    </row>
    <row r="382" spans="2:20" ht="15" hidden="1" customHeight="1" x14ac:dyDescent="0.25">
      <c r="B382"/>
      <c r="D382"/>
      <c r="E382"/>
      <c r="F382"/>
      <c r="G382"/>
      <c r="H382"/>
      <c r="I382"/>
      <c r="J382"/>
      <c r="K382" s="328"/>
      <c r="M382"/>
      <c r="P382"/>
      <c r="R382"/>
      <c r="T382"/>
    </row>
    <row r="383" spans="2:20" ht="15" hidden="1" customHeight="1" x14ac:dyDescent="0.25">
      <c r="B383"/>
      <c r="D383"/>
      <c r="E383"/>
      <c r="F383"/>
      <c r="G383"/>
      <c r="H383"/>
      <c r="I383"/>
      <c r="J383"/>
      <c r="K383" s="328"/>
      <c r="M383"/>
      <c r="P383"/>
      <c r="R383"/>
      <c r="T383"/>
    </row>
    <row r="384" spans="2:20" ht="15" hidden="1" customHeight="1" x14ac:dyDescent="0.25">
      <c r="B384"/>
      <c r="D384"/>
      <c r="E384"/>
      <c r="F384"/>
      <c r="G384"/>
      <c r="H384"/>
      <c r="I384"/>
      <c r="J384"/>
      <c r="K384" s="328"/>
      <c r="M384"/>
      <c r="P384"/>
      <c r="R384"/>
      <c r="T384"/>
    </row>
    <row r="385" spans="2:20" ht="15" hidden="1" customHeight="1" x14ac:dyDescent="0.25">
      <c r="B385"/>
      <c r="D385"/>
      <c r="E385"/>
      <c r="F385"/>
      <c r="G385"/>
      <c r="H385"/>
      <c r="I385"/>
      <c r="J385"/>
      <c r="K385" s="328"/>
      <c r="M385"/>
      <c r="P385"/>
      <c r="R385"/>
      <c r="T385"/>
    </row>
    <row r="386" spans="2:20" ht="15" hidden="1" customHeight="1" x14ac:dyDescent="0.25">
      <c r="B386"/>
      <c r="D386"/>
      <c r="E386"/>
      <c r="F386"/>
      <c r="G386"/>
      <c r="H386"/>
      <c r="I386"/>
      <c r="J386"/>
      <c r="K386" s="328"/>
      <c r="M386"/>
      <c r="P386"/>
      <c r="R386"/>
      <c r="T386"/>
    </row>
    <row r="387" spans="2:20" ht="15" hidden="1" customHeight="1" x14ac:dyDescent="0.25">
      <c r="B387"/>
      <c r="D387"/>
      <c r="E387"/>
      <c r="F387"/>
      <c r="G387"/>
      <c r="H387"/>
      <c r="I387"/>
      <c r="J387"/>
      <c r="K387" s="328"/>
      <c r="M387"/>
      <c r="P387"/>
      <c r="R387"/>
      <c r="T387"/>
    </row>
    <row r="388" spans="2:20" ht="15" hidden="1" customHeight="1" x14ac:dyDescent="0.25">
      <c r="B388"/>
      <c r="D388"/>
      <c r="E388"/>
      <c r="F388"/>
      <c r="G388"/>
      <c r="H388"/>
      <c r="I388"/>
      <c r="J388"/>
      <c r="K388" s="328"/>
      <c r="M388"/>
      <c r="P388"/>
      <c r="R388"/>
      <c r="T388"/>
    </row>
    <row r="389" spans="2:20" ht="15" customHeight="1" x14ac:dyDescent="0.25"/>
    <row r="390" spans="2:20" ht="15" hidden="1" customHeight="1" x14ac:dyDescent="0.25">
      <c r="B390" s="502"/>
      <c r="C390" s="502"/>
      <c r="D390" s="502"/>
      <c r="E390" s="502"/>
      <c r="F390" s="502"/>
      <c r="G390" s="502"/>
      <c r="H390" s="502"/>
      <c r="I390" s="502"/>
      <c r="J390" s="502"/>
      <c r="K390" s="341"/>
      <c r="L390"/>
      <c r="M390"/>
      <c r="N390"/>
      <c r="O390"/>
      <c r="P390"/>
      <c r="Q390"/>
      <c r="R390"/>
      <c r="S390"/>
      <c r="T390"/>
    </row>
    <row r="391" spans="2:20" ht="15" hidden="1" customHeight="1" x14ac:dyDescent="0.25">
      <c r="B391"/>
      <c r="D391"/>
      <c r="E391"/>
      <c r="F391"/>
      <c r="G391"/>
      <c r="H391"/>
      <c r="I391"/>
      <c r="J391"/>
      <c r="K391" s="328"/>
      <c r="M391"/>
      <c r="P391"/>
      <c r="R391"/>
      <c r="T391"/>
    </row>
    <row r="392" spans="2:20" ht="15" hidden="1" customHeight="1" x14ac:dyDescent="0.25">
      <c r="B392"/>
      <c r="D392"/>
      <c r="E392"/>
      <c r="F392"/>
      <c r="G392"/>
      <c r="H392"/>
      <c r="I392"/>
      <c r="J392"/>
      <c r="K392" s="328"/>
      <c r="M392"/>
      <c r="P392"/>
      <c r="R392"/>
      <c r="T392"/>
    </row>
    <row r="393" spans="2:20" ht="15" hidden="1" customHeight="1" x14ac:dyDescent="0.25">
      <c r="B393"/>
      <c r="D393"/>
      <c r="E393"/>
      <c r="F393"/>
      <c r="G393"/>
      <c r="H393"/>
      <c r="I393"/>
      <c r="J393"/>
      <c r="K393" s="328"/>
      <c r="M393"/>
      <c r="P393"/>
      <c r="R393"/>
      <c r="T393"/>
    </row>
    <row r="394" spans="2:20" ht="15" hidden="1" customHeight="1" x14ac:dyDescent="0.25">
      <c r="B394"/>
      <c r="D394"/>
      <c r="E394"/>
      <c r="F394"/>
      <c r="G394"/>
      <c r="H394"/>
      <c r="I394"/>
      <c r="J394"/>
      <c r="K394" s="328"/>
      <c r="M394"/>
      <c r="P394"/>
      <c r="R394"/>
      <c r="T394"/>
    </row>
    <row r="395" spans="2:20" ht="15" hidden="1" customHeight="1" x14ac:dyDescent="0.25">
      <c r="B395"/>
      <c r="D395"/>
      <c r="E395"/>
      <c r="F395"/>
      <c r="G395"/>
      <c r="H395"/>
      <c r="I395"/>
      <c r="J395"/>
      <c r="K395" s="328"/>
      <c r="M395"/>
      <c r="P395"/>
      <c r="R395"/>
      <c r="T395"/>
    </row>
    <row r="396" spans="2:20" ht="15" hidden="1" customHeight="1" x14ac:dyDescent="0.25">
      <c r="B396"/>
      <c r="D396"/>
      <c r="E396"/>
      <c r="F396"/>
      <c r="G396"/>
      <c r="H396"/>
      <c r="I396"/>
      <c r="J396"/>
      <c r="K396" s="328"/>
      <c r="M396"/>
      <c r="P396"/>
      <c r="R396"/>
      <c r="T396"/>
    </row>
    <row r="397" spans="2:20" ht="15" hidden="1" customHeight="1" x14ac:dyDescent="0.25">
      <c r="B397"/>
      <c r="D397"/>
      <c r="E397"/>
      <c r="F397"/>
      <c r="G397"/>
      <c r="H397"/>
      <c r="I397"/>
      <c r="J397"/>
      <c r="K397" s="328"/>
      <c r="M397"/>
      <c r="P397"/>
      <c r="R397"/>
      <c r="T397"/>
    </row>
    <row r="398" spans="2:20" ht="15" hidden="1" customHeight="1" x14ac:dyDescent="0.25">
      <c r="B398"/>
      <c r="D398"/>
      <c r="E398"/>
      <c r="F398"/>
      <c r="G398"/>
      <c r="H398"/>
      <c r="I398"/>
      <c r="J398"/>
      <c r="K398" s="328"/>
      <c r="M398"/>
      <c r="P398"/>
      <c r="R398"/>
      <c r="T398"/>
    </row>
    <row r="399" spans="2:20" ht="15" hidden="1" customHeight="1" x14ac:dyDescent="0.25">
      <c r="B399"/>
      <c r="D399"/>
      <c r="E399"/>
      <c r="F399"/>
      <c r="G399"/>
      <c r="H399"/>
      <c r="I399"/>
      <c r="J399"/>
      <c r="K399" s="328"/>
      <c r="M399"/>
      <c r="P399"/>
      <c r="R399"/>
      <c r="T399"/>
    </row>
    <row r="400" spans="2:20" ht="15" hidden="1" customHeight="1" x14ac:dyDescent="0.25">
      <c r="B400"/>
      <c r="D400"/>
      <c r="E400"/>
      <c r="F400"/>
      <c r="G400"/>
      <c r="H400"/>
      <c r="I400"/>
      <c r="J400"/>
      <c r="K400" s="328"/>
      <c r="M400"/>
      <c r="P400"/>
      <c r="R400"/>
      <c r="T400"/>
    </row>
    <row r="401" spans="2:20" ht="15" hidden="1" customHeight="1" x14ac:dyDescent="0.25">
      <c r="B401"/>
      <c r="D401"/>
      <c r="E401"/>
      <c r="F401"/>
      <c r="G401"/>
      <c r="H401"/>
      <c r="I401"/>
      <c r="J401"/>
      <c r="K401" s="328"/>
      <c r="M401"/>
      <c r="P401"/>
      <c r="R401"/>
      <c r="T401"/>
    </row>
    <row r="402" spans="2:20" ht="15" hidden="1" customHeight="1" x14ac:dyDescent="0.25">
      <c r="B402"/>
      <c r="D402"/>
      <c r="E402"/>
      <c r="F402"/>
      <c r="G402"/>
      <c r="H402"/>
      <c r="I402"/>
      <c r="J402"/>
      <c r="K402" s="328"/>
      <c r="M402"/>
      <c r="P402"/>
      <c r="R402"/>
      <c r="T402"/>
    </row>
    <row r="403" spans="2:20" ht="15" customHeight="1" x14ac:dyDescent="0.25"/>
    <row r="404" spans="2:20" ht="15" customHeight="1" x14ac:dyDescent="0.25"/>
    <row r="405" spans="2:20" ht="15" customHeight="1" x14ac:dyDescent="0.25"/>
    <row r="406" spans="2:20" ht="15" customHeight="1" x14ac:dyDescent="0.25"/>
    <row r="407" spans="2:20" ht="15" customHeight="1" x14ac:dyDescent="0.25"/>
    <row r="408" spans="2:20" ht="15" customHeight="1" x14ac:dyDescent="0.25"/>
    <row r="409" spans="2:20" ht="15" customHeight="1" x14ac:dyDescent="0.25"/>
    <row r="410" spans="2:20" ht="15" customHeight="1" x14ac:dyDescent="0.25"/>
    <row r="411" spans="2:20" ht="15" customHeight="1" x14ac:dyDescent="0.25"/>
  </sheetData>
  <mergeCells count="26">
    <mergeCell ref="B375:J375"/>
    <mergeCell ref="B390:J390"/>
    <mergeCell ref="A98:T98"/>
    <mergeCell ref="B99:J99"/>
    <mergeCell ref="L99:T99"/>
    <mergeCell ref="A104:T104"/>
    <mergeCell ref="B346:J346"/>
    <mergeCell ref="B361:J361"/>
    <mergeCell ref="A54:T54"/>
    <mergeCell ref="B55:J55"/>
    <mergeCell ref="L55:T55"/>
    <mergeCell ref="A60:T60"/>
    <mergeCell ref="B61:J61"/>
    <mergeCell ref="L61:T61"/>
    <mergeCell ref="A10:T10"/>
    <mergeCell ref="B11:J11"/>
    <mergeCell ref="L11:T11"/>
    <mergeCell ref="A48:T48"/>
    <mergeCell ref="B49:J49"/>
    <mergeCell ref="L49:T49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EA04B-A9E6-4D26-9E13-8650050068F4}">
  <sheetPr codeName="Hoja11"/>
  <dimension ref="A1:T380"/>
  <sheetViews>
    <sheetView tabSelected="1" workbookViewId="0">
      <selection activeCell="U10" sqref="U10"/>
    </sheetView>
  </sheetViews>
  <sheetFormatPr baseColWidth="10" defaultColWidth="11.42578125" defaultRowHeight="15" x14ac:dyDescent="0.25"/>
  <cols>
    <col min="1" max="1" width="55.42578125" customWidth="1"/>
    <col min="2" max="5" width="11.42578125" style="340" customWidth="1"/>
    <col min="6" max="6" width="12.28515625" style="340" bestFit="1" customWidth="1"/>
    <col min="7" max="7" width="12.28515625" style="340" customWidth="1"/>
    <col min="8" max="9" width="12.7109375" style="340" customWidth="1"/>
    <col min="10" max="10" width="11.42578125" style="340" customWidth="1"/>
    <col min="11" max="11" width="1.28515625" style="340" customWidth="1"/>
    <col min="12" max="14" width="12.5703125" style="340" customWidth="1"/>
    <col min="15" max="17" width="11.42578125" style="340" customWidth="1"/>
    <col min="18" max="19" width="14" style="340" customWidth="1"/>
    <col min="20" max="20" width="11.42578125" style="340" customWidth="1"/>
  </cols>
  <sheetData>
    <row r="1" spans="1:20" ht="53.25" customHeight="1" x14ac:dyDescent="0.25">
      <c r="A1" s="373" t="s">
        <v>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</row>
    <row r="2" spans="1:20" ht="36.75" customHeight="1" x14ac:dyDescent="0.25">
      <c r="A2" s="503" t="s">
        <v>121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</row>
    <row r="3" spans="1:20" ht="21" x14ac:dyDescent="0.25">
      <c r="A3" s="376" t="s">
        <v>122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8"/>
    </row>
    <row r="4" spans="1:20" ht="21" x14ac:dyDescent="0.35">
      <c r="A4" s="504" t="s">
        <v>123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</row>
    <row r="5" spans="1:20" x14ac:dyDescent="0.25">
      <c r="A5" s="54"/>
      <c r="B5" s="382" t="s">
        <v>152</v>
      </c>
      <c r="C5" s="383"/>
      <c r="D5" s="383"/>
      <c r="E5" s="383"/>
      <c r="F5" s="383"/>
      <c r="G5" s="383"/>
      <c r="H5" s="383"/>
      <c r="I5" s="383"/>
      <c r="J5" s="384"/>
      <c r="K5" s="342"/>
      <c r="L5" s="382" t="str">
        <f>CONCATENATE("acumulado ",B5)</f>
        <v>acumulado diciembre</v>
      </c>
      <c r="M5" s="383"/>
      <c r="N5" s="383"/>
      <c r="O5" s="383"/>
      <c r="P5" s="383"/>
      <c r="Q5" s="383"/>
      <c r="R5" s="383"/>
      <c r="S5" s="383"/>
      <c r="T5" s="384"/>
    </row>
    <row r="6" spans="1:20" x14ac:dyDescent="0.25">
      <c r="A6" s="1"/>
      <c r="B6" s="343">
        <v>2019</v>
      </c>
      <c r="C6" s="343">
        <v>2022</v>
      </c>
      <c r="D6" s="343">
        <v>2023</v>
      </c>
      <c r="E6" s="343">
        <v>2024</v>
      </c>
      <c r="F6" s="343" t="str">
        <f>CONCATENATE("var ",RIGHT(E6,2),"/",RIGHT(D6,2))</f>
        <v>var 24/23</v>
      </c>
      <c r="G6" s="343" t="str">
        <f>CONCATENATE("var ",RIGHT(E6,2),"/",RIGHT(B6,2))</f>
        <v>var 24/19</v>
      </c>
      <c r="H6" s="343" t="str">
        <f>CONCATENATE("dif ",RIGHT(E6,2),"-",RIGHT(D6,2))</f>
        <v>dif 24-23</v>
      </c>
      <c r="I6" s="343" t="str">
        <f>CONCATENATE("dif ",RIGHT(E6,2),"-",RIGHT(B6,2))</f>
        <v>dif 24-19</v>
      </c>
      <c r="J6" s="343" t="str">
        <f>CONCATENATE("cuota ",RIGHT(E6,2))</f>
        <v>cuota 24</v>
      </c>
      <c r="K6" s="342"/>
      <c r="L6" s="343">
        <v>2019</v>
      </c>
      <c r="M6" s="343">
        <v>2022</v>
      </c>
      <c r="N6" s="343">
        <v>2023</v>
      </c>
      <c r="O6" s="343">
        <v>2024</v>
      </c>
      <c r="P6" s="343" t="str">
        <f>CONCATENATE("var ",RIGHT(O6,2),"/",RIGHT(N6,2))</f>
        <v>var 24/23</v>
      </c>
      <c r="Q6" s="343" t="str">
        <f>CONCATENATE("var ",RIGHT(O6,2),"/",RIGHT(L6,2))</f>
        <v>var 24/19</v>
      </c>
      <c r="R6" s="343" t="str">
        <f>CONCATENATE("dif ",RIGHT(O6,2),"-",RIGHT(N6,2))</f>
        <v>dif 24-23</v>
      </c>
      <c r="S6" s="343" t="str">
        <f>CONCATENATE("dif ",RIGHT(O6,2),"-",RIGHT(L6,2))</f>
        <v>dif 24-19</v>
      </c>
      <c r="T6" s="343" t="str">
        <f>CONCATENATE("cuota ",RIGHT(O6,2))</f>
        <v>cuota 24</v>
      </c>
    </row>
    <row r="7" spans="1:20" x14ac:dyDescent="0.25">
      <c r="A7" s="344" t="s">
        <v>124</v>
      </c>
      <c r="B7" s="345">
        <v>526258</v>
      </c>
      <c r="C7" s="345">
        <v>584798</v>
      </c>
      <c r="D7" s="345">
        <v>636062</v>
      </c>
      <c r="E7" s="345">
        <v>705598</v>
      </c>
      <c r="F7" s="346">
        <f>E7/D7-1</f>
        <v>0.1093226760913244</v>
      </c>
      <c r="G7" s="346">
        <f>E7/B7-1</f>
        <v>0.34078341801929857</v>
      </c>
      <c r="H7" s="345">
        <f>E7-D7</f>
        <v>69536</v>
      </c>
      <c r="I7" s="345">
        <f>E7-B7</f>
        <v>179340</v>
      </c>
      <c r="J7" s="346">
        <f t="shared" ref="J7:J18" si="0">E7/$E$7</f>
        <v>1</v>
      </c>
      <c r="K7" s="342"/>
      <c r="L7" s="345">
        <v>5889454</v>
      </c>
      <c r="M7" s="345">
        <v>5951456</v>
      </c>
      <c r="N7" s="345">
        <v>6572823</v>
      </c>
      <c r="O7" s="345">
        <v>7384707</v>
      </c>
      <c r="P7" s="346">
        <f>O7/N7-1</f>
        <v>0.12352135452301094</v>
      </c>
      <c r="Q7" s="346">
        <f>O7/L7-1</f>
        <v>0.2538865232668428</v>
      </c>
      <c r="R7" s="345">
        <f>O7-N7</f>
        <v>811884</v>
      </c>
      <c r="S7" s="345">
        <f>O7-L7</f>
        <v>1495253</v>
      </c>
      <c r="T7" s="346">
        <f>O7/$O$7</f>
        <v>1</v>
      </c>
    </row>
    <row r="8" spans="1:20" x14ac:dyDescent="0.25">
      <c r="A8" s="347" t="s">
        <v>125</v>
      </c>
      <c r="B8" s="348">
        <v>56447</v>
      </c>
      <c r="C8" s="348">
        <v>58303</v>
      </c>
      <c r="D8" s="348">
        <v>57962</v>
      </c>
      <c r="E8" s="348">
        <v>61173</v>
      </c>
      <c r="F8" s="349">
        <f t="shared" ref="F8:F18" si="1">E8/D8-1</f>
        <v>5.5398364445671255E-2</v>
      </c>
      <c r="G8" s="349">
        <f>E8/B8-1</f>
        <v>8.3724555777986431E-2</v>
      </c>
      <c r="H8" s="348">
        <f t="shared" ref="H8:H18" si="2">E8-D8</f>
        <v>3211</v>
      </c>
      <c r="I8" s="348">
        <f t="shared" ref="I8:I18" si="3">E8-B8</f>
        <v>4726</v>
      </c>
      <c r="J8" s="349">
        <f t="shared" si="0"/>
        <v>8.6696674310301328E-2</v>
      </c>
      <c r="K8" s="342"/>
      <c r="L8" s="348">
        <v>841245</v>
      </c>
      <c r="M8" s="348">
        <v>835206</v>
      </c>
      <c r="N8" s="348">
        <v>894417</v>
      </c>
      <c r="O8" s="348">
        <v>943418</v>
      </c>
      <c r="P8" s="349">
        <f>O8/N8-1</f>
        <v>5.4785407701329447E-2</v>
      </c>
      <c r="Q8" s="349">
        <f t="shared" ref="Q8:Q18" si="4">O8/L8-1</f>
        <v>0.12145451087376458</v>
      </c>
      <c r="R8" s="348">
        <f t="shared" ref="R8:R18" si="5">O8-N8</f>
        <v>49001</v>
      </c>
      <c r="S8" s="348">
        <f t="shared" ref="S8:S18" si="6">O8-L8</f>
        <v>102173</v>
      </c>
      <c r="T8" s="349">
        <f t="shared" ref="T8:T18" si="7">O8/$O$7</f>
        <v>0.12775293589847234</v>
      </c>
    </row>
    <row r="9" spans="1:20" x14ac:dyDescent="0.25">
      <c r="A9" s="347" t="s">
        <v>126</v>
      </c>
      <c r="B9" s="348">
        <v>469811</v>
      </c>
      <c r="C9" s="348">
        <v>526495</v>
      </c>
      <c r="D9" s="348">
        <v>578100</v>
      </c>
      <c r="E9" s="348">
        <v>644426</v>
      </c>
      <c r="F9" s="349">
        <f>E9/D9-1</f>
        <v>0.11473101539526032</v>
      </c>
      <c r="G9" s="349">
        <f t="shared" ref="G9:G18" si="8">E9/B9-1</f>
        <v>0.37167073567881559</v>
      </c>
      <c r="H9" s="348">
        <f t="shared" si="2"/>
        <v>66326</v>
      </c>
      <c r="I9" s="348">
        <f t="shared" si="3"/>
        <v>174615</v>
      </c>
      <c r="J9" s="349">
        <f t="shared" si="0"/>
        <v>0.91330474292727593</v>
      </c>
      <c r="K9" s="342"/>
      <c r="L9" s="348">
        <v>5048209</v>
      </c>
      <c r="M9" s="348">
        <v>5116249</v>
      </c>
      <c r="N9" s="348">
        <v>5678405</v>
      </c>
      <c r="O9" s="348">
        <v>6441288</v>
      </c>
      <c r="P9" s="349">
        <f>O9/N9-1</f>
        <v>0.13434811359880117</v>
      </c>
      <c r="Q9" s="349">
        <f t="shared" si="4"/>
        <v>0.27595509615390323</v>
      </c>
      <c r="R9" s="348">
        <f t="shared" si="5"/>
        <v>762883</v>
      </c>
      <c r="S9" s="348">
        <f t="shared" si="6"/>
        <v>1393079</v>
      </c>
      <c r="T9" s="349">
        <f t="shared" si="7"/>
        <v>0.87224692868654097</v>
      </c>
    </row>
    <row r="10" spans="1:20" x14ac:dyDescent="0.25">
      <c r="A10" s="309" t="s">
        <v>22</v>
      </c>
      <c r="B10" s="350">
        <v>74249</v>
      </c>
      <c r="C10" s="350">
        <v>82431</v>
      </c>
      <c r="D10" s="350">
        <v>94800</v>
      </c>
      <c r="E10" s="350">
        <v>121339</v>
      </c>
      <c r="F10" s="351">
        <f>E10/D10-1</f>
        <v>0.27994725738396631</v>
      </c>
      <c r="G10" s="351">
        <f>E10/B10-1</f>
        <v>0.63421729585583653</v>
      </c>
      <c r="H10" s="350">
        <f t="shared" si="2"/>
        <v>26539</v>
      </c>
      <c r="I10" s="350">
        <f t="shared" si="3"/>
        <v>47090</v>
      </c>
      <c r="J10" s="351">
        <f t="shared" si="0"/>
        <v>0.17196619038035821</v>
      </c>
      <c r="K10" s="342"/>
      <c r="L10" s="350">
        <v>741999</v>
      </c>
      <c r="M10" s="350">
        <v>666318</v>
      </c>
      <c r="N10" s="350">
        <v>773544</v>
      </c>
      <c r="O10" s="350">
        <v>901445</v>
      </c>
      <c r="P10" s="351">
        <f t="shared" ref="P10:P18" si="9">O10/N10-1</f>
        <v>0.1653441821021171</v>
      </c>
      <c r="Q10" s="351">
        <f t="shared" si="4"/>
        <v>0.21488708205806217</v>
      </c>
      <c r="R10" s="350">
        <f t="shared" si="5"/>
        <v>127901</v>
      </c>
      <c r="S10" s="350">
        <f t="shared" si="6"/>
        <v>159446</v>
      </c>
      <c r="T10" s="351">
        <f>O10/$O$7</f>
        <v>0.12206916266278404</v>
      </c>
    </row>
    <row r="11" spans="1:20" x14ac:dyDescent="0.25">
      <c r="A11" s="309" t="s">
        <v>32</v>
      </c>
      <c r="B11" s="350">
        <v>20629</v>
      </c>
      <c r="C11" s="350">
        <v>23029</v>
      </c>
      <c r="D11" s="350">
        <v>25432</v>
      </c>
      <c r="E11" s="350">
        <v>27714</v>
      </c>
      <c r="F11" s="171">
        <f t="shared" si="1"/>
        <v>8.9729474677571641E-2</v>
      </c>
      <c r="G11" s="171">
        <f t="shared" si="8"/>
        <v>0.34344854331281205</v>
      </c>
      <c r="H11" s="194">
        <f t="shared" si="2"/>
        <v>2282</v>
      </c>
      <c r="I11" s="194">
        <f t="shared" si="3"/>
        <v>7085</v>
      </c>
      <c r="J11" s="171">
        <f t="shared" si="0"/>
        <v>3.9277322214632128E-2</v>
      </c>
      <c r="K11" s="342"/>
      <c r="L11" s="350">
        <v>221117</v>
      </c>
      <c r="M11" s="350">
        <v>230574</v>
      </c>
      <c r="N11" s="350">
        <v>238263</v>
      </c>
      <c r="O11" s="350">
        <v>263523</v>
      </c>
      <c r="P11" s="171">
        <f t="shared" si="9"/>
        <v>0.10601730021027178</v>
      </c>
      <c r="Q11" s="171">
        <f t="shared" si="4"/>
        <v>0.19178082191780832</v>
      </c>
      <c r="R11" s="194">
        <f t="shared" si="5"/>
        <v>25260</v>
      </c>
      <c r="S11" s="194">
        <f>O11-L11</f>
        <v>42406</v>
      </c>
      <c r="T11" s="171">
        <f>O11/$O$7</f>
        <v>3.5684963533421162E-2</v>
      </c>
    </row>
    <row r="12" spans="1:20" x14ac:dyDescent="0.25">
      <c r="A12" s="309" t="s">
        <v>30</v>
      </c>
      <c r="B12" s="350">
        <v>16289</v>
      </c>
      <c r="C12" s="350">
        <v>34366</v>
      </c>
      <c r="D12" s="350">
        <v>32911</v>
      </c>
      <c r="E12" s="350">
        <v>35138</v>
      </c>
      <c r="F12" s="171">
        <f>E12/D12-1</f>
        <v>6.7667345264501133E-2</v>
      </c>
      <c r="G12" s="171">
        <f t="shared" si="8"/>
        <v>1.1571612744797104</v>
      </c>
      <c r="H12" s="194">
        <f t="shared" si="2"/>
        <v>2227</v>
      </c>
      <c r="I12" s="194">
        <f t="shared" si="3"/>
        <v>18849</v>
      </c>
      <c r="J12" s="171">
        <f t="shared" si="0"/>
        <v>4.9798893987794753E-2</v>
      </c>
      <c r="K12" s="342"/>
      <c r="L12" s="350">
        <v>219266</v>
      </c>
      <c r="M12" s="350">
        <v>318567</v>
      </c>
      <c r="N12" s="350">
        <v>335897</v>
      </c>
      <c r="O12" s="350">
        <v>391743</v>
      </c>
      <c r="P12" s="171">
        <f t="shared" si="9"/>
        <v>0.16625929972580877</v>
      </c>
      <c r="Q12" s="171">
        <f t="shared" si="4"/>
        <v>0.78661078324956901</v>
      </c>
      <c r="R12" s="194">
        <f t="shared" si="5"/>
        <v>55846</v>
      </c>
      <c r="S12" s="194">
        <f t="shared" si="6"/>
        <v>172477</v>
      </c>
      <c r="T12" s="171">
        <f>O12/$O$7</f>
        <v>5.3047873124824042E-2</v>
      </c>
    </row>
    <row r="13" spans="1:20" x14ac:dyDescent="0.25">
      <c r="A13" s="309" t="s">
        <v>31</v>
      </c>
      <c r="B13" s="350">
        <v>17980</v>
      </c>
      <c r="C13" s="350">
        <v>16789</v>
      </c>
      <c r="D13" s="350">
        <v>22500</v>
      </c>
      <c r="E13" s="350">
        <v>20493</v>
      </c>
      <c r="F13" s="171">
        <f t="shared" si="1"/>
        <v>-8.9199999999999946E-2</v>
      </c>
      <c r="G13" s="171">
        <f t="shared" si="8"/>
        <v>0.13976640711902122</v>
      </c>
      <c r="H13" s="194">
        <f t="shared" si="2"/>
        <v>-2007</v>
      </c>
      <c r="I13" s="194">
        <f t="shared" si="3"/>
        <v>2513</v>
      </c>
      <c r="J13" s="171">
        <f t="shared" si="0"/>
        <v>2.9043449669641921E-2</v>
      </c>
      <c r="K13" s="342"/>
      <c r="L13" s="350">
        <v>182882</v>
      </c>
      <c r="M13" s="350">
        <v>217409</v>
      </c>
      <c r="N13" s="350">
        <v>238075</v>
      </c>
      <c r="O13" s="350">
        <v>249760</v>
      </c>
      <c r="P13" s="171">
        <f t="shared" si="9"/>
        <v>4.9081171899611364E-2</v>
      </c>
      <c r="Q13" s="171">
        <f t="shared" si="4"/>
        <v>0.36568935160376626</v>
      </c>
      <c r="R13" s="194">
        <f t="shared" si="5"/>
        <v>11685</v>
      </c>
      <c r="S13" s="194">
        <f t="shared" si="6"/>
        <v>66878</v>
      </c>
      <c r="T13" s="171">
        <f t="shared" si="7"/>
        <v>3.382124707182018E-2</v>
      </c>
    </row>
    <row r="14" spans="1:20" x14ac:dyDescent="0.25">
      <c r="A14" s="309" t="s">
        <v>33</v>
      </c>
      <c r="B14" s="350">
        <v>11352</v>
      </c>
      <c r="C14" s="350">
        <v>15120</v>
      </c>
      <c r="D14" s="350">
        <v>18830</v>
      </c>
      <c r="E14" s="350">
        <v>26435</v>
      </c>
      <c r="F14" s="171">
        <f t="shared" si="1"/>
        <v>0.40387679235262874</v>
      </c>
      <c r="G14" s="171">
        <f t="shared" si="8"/>
        <v>1.328664552501762</v>
      </c>
      <c r="H14" s="194">
        <f t="shared" si="2"/>
        <v>7605</v>
      </c>
      <c r="I14" s="194">
        <f t="shared" si="3"/>
        <v>15083</v>
      </c>
      <c r="J14" s="171">
        <f t="shared" si="0"/>
        <v>3.746467535338819E-2</v>
      </c>
      <c r="K14" s="342"/>
      <c r="L14" s="350">
        <v>161861</v>
      </c>
      <c r="M14" s="350">
        <v>182609</v>
      </c>
      <c r="N14" s="350">
        <v>205954</v>
      </c>
      <c r="O14" s="350">
        <v>256184</v>
      </c>
      <c r="P14" s="171">
        <f t="shared" si="9"/>
        <v>0.24388941219884042</v>
      </c>
      <c r="Q14" s="171">
        <f t="shared" si="4"/>
        <v>0.58274074669006115</v>
      </c>
      <c r="R14" s="194">
        <f t="shared" si="5"/>
        <v>50230</v>
      </c>
      <c r="S14" s="194">
        <f t="shared" si="6"/>
        <v>94323</v>
      </c>
      <c r="T14" s="171">
        <f t="shared" si="7"/>
        <v>3.4691152946217094E-2</v>
      </c>
    </row>
    <row r="15" spans="1:20" x14ac:dyDescent="0.25">
      <c r="A15" s="309" t="s">
        <v>35</v>
      </c>
      <c r="B15" s="350">
        <v>19684</v>
      </c>
      <c r="C15" s="350">
        <v>27845</v>
      </c>
      <c r="D15" s="350">
        <v>33234</v>
      </c>
      <c r="E15" s="350">
        <v>42204</v>
      </c>
      <c r="F15" s="171">
        <f t="shared" si="1"/>
        <v>0.26990431485827759</v>
      </c>
      <c r="G15" s="171">
        <f t="shared" si="8"/>
        <v>1.1440764072343019</v>
      </c>
      <c r="H15" s="194">
        <f t="shared" si="2"/>
        <v>8970</v>
      </c>
      <c r="I15" s="194">
        <f t="shared" si="3"/>
        <v>22520</v>
      </c>
      <c r="J15" s="171">
        <f t="shared" si="0"/>
        <v>5.9813094708318332E-2</v>
      </c>
      <c r="K15" s="342"/>
      <c r="L15" s="350">
        <v>204088</v>
      </c>
      <c r="M15" s="350">
        <v>281581</v>
      </c>
      <c r="N15" s="350">
        <v>314388</v>
      </c>
      <c r="O15" s="350">
        <v>419496</v>
      </c>
      <c r="P15" s="171">
        <f t="shared" si="9"/>
        <v>0.33432573762357332</v>
      </c>
      <c r="Q15" s="171">
        <f t="shared" si="4"/>
        <v>1.0554662694523933</v>
      </c>
      <c r="R15" s="194">
        <f t="shared" si="5"/>
        <v>105108</v>
      </c>
      <c r="S15" s="194">
        <f t="shared" si="6"/>
        <v>215408</v>
      </c>
      <c r="T15" s="171">
        <f t="shared" si="7"/>
        <v>5.6806045250001116E-2</v>
      </c>
    </row>
    <row r="16" spans="1:20" x14ac:dyDescent="0.25">
      <c r="A16" s="309" t="s">
        <v>104</v>
      </c>
      <c r="B16" s="350">
        <v>64094</v>
      </c>
      <c r="C16" s="350">
        <v>47856</v>
      </c>
      <c r="D16" s="350">
        <v>52490</v>
      </c>
      <c r="E16" s="350">
        <v>50448</v>
      </c>
      <c r="F16" s="171">
        <f t="shared" si="1"/>
        <v>-3.8902648123452122E-2</v>
      </c>
      <c r="G16" s="171">
        <f t="shared" si="8"/>
        <v>-0.21290604424751147</v>
      </c>
      <c r="H16" s="194">
        <f t="shared" si="2"/>
        <v>-2042</v>
      </c>
      <c r="I16" s="194">
        <f t="shared" si="3"/>
        <v>-13646</v>
      </c>
      <c r="J16" s="171">
        <f t="shared" si="0"/>
        <v>7.1496801294788248E-2</v>
      </c>
      <c r="K16" s="342"/>
      <c r="L16" s="350">
        <v>397797</v>
      </c>
      <c r="M16" s="350">
        <v>294599</v>
      </c>
      <c r="N16" s="350">
        <v>336577</v>
      </c>
      <c r="O16" s="350">
        <v>332794</v>
      </c>
      <c r="P16" s="171">
        <f t="shared" si="9"/>
        <v>-1.1239627187835222E-2</v>
      </c>
      <c r="Q16" s="171">
        <f t="shared" si="4"/>
        <v>-0.163407466622423</v>
      </c>
      <c r="R16" s="194">
        <f t="shared" si="5"/>
        <v>-3783</v>
      </c>
      <c r="S16" s="194">
        <f t="shared" si="6"/>
        <v>-65003</v>
      </c>
      <c r="T16" s="171">
        <f t="shared" si="7"/>
        <v>4.5065295075349641E-2</v>
      </c>
    </row>
    <row r="17" spans="1:20" x14ac:dyDescent="0.25">
      <c r="A17" s="309" t="s">
        <v>29</v>
      </c>
      <c r="B17" s="350">
        <v>186251</v>
      </c>
      <c r="C17" s="350">
        <v>216747</v>
      </c>
      <c r="D17" s="350">
        <v>235730</v>
      </c>
      <c r="E17" s="350">
        <v>237921</v>
      </c>
      <c r="F17" s="171">
        <f t="shared" si="1"/>
        <v>9.2945318796928689E-3</v>
      </c>
      <c r="G17" s="171">
        <f t="shared" si="8"/>
        <v>0.27742132928145358</v>
      </c>
      <c r="H17" s="194">
        <f t="shared" si="2"/>
        <v>2191</v>
      </c>
      <c r="I17" s="194">
        <f t="shared" si="3"/>
        <v>51670</v>
      </c>
      <c r="J17" s="171">
        <f t="shared" si="0"/>
        <v>0.33719058160595694</v>
      </c>
      <c r="K17" s="342"/>
      <c r="L17" s="350">
        <v>2247876</v>
      </c>
      <c r="M17" s="350">
        <v>2275351</v>
      </c>
      <c r="N17" s="350">
        <v>2500430</v>
      </c>
      <c r="O17" s="350">
        <v>2741976</v>
      </c>
      <c r="P17" s="171">
        <f t="shared" si="9"/>
        <v>9.6601784493067111E-2</v>
      </c>
      <c r="Q17" s="171">
        <f t="shared" si="4"/>
        <v>0.21980749827837487</v>
      </c>
      <c r="R17" s="194">
        <f t="shared" si="5"/>
        <v>241546</v>
      </c>
      <c r="S17" s="194">
        <f t="shared" si="6"/>
        <v>494100</v>
      </c>
      <c r="T17" s="171">
        <f t="shared" si="7"/>
        <v>0.37130464350176656</v>
      </c>
    </row>
    <row r="18" spans="1:20" x14ac:dyDescent="0.25">
      <c r="A18" s="309" t="s">
        <v>46</v>
      </c>
      <c r="B18" s="350">
        <v>59282</v>
      </c>
      <c r="C18" s="350">
        <v>62312</v>
      </c>
      <c r="D18" s="350">
        <v>62173</v>
      </c>
      <c r="E18" s="350">
        <v>82736</v>
      </c>
      <c r="F18" s="171">
        <f t="shared" si="1"/>
        <v>0.33073842343139304</v>
      </c>
      <c r="G18" s="171">
        <f t="shared" si="8"/>
        <v>0.39563442528929516</v>
      </c>
      <c r="H18" s="194">
        <f t="shared" si="2"/>
        <v>20563</v>
      </c>
      <c r="I18" s="194">
        <f t="shared" si="3"/>
        <v>23454</v>
      </c>
      <c r="J18" s="171">
        <f t="shared" si="0"/>
        <v>0.11725656818755155</v>
      </c>
      <c r="K18" s="342"/>
      <c r="L18" s="350">
        <v>671326</v>
      </c>
      <c r="M18" s="350">
        <v>649246</v>
      </c>
      <c r="N18" s="350">
        <v>735285</v>
      </c>
      <c r="O18" s="350">
        <v>884377</v>
      </c>
      <c r="P18" s="171">
        <f t="shared" si="9"/>
        <v>0.20276763431866551</v>
      </c>
      <c r="Q18" s="171">
        <f t="shared" si="4"/>
        <v>0.31735848157229118</v>
      </c>
      <c r="R18" s="194">
        <f t="shared" si="5"/>
        <v>149092</v>
      </c>
      <c r="S18" s="194">
        <f t="shared" si="6"/>
        <v>213051</v>
      </c>
      <c r="T18" s="171">
        <f t="shared" si="7"/>
        <v>0.11975789967022388</v>
      </c>
    </row>
    <row r="19" spans="1:20" ht="21" x14ac:dyDescent="0.35">
      <c r="A19" s="505" t="s">
        <v>127</v>
      </c>
      <c r="B19" s="505"/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</row>
    <row r="20" spans="1:20" x14ac:dyDescent="0.25">
      <c r="A20" s="54"/>
      <c r="B20" s="382" t="s">
        <v>152</v>
      </c>
      <c r="C20" s="383"/>
      <c r="D20" s="383"/>
      <c r="E20" s="383"/>
      <c r="F20" s="383"/>
      <c r="G20" s="383"/>
      <c r="H20" s="383"/>
      <c r="I20" s="383"/>
      <c r="J20" s="384"/>
      <c r="K20" s="352"/>
      <c r="L20" s="382" t="str">
        <f>CONCATENATE("acumulado ",B20)</f>
        <v>acumulado diciembre</v>
      </c>
      <c r="M20" s="383"/>
      <c r="N20" s="383"/>
      <c r="O20" s="383"/>
      <c r="P20" s="383"/>
      <c r="Q20" s="383"/>
      <c r="R20" s="383"/>
      <c r="S20" s="383"/>
      <c r="T20" s="384"/>
    </row>
    <row r="21" spans="1:20" x14ac:dyDescent="0.25">
      <c r="A21" s="4"/>
      <c r="B21" s="5">
        <v>2019</v>
      </c>
      <c r="C21" s="5">
        <v>2022</v>
      </c>
      <c r="D21" s="5">
        <v>2023</v>
      </c>
      <c r="E21" s="5">
        <v>2024</v>
      </c>
      <c r="F21" s="5" t="str">
        <f>CONCATENATE("var ",RIGHT(E21,2),"/",RIGHT(D21,2))</f>
        <v>var 24/23</v>
      </c>
      <c r="G21" s="5" t="str">
        <f>CONCATENATE("var ",RIGHT(E21,2),"/",RIGHT(B21,2))</f>
        <v>var 24/19</v>
      </c>
      <c r="H21" s="5" t="str">
        <f>CONCATENATE("dif ",RIGHT(E21,2),"-",RIGHT(D21,2))</f>
        <v>dif 24-23</v>
      </c>
      <c r="I21" s="5" t="str">
        <f>CONCATENATE("dif ",RIGHT(E21,2),"-",RIGHT(B21,2))</f>
        <v>dif 24-19</v>
      </c>
      <c r="J21" s="5" t="str">
        <f>CONCATENATE("cuota ",RIGHT(E21,2))</f>
        <v>cuota 24</v>
      </c>
      <c r="K21" s="352"/>
      <c r="L21" s="5">
        <v>2019</v>
      </c>
      <c r="M21" s="5">
        <v>2022</v>
      </c>
      <c r="N21" s="5">
        <v>2023</v>
      </c>
      <c r="O21" s="5">
        <v>2024</v>
      </c>
      <c r="P21" s="5" t="str">
        <f>CONCATENATE("var ",RIGHT(O21,2),"/",RIGHT(N21,2))</f>
        <v>var 24/23</v>
      </c>
      <c r="Q21" s="5" t="str">
        <f>CONCATENATE("var ",RIGHT(O21,2),"/",RIGHT(L21,2))</f>
        <v>var 24/19</v>
      </c>
      <c r="R21" s="5" t="str">
        <f>CONCATENATE("dif ",RIGHT(O21,2),"-",RIGHT(N21,2))</f>
        <v>dif 24-23</v>
      </c>
      <c r="S21" s="5" t="str">
        <f>CONCATENATE("dif ",RIGHT(O21,2),"-",RIGHT(L21,2))</f>
        <v>dif 24-19</v>
      </c>
      <c r="T21" s="5" t="str">
        <f>CONCATENATE("cuota ",RIGHT(O21,2))</f>
        <v>cuota 24</v>
      </c>
    </row>
    <row r="22" spans="1:20" x14ac:dyDescent="0.25">
      <c r="A22" s="353" t="s">
        <v>128</v>
      </c>
      <c r="B22" s="354">
        <v>526258</v>
      </c>
      <c r="C22" s="354">
        <v>584798</v>
      </c>
      <c r="D22" s="354">
        <v>636062</v>
      </c>
      <c r="E22" s="354">
        <v>705598</v>
      </c>
      <c r="F22" s="355">
        <f t="shared" ref="F22:F26" si="10">E22/D22-1</f>
        <v>0.1093226760913244</v>
      </c>
      <c r="G22" s="355">
        <f t="shared" ref="G22:G26" si="11">E22/B22-1</f>
        <v>0.34078341801929857</v>
      </c>
      <c r="H22" s="354">
        <f t="shared" ref="H22:H26" si="12">E22-D22</f>
        <v>69536</v>
      </c>
      <c r="I22" s="354">
        <f t="shared" ref="I22:I26" si="13">E22-B22</f>
        <v>179340</v>
      </c>
      <c r="J22" s="355">
        <f>E22/$E$22</f>
        <v>1</v>
      </c>
      <c r="K22" s="352"/>
      <c r="L22" s="354">
        <v>5889454</v>
      </c>
      <c r="M22" s="354">
        <v>5951456</v>
      </c>
      <c r="N22" s="354">
        <v>6572823</v>
      </c>
      <c r="O22" s="354">
        <v>7384707</v>
      </c>
      <c r="P22" s="355">
        <f t="shared" ref="P22" si="14">O22/N22-1</f>
        <v>0.12352135452301094</v>
      </c>
      <c r="Q22" s="355">
        <f t="shared" ref="Q22:Q26" si="15">O22/L22-1</f>
        <v>0.2538865232668428</v>
      </c>
      <c r="R22" s="354">
        <f t="shared" ref="R22:R26" si="16">O22-N22</f>
        <v>811884</v>
      </c>
      <c r="S22" s="354">
        <f t="shared" ref="S22:S26" si="17">O22-L22</f>
        <v>1495253</v>
      </c>
      <c r="T22" s="355">
        <f>O22/$O$22</f>
        <v>1</v>
      </c>
    </row>
    <row r="23" spans="1:20" x14ac:dyDescent="0.25">
      <c r="A23" s="309" t="s">
        <v>129</v>
      </c>
      <c r="B23" s="350">
        <v>341350</v>
      </c>
      <c r="C23" s="350">
        <v>364495</v>
      </c>
      <c r="D23" s="350">
        <v>404678</v>
      </c>
      <c r="E23" s="350">
        <v>435570</v>
      </c>
      <c r="F23" s="351">
        <f>E23/D23-1</f>
        <v>7.6337236024691224E-2</v>
      </c>
      <c r="G23" s="351">
        <f t="shared" si="11"/>
        <v>0.27602167862897309</v>
      </c>
      <c r="H23" s="350">
        <f t="shared" si="12"/>
        <v>30892</v>
      </c>
      <c r="I23" s="350">
        <f t="shared" si="13"/>
        <v>94220</v>
      </c>
      <c r="J23" s="351">
        <f>E23/$E$22</f>
        <v>0.61730617150275369</v>
      </c>
      <c r="K23" s="352"/>
      <c r="L23" s="350">
        <v>3720309</v>
      </c>
      <c r="M23" s="350">
        <v>3655175</v>
      </c>
      <c r="N23" s="350">
        <v>4039387</v>
      </c>
      <c r="O23" s="350">
        <v>4754958</v>
      </c>
      <c r="P23" s="351">
        <f>O23/N23-1</f>
        <v>0.17714841385586477</v>
      </c>
      <c r="Q23" s="351">
        <f t="shared" si="15"/>
        <v>0.27810835067732276</v>
      </c>
      <c r="R23" s="350">
        <f t="shared" si="16"/>
        <v>715571</v>
      </c>
      <c r="S23" s="350">
        <f t="shared" si="17"/>
        <v>1034649</v>
      </c>
      <c r="T23" s="351">
        <f t="shared" ref="T23:T26" si="18">O23/$O$22</f>
        <v>0.64389257420775126</v>
      </c>
    </row>
    <row r="24" spans="1:20" x14ac:dyDescent="0.25">
      <c r="A24" s="309" t="s">
        <v>130</v>
      </c>
      <c r="B24" s="350">
        <v>147251</v>
      </c>
      <c r="C24" s="350">
        <v>166018</v>
      </c>
      <c r="D24" s="350">
        <v>179489</v>
      </c>
      <c r="E24" s="350">
        <v>222077</v>
      </c>
      <c r="F24" s="351">
        <f t="shared" si="10"/>
        <v>0.23727359336783871</v>
      </c>
      <c r="G24" s="351">
        <f t="shared" si="11"/>
        <v>0.50815274599153826</v>
      </c>
      <c r="H24" s="350">
        <f t="shared" si="12"/>
        <v>42588</v>
      </c>
      <c r="I24" s="350">
        <f t="shared" si="13"/>
        <v>74826</v>
      </c>
      <c r="J24" s="351">
        <f>E24/$E$22</f>
        <v>0.31473586943273651</v>
      </c>
      <c r="K24" s="352"/>
      <c r="L24" s="350">
        <v>1840423</v>
      </c>
      <c r="M24" s="350">
        <v>1892095</v>
      </c>
      <c r="N24" s="350">
        <v>2111188</v>
      </c>
      <c r="O24" s="350">
        <v>2225971</v>
      </c>
      <c r="P24" s="351">
        <f t="shared" ref="P24:P26" si="19">O24/N24-1</f>
        <v>5.4368914563743154E-2</v>
      </c>
      <c r="Q24" s="351">
        <f t="shared" si="15"/>
        <v>0.2094887968689807</v>
      </c>
      <c r="R24" s="350">
        <f t="shared" si="16"/>
        <v>114783</v>
      </c>
      <c r="S24" s="350">
        <f t="shared" si="17"/>
        <v>385548</v>
      </c>
      <c r="T24" s="351">
        <f t="shared" si="18"/>
        <v>0.30142983330279727</v>
      </c>
    </row>
    <row r="25" spans="1:20" x14ac:dyDescent="0.25">
      <c r="A25" s="309" t="s">
        <v>131</v>
      </c>
      <c r="B25" s="350">
        <v>28549</v>
      </c>
      <c r="C25" s="350">
        <v>33794</v>
      </c>
      <c r="D25" s="350">
        <v>37344</v>
      </c>
      <c r="E25" s="350">
        <v>33738</v>
      </c>
      <c r="F25" s="351">
        <f t="shared" si="10"/>
        <v>-9.6561696658097662E-2</v>
      </c>
      <c r="G25" s="351">
        <f t="shared" si="11"/>
        <v>0.18175767977862622</v>
      </c>
      <c r="H25" s="350">
        <f t="shared" si="12"/>
        <v>-3606</v>
      </c>
      <c r="I25" s="350">
        <f t="shared" si="13"/>
        <v>5189</v>
      </c>
      <c r="J25" s="351">
        <f>E25/$E$22</f>
        <v>4.7814761379709129E-2</v>
      </c>
      <c r="K25" s="352"/>
      <c r="L25" s="350">
        <v>253067</v>
      </c>
      <c r="M25" s="350">
        <v>299258</v>
      </c>
      <c r="N25" s="350">
        <v>303555</v>
      </c>
      <c r="O25" s="350">
        <v>300404</v>
      </c>
      <c r="P25" s="351">
        <f t="shared" si="19"/>
        <v>-1.0380326464726308E-2</v>
      </c>
      <c r="Q25" s="351">
        <f t="shared" si="15"/>
        <v>0.18705323096255144</v>
      </c>
      <c r="R25" s="350">
        <f t="shared" si="16"/>
        <v>-3151</v>
      </c>
      <c r="S25" s="350">
        <f t="shared" si="17"/>
        <v>47337</v>
      </c>
      <c r="T25" s="351">
        <f t="shared" si="18"/>
        <v>4.0679203656962967E-2</v>
      </c>
    </row>
    <row r="26" spans="1:20" x14ac:dyDescent="0.25">
      <c r="A26" s="309" t="s">
        <v>132</v>
      </c>
      <c r="B26" s="350">
        <v>9108</v>
      </c>
      <c r="C26" s="350">
        <v>20491</v>
      </c>
      <c r="D26" s="350">
        <v>14551</v>
      </c>
      <c r="E26" s="350">
        <v>14214</v>
      </c>
      <c r="F26" s="351">
        <f t="shared" si="10"/>
        <v>-2.3159920280393154E-2</v>
      </c>
      <c r="G26" s="351">
        <f t="shared" si="11"/>
        <v>0.56060606060606055</v>
      </c>
      <c r="H26" s="350">
        <f t="shared" si="12"/>
        <v>-337</v>
      </c>
      <c r="I26" s="350">
        <f t="shared" si="13"/>
        <v>5106</v>
      </c>
      <c r="J26" s="351">
        <f>E26/$E$22</f>
        <v>2.0144614922377898E-2</v>
      </c>
      <c r="K26" s="352"/>
      <c r="L26" s="350">
        <v>75656</v>
      </c>
      <c r="M26" s="350">
        <v>104926</v>
      </c>
      <c r="N26" s="350">
        <v>118695</v>
      </c>
      <c r="O26" s="350">
        <v>103378</v>
      </c>
      <c r="P26" s="351">
        <f t="shared" si="19"/>
        <v>-0.12904503138295631</v>
      </c>
      <c r="Q26" s="351">
        <f t="shared" si="15"/>
        <v>0.366421698212964</v>
      </c>
      <c r="R26" s="350">
        <f t="shared" si="16"/>
        <v>-15317</v>
      </c>
      <c r="S26" s="350">
        <f t="shared" si="17"/>
        <v>27722</v>
      </c>
      <c r="T26" s="351">
        <f t="shared" si="18"/>
        <v>1.3998930492435245E-2</v>
      </c>
    </row>
    <row r="27" spans="1:20" ht="21" x14ac:dyDescent="0.35">
      <c r="A27" s="506" t="s">
        <v>133</v>
      </c>
      <c r="B27" s="506"/>
      <c r="C27" s="506"/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6"/>
      <c r="T27" s="506"/>
    </row>
    <row r="28" spans="1:20" x14ac:dyDescent="0.25">
      <c r="A28" s="54"/>
      <c r="B28" s="382" t="s">
        <v>152</v>
      </c>
      <c r="C28" s="383"/>
      <c r="D28" s="383"/>
      <c r="E28" s="383"/>
      <c r="F28" s="383"/>
      <c r="G28" s="383"/>
      <c r="H28" s="383"/>
      <c r="I28" s="383"/>
      <c r="J28" s="384"/>
      <c r="K28" s="356"/>
      <c r="L28" s="382" t="str">
        <f>CONCATENATE("acumulado ",B28)</f>
        <v>acumulado diciembre</v>
      </c>
      <c r="M28" s="383"/>
      <c r="N28" s="383"/>
      <c r="O28" s="383"/>
      <c r="P28" s="383"/>
      <c r="Q28" s="383"/>
      <c r="R28" s="383"/>
      <c r="S28" s="383"/>
      <c r="T28" s="384"/>
    </row>
    <row r="29" spans="1:20" x14ac:dyDescent="0.25">
      <c r="A29" s="4"/>
      <c r="B29" s="5">
        <v>2019</v>
      </c>
      <c r="C29" s="5">
        <v>2022</v>
      </c>
      <c r="D29" s="5">
        <v>2023</v>
      </c>
      <c r="E29" s="5">
        <v>2024</v>
      </c>
      <c r="F29" s="5" t="str">
        <f>CONCATENATE("var ",RIGHT(E29,2),"/",RIGHT(D29,2))</f>
        <v>var 24/23</v>
      </c>
      <c r="G29" s="5" t="str">
        <f>CONCATENATE("var ",RIGHT(E29,2),"/",RIGHT(B29,2))</f>
        <v>var 24/19</v>
      </c>
      <c r="H29" s="5" t="str">
        <f>CONCATENATE("dif ",RIGHT(E29,2),"-",RIGHT(D29,2))</f>
        <v>dif 24-23</v>
      </c>
      <c r="I29" s="5" t="str">
        <f>CONCATENATE("dif ",RIGHT(E29,2),"-",RIGHT(B29,2))</f>
        <v>dif 24-19</v>
      </c>
      <c r="J29" s="5" t="str">
        <f>CONCATENATE("cuota ",RIGHT(E29,2))</f>
        <v>cuota 24</v>
      </c>
      <c r="K29" s="356"/>
      <c r="L29" s="5">
        <v>2019</v>
      </c>
      <c r="M29" s="5">
        <v>2022</v>
      </c>
      <c r="N29" s="5">
        <v>2023</v>
      </c>
      <c r="O29" s="5">
        <v>2024</v>
      </c>
      <c r="P29" s="5" t="str">
        <f>CONCATENATE("var ",RIGHT(O29,2),"/",RIGHT(N29,2))</f>
        <v>var 24/23</v>
      </c>
      <c r="Q29" s="5" t="str">
        <f>CONCATENATE("var ",RIGHT(O29,2),"/",RIGHT(L29,2))</f>
        <v>var 24/19</v>
      </c>
      <c r="R29" s="5" t="str">
        <f>CONCATENATE("dif ",RIGHT(O29,2),"-",RIGHT(N29,2))</f>
        <v>dif 24-23</v>
      </c>
      <c r="S29" s="5" t="str">
        <f>CONCATENATE("dif ",RIGHT(O29,2),"-",RIGHT(L29,2))</f>
        <v>dif 24-19</v>
      </c>
      <c r="T29" s="5" t="str">
        <f>CONCATENATE("cuota ",RIGHT(O29,2))</f>
        <v>cuota 24</v>
      </c>
    </row>
    <row r="30" spans="1:20" x14ac:dyDescent="0.25">
      <c r="A30" s="357" t="s">
        <v>134</v>
      </c>
      <c r="B30" s="358">
        <v>526258</v>
      </c>
      <c r="C30" s="358">
        <v>584798</v>
      </c>
      <c r="D30" s="358">
        <v>636062</v>
      </c>
      <c r="E30" s="358">
        <v>705598</v>
      </c>
      <c r="F30" s="359">
        <f t="shared" ref="F30:F37" si="20">E30/D30-1</f>
        <v>0.1093226760913244</v>
      </c>
      <c r="G30" s="359">
        <f t="shared" ref="G30:G37" si="21">E30/B30-1</f>
        <v>0.34078341801929857</v>
      </c>
      <c r="H30" s="358">
        <f t="shared" ref="H30:H37" si="22">E30-D30</f>
        <v>69536</v>
      </c>
      <c r="I30" s="358">
        <f t="shared" ref="I30:I37" si="23">E30-B30</f>
        <v>179340</v>
      </c>
      <c r="J30" s="359">
        <f>E30/$E$30</f>
        <v>1</v>
      </c>
      <c r="K30" s="360"/>
      <c r="L30" s="358">
        <v>5889454</v>
      </c>
      <c r="M30" s="358">
        <v>5951456</v>
      </c>
      <c r="N30" s="358">
        <v>6572823</v>
      </c>
      <c r="O30" s="358">
        <v>7384707</v>
      </c>
      <c r="P30" s="359">
        <f t="shared" ref="P30:P37" si="24">O30/N30-1</f>
        <v>0.12352135452301094</v>
      </c>
      <c r="Q30" s="359">
        <f t="shared" ref="Q30:Q37" si="25">O30/L30-1</f>
        <v>0.2538865232668428</v>
      </c>
      <c r="R30" s="358">
        <f t="shared" ref="R30:R37" si="26">O30-N30</f>
        <v>811884</v>
      </c>
      <c r="S30" s="358">
        <f t="shared" ref="S30:S37" si="27">O30-L30</f>
        <v>1495253</v>
      </c>
      <c r="T30" s="359">
        <f>O30/$O$30</f>
        <v>1</v>
      </c>
    </row>
    <row r="31" spans="1:20" x14ac:dyDescent="0.25">
      <c r="A31" s="309" t="s">
        <v>135</v>
      </c>
      <c r="B31" s="310">
        <v>414153</v>
      </c>
      <c r="C31" s="310">
        <v>452759</v>
      </c>
      <c r="D31" s="310">
        <v>475709</v>
      </c>
      <c r="E31" s="310">
        <v>481396</v>
      </c>
      <c r="F31" s="312">
        <f t="shared" si="20"/>
        <v>1.1954787485626728E-2</v>
      </c>
      <c r="G31" s="312">
        <f t="shared" si="21"/>
        <v>0.16236270170685718</v>
      </c>
      <c r="H31" s="310">
        <f t="shared" si="22"/>
        <v>5687</v>
      </c>
      <c r="I31" s="310">
        <f t="shared" si="23"/>
        <v>67243</v>
      </c>
      <c r="J31" s="312">
        <f t="shared" ref="J31:J37" si="28">E31/$E$30</f>
        <v>0.68225250071570498</v>
      </c>
      <c r="K31" s="356"/>
      <c r="L31" s="310">
        <v>4776141</v>
      </c>
      <c r="M31" s="310">
        <v>4689162</v>
      </c>
      <c r="N31" s="310">
        <v>5229913</v>
      </c>
      <c r="O31" s="310">
        <v>5738813</v>
      </c>
      <c r="P31" s="312">
        <f t="shared" si="24"/>
        <v>9.7305633956052517E-2</v>
      </c>
      <c r="Q31" s="312">
        <f t="shared" si="25"/>
        <v>0.2015585385774834</v>
      </c>
      <c r="R31" s="310">
        <f t="shared" si="26"/>
        <v>508900</v>
      </c>
      <c r="S31" s="310">
        <f t="shared" si="27"/>
        <v>962672</v>
      </c>
      <c r="T31" s="312">
        <f t="shared" ref="T31:T37" si="29">O31/$O$30</f>
        <v>0.77712128592237983</v>
      </c>
    </row>
    <row r="32" spans="1:20" x14ac:dyDescent="0.25">
      <c r="A32" s="325" t="s">
        <v>136</v>
      </c>
      <c r="B32" s="310">
        <v>356775</v>
      </c>
      <c r="C32" s="310">
        <v>360966</v>
      </c>
      <c r="D32" s="310">
        <v>367571</v>
      </c>
      <c r="E32" s="310">
        <v>373539</v>
      </c>
      <c r="F32" s="312">
        <f t="shared" si="20"/>
        <v>1.6236318969668373E-2</v>
      </c>
      <c r="G32" s="312">
        <f t="shared" si="21"/>
        <v>4.6987597225141897E-2</v>
      </c>
      <c r="H32" s="310">
        <f t="shared" si="22"/>
        <v>5968</v>
      </c>
      <c r="I32" s="310">
        <f t="shared" si="23"/>
        <v>16764</v>
      </c>
      <c r="J32" s="312">
        <f>E32/$E$30</f>
        <v>0.52939350735121127</v>
      </c>
      <c r="K32" s="356"/>
      <c r="L32" s="310">
        <v>4243151</v>
      </c>
      <c r="M32" s="310">
        <v>3951230</v>
      </c>
      <c r="N32" s="310">
        <v>4151777</v>
      </c>
      <c r="O32" s="310">
        <v>4474220</v>
      </c>
      <c r="P32" s="312">
        <f t="shared" si="24"/>
        <v>7.7663853333163058E-2</v>
      </c>
      <c r="Q32" s="312">
        <f t="shared" si="25"/>
        <v>5.4456935423698116E-2</v>
      </c>
      <c r="R32" s="310">
        <f t="shared" si="26"/>
        <v>322443</v>
      </c>
      <c r="S32" s="310">
        <f t="shared" si="27"/>
        <v>231069</v>
      </c>
      <c r="T32" s="312">
        <f t="shared" si="29"/>
        <v>0.60587644167872878</v>
      </c>
    </row>
    <row r="33" spans="1:20" x14ac:dyDescent="0.25">
      <c r="A33" s="325" t="s">
        <v>11</v>
      </c>
      <c r="B33" s="310">
        <v>57378</v>
      </c>
      <c r="C33" s="310">
        <v>91793</v>
      </c>
      <c r="D33" s="310">
        <v>108138</v>
      </c>
      <c r="E33" s="310">
        <v>107857</v>
      </c>
      <c r="F33" s="312">
        <f t="shared" si="20"/>
        <v>-2.5985315060386149E-3</v>
      </c>
      <c r="G33" s="312">
        <f t="shared" si="21"/>
        <v>0.87976227822510378</v>
      </c>
      <c r="H33" s="310">
        <f t="shared" si="22"/>
        <v>-281</v>
      </c>
      <c r="I33" s="310">
        <f t="shared" si="23"/>
        <v>50479</v>
      </c>
      <c r="J33" s="312">
        <f t="shared" si="28"/>
        <v>0.15285899336449366</v>
      </c>
      <c r="K33" s="356"/>
      <c r="L33" s="310">
        <v>532988</v>
      </c>
      <c r="M33" s="310">
        <v>737936</v>
      </c>
      <c r="N33" s="310">
        <v>1078137</v>
      </c>
      <c r="O33" s="310">
        <v>1264592</v>
      </c>
      <c r="P33" s="312">
        <f t="shared" si="24"/>
        <v>0.17294184319803518</v>
      </c>
      <c r="Q33" s="312">
        <f t="shared" si="25"/>
        <v>1.3726462884717856</v>
      </c>
      <c r="R33" s="310">
        <f t="shared" si="26"/>
        <v>186455</v>
      </c>
      <c r="S33" s="310">
        <f t="shared" si="27"/>
        <v>731604</v>
      </c>
      <c r="T33" s="312">
        <f t="shared" si="29"/>
        <v>0.17124470882866444</v>
      </c>
    </row>
    <row r="34" spans="1:20" x14ac:dyDescent="0.25">
      <c r="A34" s="309" t="s">
        <v>137</v>
      </c>
      <c r="B34" s="310">
        <v>26595</v>
      </c>
      <c r="C34" s="310">
        <v>34922</v>
      </c>
      <c r="D34" s="310">
        <v>36280</v>
      </c>
      <c r="E34" s="310">
        <v>35428</v>
      </c>
      <c r="F34" s="312">
        <f t="shared" si="20"/>
        <v>-2.3484013230430034E-2</v>
      </c>
      <c r="G34" s="312">
        <f t="shared" si="21"/>
        <v>0.33213009964279006</v>
      </c>
      <c r="H34" s="310">
        <f t="shared" si="22"/>
        <v>-852</v>
      </c>
      <c r="I34" s="310">
        <f t="shared" si="23"/>
        <v>8833</v>
      </c>
      <c r="J34" s="312">
        <f t="shared" si="28"/>
        <v>5.0209892885183918E-2</v>
      </c>
      <c r="K34" s="356"/>
      <c r="L34" s="310">
        <v>446687</v>
      </c>
      <c r="M34" s="310">
        <v>351690</v>
      </c>
      <c r="N34" s="310">
        <v>360275</v>
      </c>
      <c r="O34" s="310">
        <v>389676</v>
      </c>
      <c r="P34" s="312">
        <f t="shared" si="24"/>
        <v>8.1607105683158654E-2</v>
      </c>
      <c r="Q34" s="312">
        <f t="shared" si="25"/>
        <v>-0.12763075710732574</v>
      </c>
      <c r="R34" s="310">
        <f t="shared" si="26"/>
        <v>29401</v>
      </c>
      <c r="S34" s="310">
        <f t="shared" si="27"/>
        <v>-57011</v>
      </c>
      <c r="T34" s="312">
        <f t="shared" si="29"/>
        <v>5.2767970347367875E-2</v>
      </c>
    </row>
    <row r="35" spans="1:20" x14ac:dyDescent="0.25">
      <c r="A35" s="309" t="s">
        <v>138</v>
      </c>
      <c r="B35" s="310">
        <v>24548</v>
      </c>
      <c r="C35" s="310">
        <v>22342</v>
      </c>
      <c r="D35" s="310">
        <v>22472</v>
      </c>
      <c r="E35" s="310">
        <v>21491</v>
      </c>
      <c r="F35" s="312">
        <f t="shared" si="20"/>
        <v>-4.3654325382698422E-2</v>
      </c>
      <c r="G35" s="312">
        <f t="shared" si="21"/>
        <v>-0.124531530063549</v>
      </c>
      <c r="H35" s="310">
        <f t="shared" si="22"/>
        <v>-981</v>
      </c>
      <c r="I35" s="310">
        <f t="shared" si="23"/>
        <v>-3057</v>
      </c>
      <c r="J35" s="312">
        <f t="shared" si="28"/>
        <v>3.0457852771691531E-2</v>
      </c>
      <c r="K35" s="356"/>
      <c r="L35" s="310">
        <v>187095</v>
      </c>
      <c r="M35" s="310">
        <v>209630</v>
      </c>
      <c r="N35" s="310">
        <v>216892</v>
      </c>
      <c r="O35" s="310">
        <v>213579</v>
      </c>
      <c r="P35" s="312">
        <f t="shared" si="24"/>
        <v>-1.5274883352083046E-2</v>
      </c>
      <c r="Q35" s="312">
        <f t="shared" si="25"/>
        <v>0.14155375611320453</v>
      </c>
      <c r="R35" s="310">
        <f t="shared" si="26"/>
        <v>-3313</v>
      </c>
      <c r="S35" s="310">
        <f t="shared" si="27"/>
        <v>26484</v>
      </c>
      <c r="T35" s="312">
        <f t="shared" si="29"/>
        <v>2.8921797438950524E-2</v>
      </c>
    </row>
    <row r="36" spans="1:20" x14ac:dyDescent="0.25">
      <c r="A36" s="309" t="s">
        <v>139</v>
      </c>
      <c r="B36" s="310">
        <v>34507</v>
      </c>
      <c r="C36" s="310">
        <v>29746</v>
      </c>
      <c r="D36" s="310">
        <v>51973</v>
      </c>
      <c r="E36" s="310">
        <v>96480</v>
      </c>
      <c r="F36" s="312">
        <f t="shared" si="20"/>
        <v>0.85634848863833146</v>
      </c>
      <c r="G36" s="312">
        <f t="shared" si="21"/>
        <v>1.7959544440258499</v>
      </c>
      <c r="H36" s="310">
        <f t="shared" si="22"/>
        <v>44507</v>
      </c>
      <c r="I36" s="310">
        <f t="shared" si="23"/>
        <v>61973</v>
      </c>
      <c r="J36" s="312">
        <f t="shared" si="28"/>
        <v>0.13673508144864358</v>
      </c>
      <c r="K36" s="356"/>
      <c r="L36" s="310">
        <v>161636</v>
      </c>
      <c r="M36" s="310">
        <v>145913</v>
      </c>
      <c r="N36" s="310">
        <v>211675</v>
      </c>
      <c r="O36" s="310">
        <v>343289</v>
      </c>
      <c r="P36" s="312">
        <f t="shared" si="24"/>
        <v>0.62177394590764146</v>
      </c>
      <c r="Q36" s="312">
        <f t="shared" si="25"/>
        <v>1.123839986141701</v>
      </c>
      <c r="R36" s="310">
        <f t="shared" si="26"/>
        <v>131614</v>
      </c>
      <c r="S36" s="310">
        <f t="shared" si="27"/>
        <v>181653</v>
      </c>
      <c r="T36" s="312">
        <f t="shared" si="29"/>
        <v>4.6486475360498394E-2</v>
      </c>
    </row>
    <row r="37" spans="1:20" x14ac:dyDescent="0.25">
      <c r="A37" s="309" t="s">
        <v>140</v>
      </c>
      <c r="B37" s="310">
        <v>26455</v>
      </c>
      <c r="C37" s="310">
        <v>45029</v>
      </c>
      <c r="D37" s="310">
        <v>49629</v>
      </c>
      <c r="E37" s="310">
        <v>70803</v>
      </c>
      <c r="F37" s="312">
        <f t="shared" si="20"/>
        <v>0.42664571117693284</v>
      </c>
      <c r="G37" s="312">
        <f t="shared" si="21"/>
        <v>1.6763560763560763</v>
      </c>
      <c r="H37" s="310">
        <f t="shared" si="22"/>
        <v>21174</v>
      </c>
      <c r="I37" s="310">
        <f t="shared" si="23"/>
        <v>44348</v>
      </c>
      <c r="J37" s="312">
        <f t="shared" si="28"/>
        <v>0.10034467217877602</v>
      </c>
      <c r="K37" s="356"/>
      <c r="L37" s="310">
        <v>317896</v>
      </c>
      <c r="M37" s="310">
        <v>555064</v>
      </c>
      <c r="N37" s="310">
        <v>554068</v>
      </c>
      <c r="O37" s="310">
        <v>699352</v>
      </c>
      <c r="P37" s="312">
        <f t="shared" si="24"/>
        <v>0.26221330233834106</v>
      </c>
      <c r="Q37" s="312">
        <f t="shared" si="25"/>
        <v>1.1999396028889953</v>
      </c>
      <c r="R37" s="310">
        <f t="shared" si="26"/>
        <v>145284</v>
      </c>
      <c r="S37" s="310">
        <f t="shared" si="27"/>
        <v>381456</v>
      </c>
      <c r="T37" s="312">
        <f t="shared" si="29"/>
        <v>9.4702741760776699E-2</v>
      </c>
    </row>
    <row r="38" spans="1:20" ht="21" x14ac:dyDescent="0.35">
      <c r="A38" s="507" t="s">
        <v>141</v>
      </c>
      <c r="B38" s="507"/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7"/>
      <c r="T38" s="507"/>
    </row>
    <row r="39" spans="1:20" x14ac:dyDescent="0.25">
      <c r="A39" s="54"/>
      <c r="B39" s="382" t="s">
        <v>152</v>
      </c>
      <c r="C39" s="383"/>
      <c r="D39" s="383"/>
      <c r="E39" s="383"/>
      <c r="F39" s="383"/>
      <c r="G39" s="383"/>
      <c r="H39" s="383"/>
      <c r="I39" s="383"/>
      <c r="J39" s="384"/>
      <c r="K39" s="361"/>
      <c r="L39" s="382" t="str">
        <f>CONCATENATE("acumulado ",B39)</f>
        <v>acumulado diciembre</v>
      </c>
      <c r="M39" s="383"/>
      <c r="N39" s="383"/>
      <c r="O39" s="383"/>
      <c r="P39" s="383"/>
      <c r="Q39" s="383"/>
      <c r="R39" s="383"/>
      <c r="S39" s="383"/>
      <c r="T39" s="384"/>
    </row>
    <row r="40" spans="1:20" x14ac:dyDescent="0.25">
      <c r="A40" s="4"/>
      <c r="B40" s="5">
        <v>2019</v>
      </c>
      <c r="C40" s="5">
        <v>2022</v>
      </c>
      <c r="D40" s="5">
        <v>2023</v>
      </c>
      <c r="E40" s="5">
        <v>2024</v>
      </c>
      <c r="F40" s="5" t="str">
        <f>CONCATENATE("var ",RIGHT(E40,2),"/",RIGHT(D40,2))</f>
        <v>var 24/23</v>
      </c>
      <c r="G40" s="5" t="str">
        <f>CONCATENATE("var ",RIGHT(E40,2),"/",RIGHT(B40,2))</f>
        <v>var 24/19</v>
      </c>
      <c r="H40" s="5" t="str">
        <f>CONCATENATE("dif ",RIGHT(E40,2),"-",RIGHT(D40,2))</f>
        <v>dif 24-23</v>
      </c>
      <c r="I40" s="5" t="str">
        <f>CONCATENATE("dif ",RIGHT(E40,2),"-",RIGHT(B40,2))</f>
        <v>dif 24-19</v>
      </c>
      <c r="J40" s="5" t="str">
        <f>CONCATENATE("cuota ",RIGHT(E40,2))</f>
        <v>cuota 24</v>
      </c>
      <c r="K40" s="361"/>
      <c r="L40" s="5">
        <v>2019</v>
      </c>
      <c r="M40" s="5">
        <v>2022</v>
      </c>
      <c r="N40" s="5">
        <v>2023</v>
      </c>
      <c r="O40" s="5">
        <v>2024</v>
      </c>
      <c r="P40" s="5" t="str">
        <f>CONCATENATE("var ",RIGHT(O40,2),"/",RIGHT(N40,2))</f>
        <v>var 24/23</v>
      </c>
      <c r="Q40" s="5" t="str">
        <f>CONCATENATE("var ",RIGHT(O40,2),"/",RIGHT(L40,2))</f>
        <v>var 24/19</v>
      </c>
      <c r="R40" s="5" t="str">
        <f>CONCATENATE("dif ",RIGHT(O40,2),"-",RIGHT(N40,2))</f>
        <v>dif 24-23</v>
      </c>
      <c r="S40" s="5" t="str">
        <f>CONCATENATE("dif ",RIGHT(O40,2),"-",RIGHT(L40,2))</f>
        <v>dif 24-19</v>
      </c>
      <c r="T40" s="5" t="str">
        <f>CONCATENATE("cuota ",RIGHT(O40,2))</f>
        <v>cuota 24</v>
      </c>
    </row>
    <row r="41" spans="1:20" x14ac:dyDescent="0.25">
      <c r="A41" s="362" t="s">
        <v>142</v>
      </c>
      <c r="B41" s="363">
        <v>526258</v>
      </c>
      <c r="C41" s="363">
        <v>584798</v>
      </c>
      <c r="D41" s="363">
        <v>636062</v>
      </c>
      <c r="E41" s="363">
        <v>705598</v>
      </c>
      <c r="F41" s="364">
        <f t="shared" ref="F41:F45" si="30">E41/D41-1</f>
        <v>0.1093226760913244</v>
      </c>
      <c r="G41" s="364">
        <f t="shared" ref="G41:G45" si="31">E41/B41-1</f>
        <v>0.34078341801929857</v>
      </c>
      <c r="H41" s="363">
        <f t="shared" ref="H41:H45" si="32">E41-D41</f>
        <v>69536</v>
      </c>
      <c r="I41" s="363">
        <f t="shared" ref="I41:I45" si="33">E41-B41</f>
        <v>179340</v>
      </c>
      <c r="J41" s="364">
        <f>E41/$E$41</f>
        <v>1</v>
      </c>
      <c r="K41" s="365"/>
      <c r="L41" s="363">
        <v>5889454</v>
      </c>
      <c r="M41" s="363">
        <v>5951456</v>
      </c>
      <c r="N41" s="363">
        <v>6572823</v>
      </c>
      <c r="O41" s="363">
        <v>7384707</v>
      </c>
      <c r="P41" s="364">
        <f t="shared" ref="P41:P45" si="34">O41/N41-1</f>
        <v>0.12352135452301094</v>
      </c>
      <c r="Q41" s="364">
        <f t="shared" ref="Q41:Q45" si="35">O41/L41-1</f>
        <v>0.2538865232668428</v>
      </c>
      <c r="R41" s="363">
        <f t="shared" ref="R41:R45" si="36">O41-N41</f>
        <v>811884</v>
      </c>
      <c r="S41" s="363">
        <f t="shared" ref="S41:S45" si="37">O41-L41</f>
        <v>1495253</v>
      </c>
      <c r="T41" s="364">
        <f>O41/$O$41</f>
        <v>1</v>
      </c>
    </row>
    <row r="42" spans="1:20" x14ac:dyDescent="0.25">
      <c r="A42" s="309" t="s">
        <v>143</v>
      </c>
      <c r="B42" s="310">
        <v>497169</v>
      </c>
      <c r="C42" s="310">
        <v>544341</v>
      </c>
      <c r="D42" s="310">
        <v>601305</v>
      </c>
      <c r="E42" s="310">
        <v>679254</v>
      </c>
      <c r="F42" s="311">
        <f t="shared" si="30"/>
        <v>0.12963304812033827</v>
      </c>
      <c r="G42" s="311">
        <f t="shared" si="31"/>
        <v>0.36624367166898986</v>
      </c>
      <c r="H42" s="310">
        <f t="shared" si="32"/>
        <v>77949</v>
      </c>
      <c r="I42" s="310">
        <f t="shared" si="33"/>
        <v>182085</v>
      </c>
      <c r="J42" s="311">
        <f>E42/$E$41</f>
        <v>0.96266429326613734</v>
      </c>
      <c r="K42" s="361"/>
      <c r="L42" s="310">
        <v>5640060</v>
      </c>
      <c r="M42" s="310">
        <v>5667247</v>
      </c>
      <c r="N42" s="310">
        <v>6286999</v>
      </c>
      <c r="O42" s="310">
        <v>7103652</v>
      </c>
      <c r="P42" s="311">
        <f t="shared" si="34"/>
        <v>0.12989551930897392</v>
      </c>
      <c r="Q42" s="311">
        <f t="shared" si="35"/>
        <v>0.25949936702801035</v>
      </c>
      <c r="R42" s="310">
        <f t="shared" si="36"/>
        <v>816653</v>
      </c>
      <c r="S42" s="310">
        <f t="shared" si="37"/>
        <v>1463592</v>
      </c>
      <c r="T42" s="311">
        <f t="shared" ref="T42:T45" si="38">O42/$O$41</f>
        <v>0.96194094092020166</v>
      </c>
    </row>
    <row r="43" spans="1:20" x14ac:dyDescent="0.25">
      <c r="A43" s="309" t="s">
        <v>144</v>
      </c>
      <c r="B43" s="310">
        <v>7948</v>
      </c>
      <c r="C43" s="310">
        <v>10115</v>
      </c>
      <c r="D43" s="310">
        <v>10110</v>
      </c>
      <c r="E43" s="310">
        <v>7537</v>
      </c>
      <c r="F43" s="311">
        <f t="shared" si="30"/>
        <v>-0.25450049455984169</v>
      </c>
      <c r="G43" s="311">
        <f t="shared" si="31"/>
        <v>-5.1711122294916922E-2</v>
      </c>
      <c r="H43" s="310">
        <f t="shared" si="32"/>
        <v>-2573</v>
      </c>
      <c r="I43" s="310">
        <f t="shared" si="33"/>
        <v>-411</v>
      </c>
      <c r="J43" s="311">
        <f>E43/$E$41</f>
        <v>1.0681719619386677E-2</v>
      </c>
      <c r="K43" s="361"/>
      <c r="L43" s="310">
        <v>79484</v>
      </c>
      <c r="M43" s="310">
        <v>103819</v>
      </c>
      <c r="N43" s="310">
        <v>108047</v>
      </c>
      <c r="O43" s="310">
        <v>93082</v>
      </c>
      <c r="P43" s="311">
        <f t="shared" si="34"/>
        <v>-0.13850453969106036</v>
      </c>
      <c r="Q43" s="311">
        <f t="shared" si="35"/>
        <v>0.17107845604146754</v>
      </c>
      <c r="R43" s="310">
        <f t="shared" si="36"/>
        <v>-14965</v>
      </c>
      <c r="S43" s="310">
        <f t="shared" si="37"/>
        <v>13598</v>
      </c>
      <c r="T43" s="311">
        <f t="shared" si="38"/>
        <v>1.2604697789634713E-2</v>
      </c>
    </row>
    <row r="44" spans="1:20" x14ac:dyDescent="0.25">
      <c r="A44" s="366" t="s">
        <v>145</v>
      </c>
      <c r="B44" s="310">
        <v>15231</v>
      </c>
      <c r="C44" s="310">
        <v>15560</v>
      </c>
      <c r="D44" s="310">
        <v>13007</v>
      </c>
      <c r="E44" s="310">
        <v>9713</v>
      </c>
      <c r="F44" s="311">
        <f t="shared" si="30"/>
        <v>-0.25324825094180059</v>
      </c>
      <c r="G44" s="311">
        <f t="shared" si="31"/>
        <v>-0.36228744008929159</v>
      </c>
      <c r="H44" s="310">
        <f t="shared" si="32"/>
        <v>-3294</v>
      </c>
      <c r="I44" s="310">
        <f t="shared" si="33"/>
        <v>-5518</v>
      </c>
      <c r="J44" s="311">
        <f>E44/$E$41</f>
        <v>1.3765628587382617E-2</v>
      </c>
      <c r="K44" s="361"/>
      <c r="L44" s="310">
        <v>137280</v>
      </c>
      <c r="M44" s="310">
        <v>111223</v>
      </c>
      <c r="N44" s="310">
        <v>108129</v>
      </c>
      <c r="O44" s="310">
        <v>108610</v>
      </c>
      <c r="P44" s="311">
        <f t="shared" si="34"/>
        <v>4.4483903485650345E-3</v>
      </c>
      <c r="Q44" s="311">
        <f t="shared" si="35"/>
        <v>-0.20884324009324007</v>
      </c>
      <c r="R44" s="310">
        <f t="shared" si="36"/>
        <v>481</v>
      </c>
      <c r="S44" s="310">
        <f t="shared" si="37"/>
        <v>-28670</v>
      </c>
      <c r="T44" s="311">
        <f t="shared" si="38"/>
        <v>1.4707421702716167E-2</v>
      </c>
    </row>
    <row r="45" spans="1:20" x14ac:dyDescent="0.25">
      <c r="A45" s="309" t="s">
        <v>146</v>
      </c>
      <c r="B45" s="310">
        <v>5909</v>
      </c>
      <c r="C45" s="310">
        <v>14782</v>
      </c>
      <c r="D45" s="310">
        <v>11641</v>
      </c>
      <c r="E45" s="310">
        <v>9095</v>
      </c>
      <c r="F45" s="311">
        <f t="shared" si="30"/>
        <v>-0.21870973284082118</v>
      </c>
      <c r="G45" s="311">
        <f t="shared" si="31"/>
        <v>0.53917752580808931</v>
      </c>
      <c r="H45" s="310">
        <f t="shared" si="32"/>
        <v>-2546</v>
      </c>
      <c r="I45" s="310">
        <f t="shared" si="33"/>
        <v>3186</v>
      </c>
      <c r="J45" s="311">
        <f>E45/$E$41</f>
        <v>1.2889775764670534E-2</v>
      </c>
      <c r="K45" s="361"/>
      <c r="L45" s="310">
        <v>32632</v>
      </c>
      <c r="M45" s="310">
        <v>69170</v>
      </c>
      <c r="N45" s="310">
        <v>69654</v>
      </c>
      <c r="O45" s="310">
        <v>79366</v>
      </c>
      <c r="P45" s="311">
        <f t="shared" si="34"/>
        <v>0.13943204984638347</v>
      </c>
      <c r="Q45" s="311">
        <f t="shared" si="35"/>
        <v>1.4321524883549888</v>
      </c>
      <c r="R45" s="310">
        <f t="shared" si="36"/>
        <v>9712</v>
      </c>
      <c r="S45" s="310">
        <f t="shared" si="37"/>
        <v>46734</v>
      </c>
      <c r="T45" s="311">
        <f t="shared" si="38"/>
        <v>1.0747345832407433E-2</v>
      </c>
    </row>
    <row r="46" spans="1:20" ht="21" x14ac:dyDescent="0.35">
      <c r="A46" s="508" t="s">
        <v>147</v>
      </c>
      <c r="B46" s="508"/>
      <c r="C46" s="508"/>
      <c r="D46" s="508"/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</row>
    <row r="47" spans="1:20" x14ac:dyDescent="0.25">
      <c r="A47" s="54"/>
      <c r="B47" s="382" t="s">
        <v>152</v>
      </c>
      <c r="C47" s="383"/>
      <c r="D47" s="383"/>
      <c r="E47" s="383"/>
      <c r="F47" s="383"/>
      <c r="G47" s="383"/>
      <c r="H47" s="383"/>
      <c r="I47" s="383"/>
      <c r="J47" s="384"/>
      <c r="K47" s="367"/>
      <c r="L47" s="382" t="str">
        <f>CONCATENATE("acumulado ",B47)</f>
        <v>acumulado diciembre</v>
      </c>
      <c r="M47" s="383"/>
      <c r="N47" s="383"/>
      <c r="O47" s="383"/>
      <c r="P47" s="383"/>
      <c r="Q47" s="383"/>
      <c r="R47" s="383"/>
      <c r="S47" s="383"/>
      <c r="T47" s="384"/>
    </row>
    <row r="48" spans="1:20" x14ac:dyDescent="0.25">
      <c r="A48" s="4"/>
      <c r="B48" s="5">
        <v>2019</v>
      </c>
      <c r="C48" s="5">
        <v>2022</v>
      </c>
      <c r="D48" s="5">
        <v>2023</v>
      </c>
      <c r="E48" s="5">
        <v>2024</v>
      </c>
      <c r="F48" s="5" t="str">
        <f>CONCATENATE("var ",RIGHT(E48,2),"/",RIGHT(D48,2))</f>
        <v>var 24/23</v>
      </c>
      <c r="G48" s="5" t="str">
        <f>CONCATENATE("var ",RIGHT(E48,2),"/",RIGHT(B48,2))</f>
        <v>var 24/19</v>
      </c>
      <c r="H48" s="5" t="str">
        <f>CONCATENATE("dif ",RIGHT(E48,2),"-",RIGHT(D48,2))</f>
        <v>dif 24-23</v>
      </c>
      <c r="I48" s="5" t="str">
        <f>CONCATENATE("dif ",RIGHT(E48,2),"-",RIGHT(B48,2))</f>
        <v>dif 24-19</v>
      </c>
      <c r="J48" s="5" t="str">
        <f>CONCATENATE("cuota ",RIGHT(E48,2))</f>
        <v>cuota 24</v>
      </c>
      <c r="K48" s="367"/>
      <c r="L48" s="5">
        <v>2019</v>
      </c>
      <c r="M48" s="5">
        <v>2022</v>
      </c>
      <c r="N48" s="5">
        <v>2023</v>
      </c>
      <c r="O48" s="5">
        <v>2024</v>
      </c>
      <c r="P48" s="5" t="str">
        <f>CONCATENATE("var ",RIGHT(O48,2),"/",RIGHT(N48,2))</f>
        <v>var 24/23</v>
      </c>
      <c r="Q48" s="5" t="str">
        <f>CONCATENATE("var ",RIGHT(O48,2),"/",RIGHT(L48,2))</f>
        <v>var 24/19</v>
      </c>
      <c r="R48" s="5" t="str">
        <f>CONCATENATE("dif ",RIGHT(O48,2),"-",RIGHT(N48,2))</f>
        <v>dif 24-23</v>
      </c>
      <c r="S48" s="5" t="str">
        <f>CONCATENATE("dif ",RIGHT(O48,2),"-",RIGHT(L48,2))</f>
        <v>dif 24-19</v>
      </c>
      <c r="T48" s="5" t="str">
        <f>CONCATENATE("cuota ",RIGHT(O48,2))</f>
        <v>cuota 24</v>
      </c>
    </row>
    <row r="49" spans="1:20" x14ac:dyDescent="0.25">
      <c r="A49" s="368" t="s">
        <v>148</v>
      </c>
      <c r="B49" s="369">
        <v>526258</v>
      </c>
      <c r="C49" s="369">
        <v>584798</v>
      </c>
      <c r="D49" s="369">
        <v>636062</v>
      </c>
      <c r="E49" s="369">
        <v>705598</v>
      </c>
      <c r="F49" s="370">
        <f t="shared" ref="F49:F51" si="39">E49/D49-1</f>
        <v>0.1093226760913244</v>
      </c>
      <c r="G49" s="370">
        <f>E49/B49-1</f>
        <v>0.34078341801929857</v>
      </c>
      <c r="H49" s="369">
        <f t="shared" ref="H49:H51" si="40">E49-D49</f>
        <v>69536</v>
      </c>
      <c r="I49" s="369">
        <f t="shared" ref="I49:I51" si="41">E49-B49</f>
        <v>179340</v>
      </c>
      <c r="J49" s="370">
        <f>E49/$E$49</f>
        <v>1</v>
      </c>
      <c r="K49" s="371"/>
      <c r="L49" s="369">
        <v>5889454</v>
      </c>
      <c r="M49" s="369">
        <v>5951456</v>
      </c>
      <c r="N49" s="369">
        <v>6572823</v>
      </c>
      <c r="O49" s="369">
        <v>7384707</v>
      </c>
      <c r="P49" s="370">
        <f t="shared" ref="P49:P51" si="42">O49/N49-1</f>
        <v>0.12352135452301094</v>
      </c>
      <c r="Q49" s="370">
        <f t="shared" ref="Q49:Q51" si="43">O49/L49-1</f>
        <v>0.2538865232668428</v>
      </c>
      <c r="R49" s="369">
        <f t="shared" ref="R49:R51" si="44">O49-N49</f>
        <v>811884</v>
      </c>
      <c r="S49" s="369">
        <f t="shared" ref="S49:S51" si="45">O49-L49</f>
        <v>1495253</v>
      </c>
      <c r="T49" s="370">
        <f>O49/$O$49</f>
        <v>1</v>
      </c>
    </row>
    <row r="50" spans="1:20" x14ac:dyDescent="0.25">
      <c r="A50" s="309" t="s">
        <v>149</v>
      </c>
      <c r="B50" s="310">
        <v>272537</v>
      </c>
      <c r="C50" s="310">
        <v>240344</v>
      </c>
      <c r="D50" s="310">
        <v>268318</v>
      </c>
      <c r="E50" s="310">
        <v>329151</v>
      </c>
      <c r="F50" s="311">
        <f t="shared" si="39"/>
        <v>0.22671978771457746</v>
      </c>
      <c r="G50" s="311">
        <f t="shared" ref="G50:G51" si="46">E50/B50-1</f>
        <v>0.20772959267915914</v>
      </c>
      <c r="H50" s="310">
        <f t="shared" si="40"/>
        <v>60833</v>
      </c>
      <c r="I50" s="310">
        <f t="shared" si="41"/>
        <v>56614</v>
      </c>
      <c r="J50" s="311">
        <f>E50/$E$49</f>
        <v>0.4664851657742794</v>
      </c>
      <c r="K50" s="367"/>
      <c r="L50" s="310">
        <v>3104256</v>
      </c>
      <c r="M50" s="310">
        <v>2461104</v>
      </c>
      <c r="N50" s="310">
        <v>2662285</v>
      </c>
      <c r="O50" s="310">
        <v>3129552</v>
      </c>
      <c r="P50" s="311">
        <f t="shared" si="42"/>
        <v>0.17551351564539486</v>
      </c>
      <c r="Q50" s="311">
        <f>O50/L50-1</f>
        <v>8.1488124690747288E-3</v>
      </c>
      <c r="R50" s="310">
        <f>O50-N50</f>
        <v>467267</v>
      </c>
      <c r="S50" s="310">
        <f>O50-L50</f>
        <v>25296</v>
      </c>
      <c r="T50" s="311">
        <f t="shared" ref="T50:T51" si="47">O50/$O$49</f>
        <v>0.42378824237711799</v>
      </c>
    </row>
    <row r="51" spans="1:20" x14ac:dyDescent="0.25">
      <c r="A51" s="309" t="s">
        <v>150</v>
      </c>
      <c r="B51" s="310">
        <v>253721</v>
      </c>
      <c r="C51" s="310">
        <v>344454</v>
      </c>
      <c r="D51" s="310">
        <v>367744</v>
      </c>
      <c r="E51" s="310">
        <v>376448</v>
      </c>
      <c r="F51" s="311">
        <f t="shared" si="39"/>
        <v>2.3668639053254337E-2</v>
      </c>
      <c r="G51" s="311">
        <f t="shared" si="46"/>
        <v>0.4837084829399223</v>
      </c>
      <c r="H51" s="310">
        <f t="shared" si="40"/>
        <v>8704</v>
      </c>
      <c r="I51" s="310">
        <f t="shared" si="41"/>
        <v>122727</v>
      </c>
      <c r="J51" s="311">
        <f>E51/$E$49</f>
        <v>0.53351625146329784</v>
      </c>
      <c r="K51" s="367"/>
      <c r="L51" s="310">
        <v>2785197</v>
      </c>
      <c r="M51" s="310">
        <v>3490353</v>
      </c>
      <c r="N51" s="310">
        <v>3910538</v>
      </c>
      <c r="O51" s="310">
        <v>4255157</v>
      </c>
      <c r="P51" s="311">
        <f t="shared" si="42"/>
        <v>8.8125725923133835E-2</v>
      </c>
      <c r="Q51" s="311">
        <f t="shared" si="43"/>
        <v>0.52777595265254118</v>
      </c>
      <c r="R51" s="310">
        <f t="shared" si="44"/>
        <v>344619</v>
      </c>
      <c r="S51" s="310">
        <f t="shared" si="45"/>
        <v>1469960</v>
      </c>
      <c r="T51" s="311">
        <f t="shared" si="47"/>
        <v>0.57621202845285535</v>
      </c>
    </row>
    <row r="52" spans="1:20" ht="21" x14ac:dyDescent="0.35">
      <c r="A52" s="498" t="s">
        <v>151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N52" s="498"/>
      <c r="O52" s="498"/>
      <c r="P52" s="498"/>
      <c r="Q52" s="498"/>
      <c r="R52" s="498"/>
      <c r="S52" s="498"/>
      <c r="T52" s="498"/>
    </row>
    <row r="324" spans="2:20" x14ac:dyDescent="0.25">
      <c r="B324" s="502"/>
      <c r="C324" s="502"/>
      <c r="D324" s="502"/>
      <c r="E324" s="502"/>
      <c r="F324" s="502"/>
      <c r="G324" s="502"/>
      <c r="H324" s="502"/>
      <c r="I324" s="502"/>
      <c r="J324" s="502"/>
      <c r="K324" s="341"/>
      <c r="L324"/>
      <c r="M324"/>
      <c r="N324"/>
      <c r="O324"/>
      <c r="P324"/>
      <c r="Q324"/>
      <c r="R324"/>
      <c r="S324"/>
      <c r="T324"/>
    </row>
    <row r="325" spans="2:20" x14ac:dyDescent="0.25">
      <c r="B325"/>
      <c r="D325"/>
      <c r="E325"/>
      <c r="F325"/>
      <c r="G325"/>
      <c r="H325"/>
      <c r="I325"/>
      <c r="J325"/>
      <c r="K325" s="328"/>
      <c r="M325"/>
      <c r="O325"/>
      <c r="Q325"/>
      <c r="S325"/>
      <c r="T325"/>
    </row>
    <row r="326" spans="2:20" x14ac:dyDescent="0.25">
      <c r="B326"/>
      <c r="D326"/>
      <c r="E326"/>
      <c r="F326"/>
      <c r="G326"/>
      <c r="H326"/>
      <c r="I326"/>
      <c r="J326"/>
      <c r="K326" s="328"/>
      <c r="M326"/>
      <c r="O326"/>
      <c r="Q326"/>
      <c r="S326"/>
      <c r="T326"/>
    </row>
    <row r="327" spans="2:20" x14ac:dyDescent="0.25">
      <c r="B327"/>
      <c r="D327"/>
      <c r="E327"/>
      <c r="F327"/>
      <c r="G327"/>
      <c r="H327"/>
      <c r="I327"/>
      <c r="J327"/>
      <c r="K327" s="328"/>
      <c r="M327"/>
      <c r="O327"/>
      <c r="Q327"/>
      <c r="S327"/>
      <c r="T327"/>
    </row>
    <row r="328" spans="2:20" x14ac:dyDescent="0.25">
      <c r="B328"/>
      <c r="D328"/>
      <c r="E328"/>
      <c r="F328"/>
      <c r="G328"/>
      <c r="H328"/>
      <c r="I328"/>
      <c r="J328"/>
      <c r="K328" s="328"/>
      <c r="M328"/>
      <c r="O328"/>
      <c r="Q328"/>
      <c r="S328"/>
      <c r="T328"/>
    </row>
    <row r="329" spans="2:20" x14ac:dyDescent="0.25">
      <c r="B329"/>
      <c r="D329"/>
      <c r="E329"/>
      <c r="F329"/>
      <c r="G329"/>
      <c r="H329"/>
      <c r="I329"/>
      <c r="J329"/>
      <c r="K329" s="328"/>
      <c r="M329"/>
      <c r="O329"/>
      <c r="Q329"/>
      <c r="S329"/>
      <c r="T329"/>
    </row>
    <row r="330" spans="2:20" x14ac:dyDescent="0.25">
      <c r="B330"/>
      <c r="D330"/>
      <c r="E330"/>
      <c r="F330"/>
      <c r="G330"/>
      <c r="H330"/>
      <c r="I330"/>
      <c r="J330"/>
      <c r="K330" s="328"/>
      <c r="M330"/>
      <c r="O330"/>
      <c r="Q330"/>
      <c r="S330"/>
      <c r="T330"/>
    </row>
    <row r="331" spans="2:20" x14ac:dyDescent="0.25">
      <c r="B331"/>
      <c r="D331"/>
      <c r="E331"/>
      <c r="F331"/>
      <c r="G331"/>
      <c r="H331"/>
      <c r="I331"/>
      <c r="J331"/>
      <c r="K331" s="328"/>
      <c r="M331"/>
      <c r="O331"/>
      <c r="Q331"/>
      <c r="S331"/>
      <c r="T331"/>
    </row>
    <row r="332" spans="2:20" x14ac:dyDescent="0.25">
      <c r="B332"/>
      <c r="D332"/>
      <c r="E332"/>
      <c r="F332"/>
      <c r="G332"/>
      <c r="H332"/>
      <c r="I332"/>
      <c r="J332"/>
      <c r="K332" s="328"/>
      <c r="M332"/>
      <c r="O332"/>
      <c r="Q332"/>
      <c r="S332"/>
      <c r="T332"/>
    </row>
    <row r="333" spans="2:20" x14ac:dyDescent="0.25">
      <c r="B333"/>
      <c r="D333"/>
      <c r="E333"/>
      <c r="F333"/>
      <c r="G333"/>
      <c r="H333"/>
      <c r="I333"/>
      <c r="J333"/>
      <c r="K333" s="328"/>
      <c r="M333"/>
      <c r="O333"/>
      <c r="Q333"/>
      <c r="S333"/>
      <c r="T333"/>
    </row>
    <row r="334" spans="2:20" x14ac:dyDescent="0.25">
      <c r="B334"/>
      <c r="D334"/>
      <c r="E334"/>
      <c r="F334"/>
      <c r="G334"/>
      <c r="H334"/>
      <c r="I334"/>
      <c r="J334"/>
      <c r="K334" s="328"/>
      <c r="M334"/>
      <c r="O334"/>
      <c r="Q334"/>
      <c r="S334"/>
      <c r="T334"/>
    </row>
    <row r="335" spans="2:20" x14ac:dyDescent="0.25">
      <c r="B335"/>
      <c r="D335"/>
      <c r="E335"/>
      <c r="F335"/>
      <c r="G335"/>
      <c r="H335"/>
      <c r="I335"/>
      <c r="J335"/>
      <c r="K335" s="328"/>
      <c r="M335"/>
      <c r="O335"/>
      <c r="Q335"/>
      <c r="S335"/>
      <c r="T335"/>
    </row>
    <row r="336" spans="2:20" x14ac:dyDescent="0.25">
      <c r="B336"/>
      <c r="D336"/>
      <c r="E336"/>
      <c r="F336"/>
      <c r="G336"/>
      <c r="H336"/>
      <c r="I336"/>
      <c r="J336"/>
      <c r="K336" s="328"/>
      <c r="M336"/>
      <c r="O336"/>
      <c r="Q336"/>
      <c r="S336"/>
      <c r="T336"/>
    </row>
    <row r="337" spans="2:20" x14ac:dyDescent="0.25">
      <c r="B337"/>
      <c r="E337"/>
      <c r="F337"/>
      <c r="G337"/>
      <c r="H337"/>
      <c r="I337"/>
      <c r="J337"/>
      <c r="K337" s="328"/>
      <c r="M337"/>
      <c r="O337"/>
      <c r="Q337"/>
      <c r="S337"/>
      <c r="T337"/>
    </row>
    <row r="339" spans="2:20" x14ac:dyDescent="0.25">
      <c r="B339" s="502"/>
      <c r="C339" s="502"/>
      <c r="D339" s="502"/>
      <c r="E339" s="502"/>
      <c r="F339" s="502"/>
      <c r="G339" s="502"/>
      <c r="H339" s="502"/>
      <c r="I339" s="502"/>
      <c r="J339" s="502"/>
      <c r="K339" s="341"/>
      <c r="L339"/>
      <c r="M339"/>
      <c r="N339"/>
      <c r="O339"/>
      <c r="P339"/>
      <c r="Q339"/>
      <c r="R339"/>
      <c r="S339"/>
      <c r="T339"/>
    </row>
    <row r="340" spans="2:20" x14ac:dyDescent="0.25">
      <c r="B340"/>
      <c r="D340"/>
      <c r="E340"/>
      <c r="F340"/>
      <c r="G340"/>
      <c r="H340"/>
      <c r="I340"/>
      <c r="J340"/>
      <c r="K340" s="328"/>
      <c r="M340"/>
      <c r="P340"/>
      <c r="R340"/>
      <c r="T340"/>
    </row>
    <row r="341" spans="2:20" x14ac:dyDescent="0.25">
      <c r="B341"/>
      <c r="D341"/>
      <c r="E341"/>
      <c r="F341"/>
      <c r="G341"/>
      <c r="H341"/>
      <c r="I341"/>
      <c r="J341"/>
      <c r="K341" s="328"/>
      <c r="M341"/>
      <c r="P341"/>
      <c r="R341"/>
      <c r="T341"/>
    </row>
    <row r="342" spans="2:20" x14ac:dyDescent="0.25">
      <c r="B342"/>
      <c r="D342"/>
      <c r="E342"/>
      <c r="F342"/>
      <c r="G342"/>
      <c r="H342"/>
      <c r="I342"/>
      <c r="J342"/>
      <c r="K342" s="328"/>
      <c r="M342"/>
      <c r="P342"/>
      <c r="R342"/>
      <c r="T342"/>
    </row>
    <row r="343" spans="2:20" x14ac:dyDescent="0.25">
      <c r="B343"/>
      <c r="D343"/>
      <c r="E343"/>
      <c r="F343"/>
      <c r="G343"/>
      <c r="H343"/>
      <c r="I343"/>
      <c r="J343"/>
      <c r="K343" s="328"/>
      <c r="M343"/>
      <c r="P343"/>
      <c r="R343"/>
      <c r="T343"/>
    </row>
    <row r="344" spans="2:20" x14ac:dyDescent="0.25">
      <c r="B344"/>
      <c r="D344"/>
      <c r="E344"/>
      <c r="F344"/>
      <c r="G344"/>
      <c r="H344"/>
      <c r="I344"/>
      <c r="J344"/>
      <c r="K344" s="328"/>
      <c r="M344"/>
      <c r="P344"/>
      <c r="R344"/>
      <c r="T344"/>
    </row>
    <row r="345" spans="2:20" x14ac:dyDescent="0.25">
      <c r="B345"/>
      <c r="D345"/>
      <c r="E345"/>
      <c r="F345"/>
      <c r="G345"/>
      <c r="H345"/>
      <c r="I345"/>
      <c r="J345"/>
      <c r="K345" s="328"/>
      <c r="M345"/>
      <c r="P345"/>
      <c r="R345"/>
      <c r="T345"/>
    </row>
    <row r="346" spans="2:20" x14ac:dyDescent="0.25">
      <c r="B346"/>
      <c r="D346"/>
      <c r="E346"/>
      <c r="F346"/>
      <c r="G346"/>
      <c r="H346"/>
      <c r="I346"/>
      <c r="J346"/>
      <c r="K346" s="328"/>
      <c r="M346"/>
      <c r="P346"/>
      <c r="R346"/>
      <c r="T346"/>
    </row>
    <row r="347" spans="2:20" x14ac:dyDescent="0.25">
      <c r="B347"/>
      <c r="D347"/>
      <c r="E347"/>
      <c r="F347"/>
      <c r="G347"/>
      <c r="H347"/>
      <c r="I347"/>
      <c r="J347"/>
      <c r="K347" s="328"/>
      <c r="M347"/>
      <c r="P347"/>
      <c r="R347"/>
      <c r="T347"/>
    </row>
    <row r="348" spans="2:20" x14ac:dyDescent="0.25">
      <c r="B348"/>
      <c r="D348"/>
      <c r="E348"/>
      <c r="F348"/>
      <c r="G348"/>
      <c r="H348"/>
      <c r="I348"/>
      <c r="J348"/>
      <c r="K348" s="328"/>
      <c r="M348"/>
      <c r="P348"/>
      <c r="R348"/>
      <c r="T348"/>
    </row>
    <row r="349" spans="2:20" x14ac:dyDescent="0.25">
      <c r="B349"/>
      <c r="D349"/>
      <c r="E349"/>
      <c r="F349"/>
      <c r="G349"/>
      <c r="H349"/>
      <c r="I349"/>
      <c r="J349"/>
      <c r="K349" s="328"/>
      <c r="M349"/>
      <c r="P349"/>
      <c r="R349"/>
      <c r="T349"/>
    </row>
    <row r="350" spans="2:20" x14ac:dyDescent="0.25">
      <c r="B350"/>
      <c r="D350"/>
      <c r="E350"/>
      <c r="F350"/>
      <c r="G350"/>
      <c r="H350"/>
      <c r="I350"/>
      <c r="J350"/>
      <c r="K350" s="328"/>
      <c r="M350"/>
      <c r="P350"/>
      <c r="R350"/>
      <c r="T350"/>
    </row>
    <row r="351" spans="2:20" x14ac:dyDescent="0.25">
      <c r="B351"/>
      <c r="D351"/>
      <c r="E351"/>
      <c r="F351"/>
      <c r="G351"/>
      <c r="H351"/>
      <c r="I351"/>
      <c r="J351"/>
      <c r="K351" s="328"/>
      <c r="M351"/>
      <c r="P351"/>
      <c r="R351"/>
      <c r="T351"/>
    </row>
    <row r="353" spans="2:20" x14ac:dyDescent="0.25">
      <c r="B353" s="502"/>
      <c r="C353" s="502"/>
      <c r="D353" s="502"/>
      <c r="E353" s="502"/>
      <c r="F353" s="502"/>
      <c r="G353" s="502"/>
      <c r="H353" s="502"/>
      <c r="I353" s="502"/>
      <c r="J353" s="502"/>
      <c r="K353" s="341"/>
      <c r="L353"/>
      <c r="M353"/>
      <c r="N353"/>
      <c r="O353"/>
      <c r="P353"/>
      <c r="Q353"/>
      <c r="R353"/>
      <c r="S353"/>
      <c r="T353"/>
    </row>
    <row r="354" spans="2:20" x14ac:dyDescent="0.25">
      <c r="B354"/>
      <c r="D354"/>
      <c r="E354"/>
      <c r="F354"/>
      <c r="G354"/>
      <c r="H354"/>
      <c r="I354"/>
      <c r="J354"/>
      <c r="K354" s="328"/>
      <c r="M354"/>
      <c r="P354"/>
      <c r="R354"/>
      <c r="T354"/>
    </row>
    <row r="355" spans="2:20" x14ac:dyDescent="0.25">
      <c r="B355"/>
      <c r="D355"/>
      <c r="E355"/>
      <c r="F355"/>
      <c r="G355"/>
      <c r="H355"/>
      <c r="I355"/>
      <c r="J355"/>
      <c r="K355" s="328"/>
      <c r="M355"/>
      <c r="P355"/>
      <c r="R355"/>
      <c r="T355"/>
    </row>
    <row r="356" spans="2:20" x14ac:dyDescent="0.25">
      <c r="B356"/>
      <c r="D356"/>
      <c r="E356"/>
      <c r="F356"/>
      <c r="G356"/>
      <c r="H356"/>
      <c r="I356"/>
      <c r="J356"/>
      <c r="K356" s="328"/>
      <c r="M356"/>
      <c r="P356"/>
      <c r="R356"/>
      <c r="T356"/>
    </row>
    <row r="357" spans="2:20" x14ac:dyDescent="0.25">
      <c r="B357"/>
      <c r="D357"/>
      <c r="E357"/>
      <c r="F357"/>
      <c r="G357"/>
      <c r="H357"/>
      <c r="I357"/>
      <c r="J357"/>
      <c r="K357" s="328"/>
      <c r="M357"/>
      <c r="P357"/>
      <c r="R357"/>
      <c r="T357"/>
    </row>
    <row r="358" spans="2:20" x14ac:dyDescent="0.25">
      <c r="B358"/>
      <c r="D358"/>
      <c r="E358"/>
      <c r="F358"/>
      <c r="G358"/>
      <c r="H358"/>
      <c r="I358"/>
      <c r="J358"/>
      <c r="K358" s="328"/>
      <c r="M358"/>
      <c r="P358"/>
      <c r="R358"/>
      <c r="T358"/>
    </row>
    <row r="359" spans="2:20" x14ac:dyDescent="0.25">
      <c r="B359"/>
      <c r="D359"/>
      <c r="E359"/>
      <c r="F359"/>
      <c r="G359"/>
      <c r="H359"/>
      <c r="I359"/>
      <c r="J359"/>
      <c r="K359" s="328"/>
      <c r="M359"/>
      <c r="P359"/>
      <c r="R359"/>
      <c r="T359"/>
    </row>
    <row r="360" spans="2:20" x14ac:dyDescent="0.25">
      <c r="B360"/>
      <c r="D360"/>
      <c r="E360"/>
      <c r="F360"/>
      <c r="G360"/>
      <c r="H360"/>
      <c r="I360"/>
      <c r="J360"/>
      <c r="K360" s="328"/>
      <c r="M360"/>
      <c r="P360"/>
      <c r="R360"/>
      <c r="T360"/>
    </row>
    <row r="361" spans="2:20" x14ac:dyDescent="0.25">
      <c r="B361"/>
      <c r="D361"/>
      <c r="E361"/>
      <c r="F361"/>
      <c r="G361"/>
      <c r="H361"/>
      <c r="I361"/>
      <c r="J361"/>
      <c r="K361" s="328"/>
      <c r="M361"/>
      <c r="P361"/>
      <c r="R361"/>
      <c r="T361"/>
    </row>
    <row r="362" spans="2:20" x14ac:dyDescent="0.25">
      <c r="B362"/>
      <c r="D362"/>
      <c r="E362"/>
      <c r="F362"/>
      <c r="G362"/>
      <c r="H362"/>
      <c r="I362"/>
      <c r="J362"/>
      <c r="K362" s="328"/>
      <c r="M362"/>
      <c r="P362"/>
      <c r="R362"/>
      <c r="T362"/>
    </row>
    <row r="363" spans="2:20" x14ac:dyDescent="0.25">
      <c r="B363"/>
      <c r="D363"/>
      <c r="E363"/>
      <c r="F363"/>
      <c r="G363"/>
      <c r="H363"/>
      <c r="I363"/>
      <c r="J363"/>
      <c r="K363" s="328"/>
      <c r="M363"/>
      <c r="P363"/>
      <c r="R363"/>
      <c r="T363"/>
    </row>
    <row r="364" spans="2:20" x14ac:dyDescent="0.25">
      <c r="B364"/>
      <c r="D364"/>
      <c r="E364"/>
      <c r="F364"/>
      <c r="G364"/>
      <c r="H364"/>
      <c r="I364"/>
      <c r="J364"/>
      <c r="K364" s="328"/>
      <c r="M364"/>
      <c r="P364"/>
      <c r="R364"/>
      <c r="T364"/>
    </row>
    <row r="365" spans="2:20" x14ac:dyDescent="0.25">
      <c r="B365"/>
      <c r="D365"/>
      <c r="E365"/>
      <c r="F365"/>
      <c r="G365"/>
      <c r="H365"/>
      <c r="I365"/>
      <c r="J365"/>
      <c r="K365" s="328"/>
      <c r="M365"/>
      <c r="P365"/>
      <c r="R365"/>
      <c r="T365"/>
    </row>
    <row r="366" spans="2:20" x14ac:dyDescent="0.25">
      <c r="B366"/>
      <c r="D366"/>
      <c r="E366"/>
      <c r="F366"/>
      <c r="G366"/>
      <c r="H366"/>
      <c r="I366"/>
      <c r="J366"/>
      <c r="K366" s="328"/>
      <c r="M366"/>
      <c r="P366"/>
      <c r="R366"/>
      <c r="T366"/>
    </row>
    <row r="368" spans="2:20" x14ac:dyDescent="0.25">
      <c r="B368" s="502"/>
      <c r="C368" s="502"/>
      <c r="D368" s="502"/>
      <c r="E368" s="502"/>
      <c r="F368" s="502"/>
      <c r="G368" s="502"/>
      <c r="H368" s="502"/>
      <c r="I368" s="502"/>
      <c r="J368" s="502"/>
      <c r="K368" s="341"/>
      <c r="L368"/>
      <c r="M368"/>
      <c r="N368"/>
      <c r="O368"/>
      <c r="P368"/>
      <c r="Q368"/>
      <c r="R368"/>
      <c r="S368"/>
      <c r="T368"/>
    </row>
    <row r="369" spans="2:20" x14ac:dyDescent="0.25">
      <c r="B369"/>
      <c r="D369"/>
      <c r="E369"/>
      <c r="F369"/>
      <c r="G369"/>
      <c r="H369"/>
      <c r="I369"/>
      <c r="J369"/>
      <c r="K369" s="328"/>
      <c r="M369"/>
      <c r="P369"/>
      <c r="R369"/>
      <c r="T369"/>
    </row>
    <row r="370" spans="2:20" x14ac:dyDescent="0.25">
      <c r="B370"/>
      <c r="D370"/>
      <c r="E370"/>
      <c r="F370"/>
      <c r="G370"/>
      <c r="H370"/>
      <c r="I370"/>
      <c r="J370"/>
      <c r="K370" s="328"/>
      <c r="M370"/>
      <c r="P370"/>
      <c r="R370"/>
      <c r="T370"/>
    </row>
    <row r="371" spans="2:20" x14ac:dyDescent="0.25">
      <c r="B371"/>
      <c r="D371"/>
      <c r="E371"/>
      <c r="F371"/>
      <c r="G371"/>
      <c r="H371"/>
      <c r="I371"/>
      <c r="J371"/>
      <c r="K371" s="328"/>
      <c r="M371"/>
      <c r="P371"/>
      <c r="R371"/>
      <c r="T371"/>
    </row>
    <row r="372" spans="2:20" x14ac:dyDescent="0.25">
      <c r="B372"/>
      <c r="D372"/>
      <c r="E372"/>
      <c r="F372"/>
      <c r="G372"/>
      <c r="H372"/>
      <c r="I372"/>
      <c r="J372"/>
      <c r="K372" s="328"/>
      <c r="M372"/>
      <c r="P372"/>
      <c r="R372"/>
      <c r="T372"/>
    </row>
    <row r="373" spans="2:20" x14ac:dyDescent="0.25">
      <c r="B373"/>
      <c r="D373"/>
      <c r="E373"/>
      <c r="F373"/>
      <c r="G373"/>
      <c r="H373"/>
      <c r="I373"/>
      <c r="J373"/>
      <c r="K373" s="328"/>
      <c r="M373"/>
      <c r="P373"/>
      <c r="R373"/>
      <c r="T373"/>
    </row>
    <row r="374" spans="2:20" x14ac:dyDescent="0.25">
      <c r="B374"/>
      <c r="D374"/>
      <c r="E374"/>
      <c r="F374"/>
      <c r="G374"/>
      <c r="H374"/>
      <c r="I374"/>
      <c r="J374"/>
      <c r="K374" s="328"/>
      <c r="M374"/>
      <c r="P374"/>
      <c r="R374"/>
      <c r="T374"/>
    </row>
    <row r="375" spans="2:20" x14ac:dyDescent="0.25">
      <c r="B375"/>
      <c r="D375"/>
      <c r="E375"/>
      <c r="F375"/>
      <c r="G375"/>
      <c r="H375"/>
      <c r="I375"/>
      <c r="J375"/>
      <c r="K375" s="328"/>
      <c r="M375"/>
      <c r="P375"/>
      <c r="R375"/>
      <c r="T375"/>
    </row>
    <row r="376" spans="2:20" x14ac:dyDescent="0.25">
      <c r="B376"/>
      <c r="D376"/>
      <c r="E376"/>
      <c r="F376"/>
      <c r="G376"/>
      <c r="H376"/>
      <c r="I376"/>
      <c r="J376"/>
      <c r="K376" s="328"/>
      <c r="M376"/>
      <c r="P376"/>
      <c r="R376"/>
      <c r="T376"/>
    </row>
    <row r="377" spans="2:20" x14ac:dyDescent="0.25">
      <c r="B377"/>
      <c r="D377"/>
      <c r="E377"/>
      <c r="F377"/>
      <c r="G377"/>
      <c r="H377"/>
      <c r="I377"/>
      <c r="J377"/>
      <c r="K377" s="328"/>
      <c r="M377"/>
      <c r="P377"/>
      <c r="R377"/>
      <c r="T377"/>
    </row>
    <row r="378" spans="2:20" x14ac:dyDescent="0.25">
      <c r="B378"/>
      <c r="D378"/>
      <c r="E378"/>
      <c r="F378"/>
      <c r="G378"/>
      <c r="H378"/>
      <c r="I378"/>
      <c r="J378"/>
      <c r="K378" s="328"/>
      <c r="M378"/>
      <c r="P378"/>
      <c r="R378"/>
      <c r="T378"/>
    </row>
    <row r="379" spans="2:20" x14ac:dyDescent="0.25">
      <c r="B379"/>
      <c r="D379"/>
      <c r="E379"/>
      <c r="F379"/>
      <c r="G379"/>
      <c r="H379"/>
      <c r="I379"/>
      <c r="J379"/>
      <c r="K379" s="328"/>
      <c r="M379"/>
      <c r="P379"/>
      <c r="R379"/>
      <c r="T379"/>
    </row>
    <row r="380" spans="2:20" x14ac:dyDescent="0.25">
      <c r="B380"/>
      <c r="D380"/>
      <c r="E380"/>
      <c r="F380"/>
      <c r="G380"/>
      <c r="H380"/>
      <c r="I380"/>
      <c r="J380"/>
      <c r="K380" s="328"/>
      <c r="M380"/>
      <c r="P380"/>
      <c r="R380"/>
      <c r="T380"/>
    </row>
  </sheetData>
  <mergeCells count="23">
    <mergeCell ref="A52:T52"/>
    <mergeCell ref="B324:J324"/>
    <mergeCell ref="B339:J339"/>
    <mergeCell ref="B353:J353"/>
    <mergeCell ref="B368:J368"/>
    <mergeCell ref="A38:T38"/>
    <mergeCell ref="B39:J39"/>
    <mergeCell ref="L39:T39"/>
    <mergeCell ref="A46:T46"/>
    <mergeCell ref="B47:J47"/>
    <mergeCell ref="L47:T47"/>
    <mergeCell ref="A19:T19"/>
    <mergeCell ref="B20:J20"/>
    <mergeCell ref="L20:T20"/>
    <mergeCell ref="A27:T27"/>
    <mergeCell ref="B28:J28"/>
    <mergeCell ref="L28:T28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6D0A3B-CD35-4103-BBD2-A7362BD6FC55}">
  <ds:schemaRefs>
    <ds:schemaRef ds:uri="http://schemas.microsoft.com/office/2006/metadata/properties"/>
    <ds:schemaRef ds:uri="http://schemas.microsoft.com/office/infopath/2007/PartnerControls"/>
    <ds:schemaRef ds:uri="9b82f571-e864-4b98-84bd-930f661ed42a"/>
    <ds:schemaRef ds:uri="8c9163ab-4d1c-46a7-8d61-b5cee27b7450"/>
  </ds:schemaRefs>
</ds:datastoreItem>
</file>

<file path=customXml/itemProps2.xml><?xml version="1.0" encoding="utf-8"?>
<ds:datastoreItem xmlns:ds="http://schemas.openxmlformats.org/officeDocument/2006/customXml" ds:itemID="{B338D674-56E4-4DA6-8BE4-A0AEFF917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F5607B-29E9-4240-843E-4B8A1E2E5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Alejandro García Cabrera</cp:lastModifiedBy>
  <dcterms:created xsi:type="dcterms:W3CDTF">2025-02-13T09:46:40Z</dcterms:created>
  <dcterms:modified xsi:type="dcterms:W3CDTF">2025-03-21T12:43:50Z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  <property fmtid="{D5CDD505-2E9C-101B-9397-08002B2CF9AE}" pid="3" name="MediaServiceImageTags">
    <vt:lpwstr/>
  </property>
</Properties>
</file>