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3/"/>
    </mc:Choice>
  </mc:AlternateContent>
  <xr:revisionPtr revIDLastSave="5" documentId="8_{B0482CAE-D698-4234-AF83-2A0099233717}" xr6:coauthVersionLast="47" xr6:coauthVersionMax="47" xr10:uidLastSave="{5D2969F2-2EDD-43A3-A06C-681C93E3B230}"/>
  <bookViews>
    <workbookView xWindow="28275" yWindow="0" windowWidth="21600" windowHeight="11190" xr2:uid="{FCFA9178-6D53-4444-94A3-0490D15211D4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3" l="1"/>
  <c r="E6" i="3"/>
  <c r="F6" i="3"/>
  <c r="G6" i="3"/>
  <c r="H6" i="3"/>
  <c r="I6" i="3"/>
  <c r="N6" i="3"/>
  <c r="O6" i="3"/>
  <c r="P6" i="3"/>
  <c r="Q6" i="3"/>
  <c r="R6" i="3"/>
  <c r="E7" i="3"/>
  <c r="F7" i="3"/>
  <c r="G7" i="3"/>
  <c r="H7" i="3"/>
  <c r="I7" i="3"/>
  <c r="N7" i="3"/>
  <c r="O7" i="3"/>
  <c r="P7" i="3"/>
  <c r="Q7" i="3"/>
  <c r="R7" i="3"/>
  <c r="E8" i="3"/>
  <c r="F8" i="3"/>
  <c r="G8" i="3"/>
  <c r="H8" i="3"/>
  <c r="I8" i="3"/>
  <c r="N8" i="3"/>
  <c r="O8" i="3"/>
  <c r="P8" i="3"/>
  <c r="Q8" i="3"/>
  <c r="R8" i="3"/>
  <c r="E9" i="3"/>
  <c r="F9" i="3"/>
  <c r="G9" i="3"/>
  <c r="H9" i="3"/>
  <c r="I9" i="3"/>
  <c r="N9" i="3"/>
  <c r="O9" i="3"/>
  <c r="P9" i="3"/>
  <c r="Q9" i="3"/>
  <c r="R9" i="3"/>
  <c r="E10" i="3"/>
  <c r="F10" i="3"/>
  <c r="G10" i="3"/>
  <c r="H10" i="3"/>
  <c r="I10" i="3"/>
  <c r="N10" i="3"/>
  <c r="O10" i="3"/>
  <c r="P10" i="3"/>
  <c r="Q10" i="3"/>
  <c r="R10" i="3"/>
  <c r="E11" i="3"/>
  <c r="F11" i="3"/>
  <c r="G11" i="3"/>
  <c r="H11" i="3"/>
  <c r="I11" i="3"/>
  <c r="N11" i="3"/>
  <c r="O11" i="3"/>
  <c r="P11" i="3"/>
  <c r="Q11" i="3"/>
  <c r="R11" i="3"/>
  <c r="E12" i="3"/>
  <c r="F12" i="3"/>
  <c r="G12" i="3"/>
  <c r="H12" i="3"/>
  <c r="I12" i="3"/>
  <c r="N12" i="3"/>
  <c r="O12" i="3"/>
  <c r="P12" i="3"/>
  <c r="Q12" i="3"/>
  <c r="R12" i="3"/>
  <c r="E13" i="3"/>
  <c r="F13" i="3"/>
  <c r="G13" i="3"/>
  <c r="H13" i="3"/>
  <c r="I13" i="3"/>
  <c r="N13" i="3"/>
  <c r="O13" i="3"/>
  <c r="P13" i="3"/>
  <c r="Q13" i="3"/>
  <c r="R13" i="3"/>
  <c r="E14" i="3"/>
  <c r="F14" i="3"/>
  <c r="G14" i="3"/>
  <c r="H14" i="3"/>
  <c r="I14" i="3"/>
  <c r="N14" i="3"/>
  <c r="O14" i="3"/>
  <c r="P14" i="3"/>
  <c r="Q14" i="3"/>
  <c r="R14" i="3"/>
  <c r="E15" i="3"/>
  <c r="F15" i="3"/>
  <c r="G15" i="3"/>
  <c r="H15" i="3"/>
  <c r="I15" i="3"/>
  <c r="N15" i="3"/>
  <c r="O15" i="3"/>
  <c r="P15" i="3"/>
  <c r="Q15" i="3"/>
  <c r="R15" i="3"/>
  <c r="E16" i="3"/>
  <c r="F16" i="3"/>
  <c r="G16" i="3"/>
  <c r="H16" i="3"/>
  <c r="I16" i="3"/>
  <c r="N16" i="3"/>
  <c r="O16" i="3"/>
  <c r="P16" i="3"/>
  <c r="Q16" i="3"/>
  <c r="R16" i="3"/>
  <c r="E17" i="3"/>
  <c r="F17" i="3"/>
  <c r="G17" i="3"/>
  <c r="H17" i="3"/>
  <c r="I17" i="3"/>
  <c r="N17" i="3"/>
  <c r="O17" i="3"/>
  <c r="P17" i="3"/>
  <c r="Q17" i="3"/>
  <c r="R17" i="3"/>
  <c r="E18" i="3"/>
  <c r="F18" i="3"/>
  <c r="G18" i="3"/>
  <c r="H18" i="3"/>
  <c r="I18" i="3"/>
  <c r="N18" i="3"/>
  <c r="O18" i="3"/>
  <c r="P18" i="3"/>
  <c r="Q18" i="3"/>
  <c r="R18" i="3"/>
  <c r="K20" i="3"/>
  <c r="H21" i="3"/>
  <c r="E21" i="3"/>
  <c r="G21" i="3"/>
  <c r="I21" i="3"/>
  <c r="O21" i="3"/>
  <c r="N21" i="3"/>
  <c r="P21" i="3"/>
  <c r="R21" i="3"/>
  <c r="Q21" i="3" l="1"/>
  <c r="F21" i="3"/>
  <c r="E22" i="3"/>
  <c r="F22" i="3"/>
  <c r="G22" i="3"/>
  <c r="H22" i="3"/>
  <c r="I22" i="3"/>
  <c r="N22" i="3"/>
  <c r="O22" i="3"/>
  <c r="P22" i="3"/>
  <c r="Q22" i="3"/>
  <c r="R22" i="3"/>
  <c r="E23" i="3"/>
  <c r="F23" i="3"/>
  <c r="G23" i="3"/>
  <c r="H23" i="3"/>
  <c r="I23" i="3"/>
  <c r="N23" i="3"/>
  <c r="O23" i="3"/>
  <c r="P23" i="3"/>
  <c r="Q23" i="3"/>
  <c r="R23" i="3"/>
  <c r="E24" i="3"/>
  <c r="F24" i="3"/>
  <c r="G24" i="3"/>
  <c r="H24" i="3"/>
  <c r="I24" i="3"/>
  <c r="N24" i="3"/>
  <c r="O24" i="3"/>
  <c r="P24" i="3"/>
  <c r="Q24" i="3"/>
  <c r="R24" i="3"/>
  <c r="E25" i="3"/>
  <c r="F25" i="3"/>
  <c r="G25" i="3"/>
  <c r="H25" i="3"/>
  <c r="I25" i="3"/>
  <c r="N25" i="3"/>
  <c r="O25" i="3"/>
  <c r="P25" i="3"/>
  <c r="Q25" i="3"/>
  <c r="R25" i="3"/>
  <c r="E26" i="3"/>
  <c r="F26" i="3"/>
  <c r="G26" i="3"/>
  <c r="H26" i="3"/>
  <c r="I26" i="3"/>
  <c r="N26" i="3"/>
  <c r="O26" i="3"/>
  <c r="P26" i="3"/>
  <c r="Q26" i="3"/>
  <c r="R26" i="3"/>
  <c r="K28" i="3"/>
  <c r="E29" i="3"/>
  <c r="H29" i="3"/>
  <c r="I29" i="3"/>
  <c r="O29" i="3"/>
  <c r="N29" i="3"/>
  <c r="R29" i="3"/>
  <c r="Q29" i="3" l="1"/>
  <c r="P29" i="3"/>
  <c r="G29" i="3"/>
  <c r="F29" i="3"/>
  <c r="E30" i="3"/>
  <c r="F30" i="3"/>
  <c r="G30" i="3"/>
  <c r="H30" i="3"/>
  <c r="I30" i="3"/>
  <c r="N30" i="3"/>
  <c r="O30" i="3"/>
  <c r="P30" i="3"/>
  <c r="Q30" i="3"/>
  <c r="R30" i="3"/>
  <c r="E31" i="3"/>
  <c r="F31" i="3"/>
  <c r="G31" i="3"/>
  <c r="H31" i="3"/>
  <c r="I31" i="3"/>
  <c r="N31" i="3"/>
  <c r="O31" i="3"/>
  <c r="P31" i="3"/>
  <c r="Q31" i="3"/>
  <c r="R31" i="3"/>
  <c r="E32" i="3"/>
  <c r="F32" i="3"/>
  <c r="G32" i="3"/>
  <c r="H32" i="3"/>
  <c r="I32" i="3"/>
  <c r="N32" i="3"/>
  <c r="O32" i="3"/>
  <c r="P32" i="3"/>
  <c r="Q32" i="3"/>
  <c r="R32" i="3"/>
  <c r="E33" i="3"/>
  <c r="F33" i="3"/>
  <c r="G33" i="3"/>
  <c r="H33" i="3"/>
  <c r="I33" i="3"/>
  <c r="N33" i="3"/>
  <c r="O33" i="3"/>
  <c r="P33" i="3"/>
  <c r="Q33" i="3"/>
  <c r="R33" i="3"/>
  <c r="E34" i="3"/>
  <c r="F34" i="3"/>
  <c r="G34" i="3"/>
  <c r="H34" i="3"/>
  <c r="I34" i="3"/>
  <c r="N34" i="3"/>
  <c r="O34" i="3"/>
  <c r="P34" i="3"/>
  <c r="Q34" i="3"/>
  <c r="R34" i="3"/>
  <c r="E35" i="3"/>
  <c r="F35" i="3"/>
  <c r="G35" i="3"/>
  <c r="H35" i="3"/>
  <c r="I35" i="3"/>
  <c r="N35" i="3"/>
  <c r="O35" i="3"/>
  <c r="P35" i="3"/>
  <c r="Q35" i="3"/>
  <c r="R35" i="3"/>
  <c r="E36" i="3"/>
  <c r="F36" i="3"/>
  <c r="G36" i="3"/>
  <c r="H36" i="3"/>
  <c r="I36" i="3"/>
  <c r="N36" i="3"/>
  <c r="O36" i="3"/>
  <c r="P36" i="3"/>
  <c r="Q36" i="3"/>
  <c r="R36" i="3"/>
  <c r="E37" i="3"/>
  <c r="F37" i="3"/>
  <c r="G37" i="3"/>
  <c r="H37" i="3"/>
  <c r="I37" i="3"/>
  <c r="N37" i="3"/>
  <c r="O37" i="3"/>
  <c r="P37" i="3"/>
  <c r="Q37" i="3"/>
  <c r="R37" i="3"/>
  <c r="K39" i="3"/>
  <c r="E40" i="3"/>
  <c r="F40" i="3"/>
  <c r="G40" i="3"/>
  <c r="H40" i="3"/>
  <c r="I40" i="3"/>
  <c r="N40" i="3"/>
  <c r="O40" i="3"/>
  <c r="P40" i="3"/>
  <c r="Q40" i="3"/>
  <c r="R40" i="3"/>
  <c r="E41" i="3"/>
  <c r="F41" i="3"/>
  <c r="G41" i="3"/>
  <c r="H41" i="3"/>
  <c r="I41" i="3"/>
  <c r="N41" i="3"/>
  <c r="O41" i="3"/>
  <c r="P41" i="3"/>
  <c r="Q41" i="3"/>
  <c r="R41" i="3"/>
  <c r="E42" i="3"/>
  <c r="F42" i="3"/>
  <c r="G42" i="3"/>
  <c r="H42" i="3"/>
  <c r="I42" i="3"/>
  <c r="N42" i="3"/>
  <c r="O42" i="3"/>
  <c r="P42" i="3"/>
  <c r="Q42" i="3"/>
  <c r="R42" i="3"/>
  <c r="E43" i="3"/>
  <c r="F43" i="3"/>
  <c r="G43" i="3"/>
  <c r="H43" i="3"/>
  <c r="I43" i="3"/>
  <c r="N43" i="3"/>
  <c r="O43" i="3"/>
  <c r="P43" i="3"/>
  <c r="Q43" i="3"/>
  <c r="R43" i="3"/>
  <c r="E44" i="3"/>
  <c r="F44" i="3"/>
  <c r="G44" i="3"/>
  <c r="H44" i="3"/>
  <c r="I44" i="3"/>
  <c r="N44" i="3"/>
  <c r="O44" i="3"/>
  <c r="P44" i="3"/>
  <c r="Q44" i="3"/>
  <c r="R44" i="3"/>
  <c r="E45" i="3"/>
  <c r="F45" i="3"/>
  <c r="G45" i="3"/>
  <c r="H45" i="3"/>
  <c r="I45" i="3"/>
  <c r="N45" i="3"/>
  <c r="O45" i="3"/>
  <c r="P45" i="3"/>
  <c r="Q45" i="3"/>
  <c r="R45" i="3"/>
  <c r="K47" i="3"/>
  <c r="F48" i="3"/>
  <c r="E48" i="3"/>
  <c r="G48" i="3"/>
  <c r="I48" i="3"/>
  <c r="O48" i="3"/>
  <c r="N48" i="3"/>
  <c r="P48" i="3"/>
  <c r="R48" i="3"/>
  <c r="Q48" i="3" l="1"/>
  <c r="H48" i="3"/>
  <c r="E49" i="3"/>
  <c r="F49" i="3"/>
  <c r="G49" i="3"/>
  <c r="H49" i="3"/>
  <c r="I49" i="3"/>
  <c r="N49" i="3"/>
  <c r="O49" i="3"/>
  <c r="P49" i="3"/>
  <c r="Q49" i="3"/>
  <c r="R49" i="3"/>
  <c r="E50" i="3"/>
  <c r="F50" i="3"/>
  <c r="G50" i="3"/>
  <c r="H50" i="3"/>
  <c r="I50" i="3"/>
  <c r="N50" i="3"/>
  <c r="O50" i="3"/>
  <c r="P50" i="3"/>
  <c r="Q50" i="3"/>
  <c r="R50" i="3"/>
  <c r="E51" i="3"/>
  <c r="F51" i="3"/>
  <c r="G51" i="3"/>
  <c r="H51" i="3"/>
  <c r="I51" i="3"/>
  <c r="N51" i="3"/>
  <c r="O51" i="3"/>
  <c r="P51" i="3"/>
  <c r="Q51" i="3"/>
  <c r="R51" i="3"/>
  <c r="K5" i="2"/>
  <c r="E6" i="2"/>
  <c r="F6" i="2"/>
  <c r="G6" i="2"/>
  <c r="H6" i="2"/>
  <c r="I6" i="2"/>
  <c r="O6" i="2"/>
  <c r="N6" i="2"/>
  <c r="P6" i="2"/>
  <c r="Q6" i="2"/>
  <c r="R6" i="2"/>
  <c r="E7" i="2"/>
  <c r="F7" i="2"/>
  <c r="G7" i="2"/>
  <c r="H7" i="2"/>
  <c r="I7" i="2"/>
  <c r="N7" i="2"/>
  <c r="O7" i="2"/>
  <c r="P7" i="2"/>
  <c r="Q7" i="2"/>
  <c r="R7" i="2"/>
  <c r="E8" i="2"/>
  <c r="F8" i="2"/>
  <c r="G8" i="2"/>
  <c r="H8" i="2"/>
  <c r="I8" i="2"/>
  <c r="N8" i="2"/>
  <c r="O8" i="2"/>
  <c r="P8" i="2"/>
  <c r="Q8" i="2"/>
  <c r="R8" i="2"/>
  <c r="E9" i="2"/>
  <c r="F9" i="2"/>
  <c r="G9" i="2"/>
  <c r="H9" i="2"/>
  <c r="I9" i="2"/>
  <c r="N9" i="2"/>
  <c r="O9" i="2"/>
  <c r="P9" i="2"/>
  <c r="Q9" i="2"/>
  <c r="R9" i="2"/>
  <c r="K11" i="2"/>
  <c r="B12" i="2"/>
  <c r="F12" i="2" s="1"/>
  <c r="C12" i="2"/>
  <c r="D12" i="2"/>
  <c r="E12" i="2"/>
  <c r="G12" i="2"/>
  <c r="H12" i="2"/>
  <c r="I12" i="2"/>
  <c r="K12" i="2"/>
  <c r="O12" i="2" s="1"/>
  <c r="L12" i="2"/>
  <c r="M12" i="2"/>
  <c r="N12" i="2"/>
  <c r="P12" i="2"/>
  <c r="Q12" i="2"/>
  <c r="R12" i="2"/>
  <c r="E13" i="2"/>
  <c r="F13" i="2"/>
  <c r="G13" i="2"/>
  <c r="H13" i="2"/>
  <c r="I13" i="2"/>
  <c r="N13" i="2"/>
  <c r="O13" i="2"/>
  <c r="P13" i="2"/>
  <c r="Q13" i="2"/>
  <c r="R13" i="2"/>
  <c r="E14" i="2"/>
  <c r="F14" i="2"/>
  <c r="G14" i="2"/>
  <c r="H14" i="2"/>
  <c r="I14" i="2"/>
  <c r="N14" i="2"/>
  <c r="O14" i="2"/>
  <c r="P14" i="2"/>
  <c r="Q14" i="2"/>
  <c r="R14" i="2"/>
  <c r="E15" i="2"/>
  <c r="F15" i="2"/>
  <c r="G15" i="2"/>
  <c r="H15" i="2"/>
  <c r="I15" i="2"/>
  <c r="N15" i="2"/>
  <c r="O15" i="2"/>
  <c r="P15" i="2"/>
  <c r="Q15" i="2"/>
  <c r="R15" i="2"/>
  <c r="E16" i="2"/>
  <c r="F16" i="2"/>
  <c r="G16" i="2"/>
  <c r="H16" i="2"/>
  <c r="I16" i="2"/>
  <c r="N16" i="2"/>
  <c r="O16" i="2"/>
  <c r="P16" i="2"/>
  <c r="Q16" i="2"/>
  <c r="R16" i="2"/>
  <c r="E17" i="2"/>
  <c r="F17" i="2"/>
  <c r="G17" i="2"/>
  <c r="H17" i="2"/>
  <c r="I17" i="2"/>
  <c r="N17" i="2"/>
  <c r="O17" i="2"/>
  <c r="P17" i="2"/>
  <c r="Q17" i="2"/>
  <c r="R17" i="2"/>
  <c r="E18" i="2"/>
  <c r="F18" i="2"/>
  <c r="G18" i="2"/>
  <c r="H18" i="2"/>
  <c r="I18" i="2"/>
  <c r="N18" i="2"/>
  <c r="O18" i="2"/>
  <c r="P18" i="2"/>
  <c r="Q18" i="2"/>
  <c r="R18" i="2"/>
  <c r="E19" i="2"/>
  <c r="F19" i="2"/>
  <c r="G19" i="2"/>
  <c r="H19" i="2"/>
  <c r="I19" i="2"/>
  <c r="N19" i="2"/>
  <c r="O19" i="2"/>
  <c r="P19" i="2"/>
  <c r="Q19" i="2"/>
  <c r="R19" i="2"/>
  <c r="E20" i="2"/>
  <c r="F20" i="2"/>
  <c r="G20" i="2"/>
  <c r="H20" i="2"/>
  <c r="I20" i="2"/>
  <c r="N20" i="2"/>
  <c r="O20" i="2"/>
  <c r="P20" i="2"/>
  <c r="Q20" i="2"/>
  <c r="R20" i="2"/>
  <c r="E21" i="2"/>
  <c r="F21" i="2"/>
  <c r="G21" i="2"/>
  <c r="H21" i="2"/>
  <c r="I21" i="2"/>
  <c r="N21" i="2"/>
  <c r="O21" i="2"/>
  <c r="P21" i="2"/>
  <c r="Q21" i="2"/>
  <c r="R21" i="2"/>
  <c r="E22" i="2"/>
  <c r="F22" i="2"/>
  <c r="G22" i="2"/>
  <c r="H22" i="2"/>
  <c r="I22" i="2"/>
  <c r="N22" i="2"/>
  <c r="O22" i="2"/>
  <c r="P22" i="2"/>
  <c r="Q22" i="2"/>
  <c r="R22" i="2"/>
  <c r="E23" i="2"/>
  <c r="F23" i="2"/>
  <c r="G23" i="2"/>
  <c r="H23" i="2"/>
  <c r="I23" i="2"/>
  <c r="N23" i="2"/>
  <c r="O23" i="2"/>
  <c r="P23" i="2"/>
  <c r="Q23" i="2"/>
  <c r="R23" i="2"/>
  <c r="E24" i="2"/>
  <c r="F24" i="2"/>
  <c r="G24" i="2"/>
  <c r="H24" i="2"/>
  <c r="I24" i="2"/>
  <c r="N24" i="2"/>
  <c r="O24" i="2"/>
  <c r="P24" i="2"/>
  <c r="Q24" i="2"/>
  <c r="R24" i="2"/>
  <c r="E25" i="2"/>
  <c r="F25" i="2"/>
  <c r="G25" i="2"/>
  <c r="H25" i="2"/>
  <c r="I25" i="2"/>
  <c r="N25" i="2"/>
  <c r="O25" i="2"/>
  <c r="P25" i="2"/>
  <c r="Q25" i="2"/>
  <c r="R25" i="2"/>
  <c r="E26" i="2"/>
  <c r="F26" i="2"/>
  <c r="G26" i="2"/>
  <c r="H26" i="2"/>
  <c r="I26" i="2"/>
  <c r="N26" i="2"/>
  <c r="O26" i="2"/>
  <c r="P26" i="2"/>
  <c r="Q26" i="2"/>
  <c r="R26" i="2"/>
  <c r="E27" i="2"/>
  <c r="F27" i="2"/>
  <c r="G27" i="2"/>
  <c r="H27" i="2"/>
  <c r="I27" i="2"/>
  <c r="N27" i="2"/>
  <c r="O27" i="2"/>
  <c r="P27" i="2"/>
  <c r="Q27" i="2"/>
  <c r="R27" i="2"/>
  <c r="E28" i="2"/>
  <c r="F28" i="2"/>
  <c r="G28" i="2"/>
  <c r="H28" i="2"/>
  <c r="I28" i="2"/>
  <c r="N28" i="2"/>
  <c r="O28" i="2"/>
  <c r="P28" i="2"/>
  <c r="Q28" i="2"/>
  <c r="R28" i="2"/>
  <c r="E29" i="2"/>
  <c r="F29" i="2"/>
  <c r="G29" i="2"/>
  <c r="H29" i="2"/>
  <c r="I29" i="2"/>
  <c r="N29" i="2"/>
  <c r="O29" i="2"/>
  <c r="P29" i="2"/>
  <c r="Q29" i="2"/>
  <c r="R29" i="2"/>
  <c r="E30" i="2"/>
  <c r="F30" i="2"/>
  <c r="G30" i="2"/>
  <c r="H30" i="2"/>
  <c r="I30" i="2"/>
  <c r="N30" i="2"/>
  <c r="O30" i="2"/>
  <c r="P30" i="2"/>
  <c r="Q30" i="2"/>
  <c r="R30" i="2"/>
  <c r="E31" i="2"/>
  <c r="F31" i="2"/>
  <c r="G31" i="2"/>
  <c r="H31" i="2"/>
  <c r="I31" i="2"/>
  <c r="N31" i="2"/>
  <c r="O31" i="2"/>
  <c r="P31" i="2"/>
  <c r="Q31" i="2"/>
  <c r="R31" i="2"/>
  <c r="E32" i="2"/>
  <c r="F32" i="2"/>
  <c r="G32" i="2"/>
  <c r="H32" i="2"/>
  <c r="I32" i="2"/>
  <c r="N32" i="2"/>
  <c r="O32" i="2"/>
  <c r="P32" i="2"/>
  <c r="Q32" i="2"/>
  <c r="R32" i="2"/>
  <c r="E33" i="2"/>
  <c r="F33" i="2"/>
  <c r="G33" i="2"/>
  <c r="H33" i="2"/>
  <c r="I33" i="2"/>
  <c r="N33" i="2"/>
  <c r="O33" i="2"/>
  <c r="P33" i="2"/>
  <c r="Q33" i="2"/>
  <c r="R33" i="2"/>
  <c r="E34" i="2"/>
  <c r="F34" i="2"/>
  <c r="G34" i="2"/>
  <c r="H34" i="2"/>
  <c r="I34" i="2"/>
  <c r="N34" i="2"/>
  <c r="O34" i="2"/>
  <c r="P34" i="2"/>
  <c r="Q34" i="2"/>
  <c r="R34" i="2"/>
  <c r="E35" i="2"/>
  <c r="F35" i="2"/>
  <c r="G35" i="2"/>
  <c r="H35" i="2"/>
  <c r="I35" i="2"/>
  <c r="N35" i="2"/>
  <c r="O35" i="2"/>
  <c r="P35" i="2"/>
  <c r="Q35" i="2"/>
  <c r="R35" i="2"/>
  <c r="E36" i="2"/>
  <c r="F36" i="2"/>
  <c r="G36" i="2"/>
  <c r="H36" i="2"/>
  <c r="I36" i="2"/>
  <c r="N36" i="2"/>
  <c r="O36" i="2"/>
  <c r="P36" i="2"/>
  <c r="Q36" i="2"/>
  <c r="R36" i="2"/>
  <c r="B37" i="2"/>
  <c r="C37" i="2"/>
  <c r="D37" i="2"/>
  <c r="E37" i="2" s="1"/>
  <c r="K37" i="2"/>
  <c r="L37" i="2"/>
  <c r="M37" i="2"/>
  <c r="N37" i="2" s="1"/>
  <c r="K39" i="2"/>
  <c r="B40" i="2"/>
  <c r="F40" i="2" s="1"/>
  <c r="C40" i="2"/>
  <c r="D40" i="2"/>
  <c r="E40" i="2"/>
  <c r="G40" i="2"/>
  <c r="I40" i="2"/>
  <c r="K40" i="2"/>
  <c r="O40" i="2" s="1"/>
  <c r="L40" i="2"/>
  <c r="M40" i="2"/>
  <c r="N40" i="2"/>
  <c r="P40" i="2"/>
  <c r="R40" i="2"/>
  <c r="I37" i="2" l="1"/>
  <c r="Q40" i="2"/>
  <c r="H40" i="2"/>
  <c r="H37" i="2"/>
  <c r="R37" i="2"/>
  <c r="Q37" i="2"/>
  <c r="G37" i="2"/>
  <c r="O37" i="2"/>
  <c r="F37" i="2"/>
  <c r="P37" i="2"/>
  <c r="E41" i="2"/>
  <c r="F41" i="2"/>
  <c r="G41" i="2"/>
  <c r="H41" i="2"/>
  <c r="I41" i="2"/>
  <c r="N41" i="2"/>
  <c r="O41" i="2"/>
  <c r="P41" i="2"/>
  <c r="Q41" i="2"/>
  <c r="R41" i="2"/>
  <c r="E42" i="2"/>
  <c r="F42" i="2"/>
  <c r="G42" i="2"/>
  <c r="H42" i="2"/>
  <c r="I42" i="2"/>
  <c r="N42" i="2"/>
  <c r="O42" i="2"/>
  <c r="P42" i="2"/>
  <c r="Q42" i="2"/>
  <c r="R42" i="2"/>
  <c r="E43" i="2"/>
  <c r="F43" i="2"/>
  <c r="G43" i="2"/>
  <c r="H43" i="2"/>
  <c r="I43" i="2"/>
  <c r="N43" i="2"/>
  <c r="O43" i="2"/>
  <c r="P43" i="2"/>
  <c r="Q43" i="2"/>
  <c r="R43" i="2"/>
  <c r="K45" i="2"/>
  <c r="B46" i="2"/>
  <c r="F46" i="2" s="1"/>
  <c r="C46" i="2"/>
  <c r="D46" i="2"/>
  <c r="E46" i="2"/>
  <c r="G46" i="2"/>
  <c r="I46" i="2"/>
  <c r="K46" i="2"/>
  <c r="Q46" i="2" s="1"/>
  <c r="L46" i="2"/>
  <c r="M46" i="2"/>
  <c r="N46" i="2"/>
  <c r="P46" i="2"/>
  <c r="R46" i="2"/>
  <c r="H46" i="2" l="1"/>
  <c r="O46" i="2"/>
  <c r="E47" i="2"/>
  <c r="F47" i="2"/>
  <c r="G47" i="2"/>
  <c r="H47" i="2"/>
  <c r="I47" i="2"/>
  <c r="N47" i="2"/>
  <c r="O47" i="2"/>
  <c r="P47" i="2"/>
  <c r="Q47" i="2"/>
  <c r="R47" i="2"/>
  <c r="E48" i="2"/>
  <c r="F48" i="2"/>
  <c r="G48" i="2"/>
  <c r="H48" i="2"/>
  <c r="I48" i="2"/>
  <c r="N48" i="2"/>
  <c r="O48" i="2"/>
  <c r="P48" i="2"/>
  <c r="Q48" i="2"/>
  <c r="R48" i="2"/>
  <c r="E49" i="2"/>
  <c r="F49" i="2"/>
  <c r="G49" i="2"/>
  <c r="H49" i="2"/>
  <c r="I49" i="2"/>
  <c r="N49" i="2"/>
  <c r="O49" i="2"/>
  <c r="P49" i="2"/>
  <c r="Q49" i="2"/>
  <c r="R49" i="2"/>
  <c r="K51" i="2"/>
  <c r="B52" i="2"/>
  <c r="H52" i="2" s="1"/>
  <c r="C52" i="2"/>
  <c r="D52" i="2"/>
  <c r="E52" i="2"/>
  <c r="G52" i="2"/>
  <c r="I52" i="2"/>
  <c r="K52" i="2"/>
  <c r="O52" i="2" s="1"/>
  <c r="L52" i="2"/>
  <c r="M52" i="2"/>
  <c r="N52" i="2"/>
  <c r="P52" i="2"/>
  <c r="Q52" i="2"/>
  <c r="R52" i="2"/>
  <c r="F52" i="2" l="1"/>
  <c r="E53" i="2"/>
  <c r="F53" i="2"/>
  <c r="G53" i="2"/>
  <c r="H53" i="2"/>
  <c r="I53" i="2"/>
  <c r="N53" i="2"/>
  <c r="O53" i="2"/>
  <c r="P53" i="2"/>
  <c r="Q53" i="2"/>
  <c r="R53" i="2"/>
  <c r="E54" i="2"/>
  <c r="F54" i="2"/>
  <c r="G54" i="2"/>
  <c r="H54" i="2"/>
  <c r="I54" i="2"/>
  <c r="N54" i="2"/>
  <c r="O54" i="2"/>
  <c r="P54" i="2"/>
  <c r="Q54" i="2"/>
  <c r="R54" i="2"/>
  <c r="E55" i="2"/>
  <c r="F55" i="2"/>
  <c r="G55" i="2"/>
  <c r="H55" i="2"/>
  <c r="I55" i="2"/>
  <c r="N55" i="2"/>
  <c r="O55" i="2"/>
  <c r="P55" i="2"/>
  <c r="Q55" i="2"/>
  <c r="R55" i="2"/>
  <c r="E56" i="2"/>
  <c r="F56" i="2"/>
  <c r="G56" i="2"/>
  <c r="H56" i="2"/>
  <c r="I56" i="2"/>
  <c r="N56" i="2"/>
  <c r="O56" i="2"/>
  <c r="P56" i="2"/>
  <c r="Q56" i="2"/>
  <c r="R56" i="2"/>
  <c r="E57" i="2"/>
  <c r="F57" i="2"/>
  <c r="G57" i="2"/>
  <c r="H57" i="2"/>
  <c r="I57" i="2"/>
  <c r="N57" i="2"/>
  <c r="O57" i="2"/>
  <c r="P57" i="2"/>
  <c r="Q57" i="2"/>
  <c r="R57" i="2"/>
  <c r="E58" i="2"/>
  <c r="F58" i="2"/>
  <c r="G58" i="2"/>
  <c r="H58" i="2"/>
  <c r="I58" i="2"/>
  <c r="N58" i="2"/>
  <c r="O58" i="2"/>
  <c r="P58" i="2"/>
  <c r="Q58" i="2"/>
  <c r="R58" i="2"/>
  <c r="E59" i="2"/>
  <c r="F59" i="2"/>
  <c r="G59" i="2"/>
  <c r="H59" i="2"/>
  <c r="I59" i="2"/>
  <c r="N59" i="2"/>
  <c r="O59" i="2"/>
  <c r="P59" i="2"/>
  <c r="Q59" i="2"/>
  <c r="R59" i="2"/>
  <c r="E60" i="2"/>
  <c r="F60" i="2"/>
  <c r="G60" i="2"/>
  <c r="H60" i="2"/>
  <c r="I60" i="2"/>
  <c r="N60" i="2"/>
  <c r="O60" i="2"/>
  <c r="P60" i="2"/>
  <c r="Q60" i="2"/>
  <c r="R60" i="2"/>
  <c r="E61" i="2"/>
  <c r="F61" i="2"/>
  <c r="G61" i="2"/>
  <c r="H61" i="2"/>
  <c r="I61" i="2"/>
  <c r="N61" i="2"/>
  <c r="O61" i="2"/>
  <c r="P61" i="2"/>
  <c r="Q61" i="2"/>
  <c r="R61" i="2"/>
  <c r="E62" i="2"/>
  <c r="F62" i="2"/>
  <c r="G62" i="2"/>
  <c r="H62" i="2"/>
  <c r="I62" i="2"/>
  <c r="N62" i="2"/>
  <c r="O62" i="2"/>
  <c r="P62" i="2"/>
  <c r="Q62" i="2"/>
  <c r="R62" i="2"/>
  <c r="E63" i="2"/>
  <c r="F63" i="2"/>
  <c r="G63" i="2"/>
  <c r="H63" i="2"/>
  <c r="I63" i="2"/>
  <c r="N63" i="2"/>
  <c r="O63" i="2"/>
  <c r="P63" i="2"/>
  <c r="Q63" i="2"/>
  <c r="R63" i="2"/>
  <c r="E64" i="2"/>
  <c r="F64" i="2"/>
  <c r="G64" i="2"/>
  <c r="H64" i="2"/>
  <c r="I64" i="2"/>
  <c r="N64" i="2"/>
  <c r="O64" i="2"/>
  <c r="P64" i="2"/>
  <c r="Q64" i="2"/>
  <c r="R64" i="2"/>
  <c r="E65" i="2"/>
  <c r="F65" i="2"/>
  <c r="G65" i="2"/>
  <c r="H65" i="2"/>
  <c r="I65" i="2"/>
  <c r="N65" i="2"/>
  <c r="O65" i="2"/>
  <c r="P65" i="2"/>
  <c r="Q65" i="2"/>
  <c r="R65" i="2"/>
  <c r="E66" i="2"/>
  <c r="F66" i="2"/>
  <c r="G66" i="2"/>
  <c r="H66" i="2"/>
  <c r="I66" i="2"/>
  <c r="N66" i="2"/>
  <c r="O66" i="2"/>
  <c r="P66" i="2"/>
  <c r="Q66" i="2"/>
  <c r="R66" i="2"/>
  <c r="E67" i="2"/>
  <c r="F67" i="2"/>
  <c r="G67" i="2"/>
  <c r="H67" i="2"/>
  <c r="I67" i="2"/>
  <c r="N67" i="2"/>
  <c r="O67" i="2"/>
  <c r="P67" i="2"/>
  <c r="Q67" i="2"/>
  <c r="R67" i="2"/>
  <c r="E68" i="2"/>
  <c r="F68" i="2"/>
  <c r="G68" i="2"/>
  <c r="H68" i="2"/>
  <c r="I68" i="2"/>
  <c r="N68" i="2"/>
  <c r="O68" i="2"/>
  <c r="P68" i="2"/>
  <c r="Q68" i="2"/>
  <c r="R68" i="2"/>
  <c r="E69" i="2"/>
  <c r="F69" i="2"/>
  <c r="G69" i="2"/>
  <c r="H69" i="2"/>
  <c r="I69" i="2"/>
  <c r="N69" i="2"/>
  <c r="O69" i="2"/>
  <c r="P69" i="2"/>
  <c r="Q69" i="2"/>
  <c r="R69" i="2"/>
  <c r="E70" i="2"/>
  <c r="F70" i="2"/>
  <c r="G70" i="2"/>
  <c r="H70" i="2"/>
  <c r="I70" i="2"/>
  <c r="N70" i="2"/>
  <c r="O70" i="2"/>
  <c r="P70" i="2"/>
  <c r="Q70" i="2"/>
  <c r="R70" i="2"/>
  <c r="E71" i="2"/>
  <c r="F71" i="2"/>
  <c r="G71" i="2"/>
  <c r="H71" i="2"/>
  <c r="I71" i="2"/>
  <c r="N71" i="2"/>
  <c r="O71" i="2"/>
  <c r="P71" i="2"/>
  <c r="Q71" i="2"/>
  <c r="R71" i="2"/>
  <c r="E72" i="2"/>
  <c r="F72" i="2"/>
  <c r="G72" i="2"/>
  <c r="H72" i="2"/>
  <c r="I72" i="2"/>
  <c r="N72" i="2"/>
  <c r="O72" i="2"/>
  <c r="P72" i="2"/>
  <c r="Q72" i="2"/>
  <c r="R72" i="2"/>
  <c r="E73" i="2"/>
  <c r="F73" i="2"/>
  <c r="G73" i="2"/>
  <c r="H73" i="2"/>
  <c r="I73" i="2"/>
  <c r="N73" i="2"/>
  <c r="O73" i="2"/>
  <c r="P73" i="2"/>
  <c r="Q73" i="2"/>
  <c r="R73" i="2"/>
  <c r="E74" i="2"/>
  <c r="F74" i="2"/>
  <c r="G74" i="2"/>
  <c r="H74" i="2"/>
  <c r="I74" i="2"/>
  <c r="N74" i="2"/>
  <c r="O74" i="2"/>
  <c r="P74" i="2"/>
  <c r="Q74" i="2"/>
  <c r="R74" i="2"/>
  <c r="E75" i="2"/>
  <c r="F75" i="2"/>
  <c r="G75" i="2"/>
  <c r="H75" i="2"/>
  <c r="I75" i="2"/>
  <c r="N75" i="2"/>
  <c r="O75" i="2"/>
  <c r="P75" i="2"/>
  <c r="Q75" i="2"/>
  <c r="R75" i="2"/>
  <c r="K77" i="2"/>
  <c r="B78" i="2"/>
  <c r="H78" i="2" s="1"/>
  <c r="C78" i="2"/>
  <c r="D78" i="2"/>
  <c r="E78" i="2" s="1"/>
  <c r="G78" i="2"/>
  <c r="I78" i="2"/>
  <c r="K78" i="2"/>
  <c r="O78" i="2" s="1"/>
  <c r="L78" i="2"/>
  <c r="M78" i="2"/>
  <c r="N78" i="2"/>
  <c r="P78" i="2"/>
  <c r="R78" i="2"/>
  <c r="Q78" i="2" l="1"/>
  <c r="F78" i="2"/>
  <c r="E79" i="2"/>
  <c r="F79" i="2"/>
  <c r="G79" i="2"/>
  <c r="H79" i="2"/>
  <c r="I79" i="2"/>
  <c r="N79" i="2"/>
  <c r="O79" i="2"/>
  <c r="P79" i="2"/>
  <c r="Q79" i="2"/>
  <c r="R79" i="2"/>
  <c r="E80" i="2"/>
  <c r="F80" i="2"/>
  <c r="G80" i="2"/>
  <c r="H80" i="2"/>
  <c r="I80" i="2"/>
  <c r="N80" i="2"/>
  <c r="O80" i="2"/>
  <c r="P80" i="2"/>
  <c r="Q80" i="2"/>
  <c r="R80" i="2"/>
  <c r="E81" i="2"/>
  <c r="F81" i="2"/>
  <c r="G81" i="2"/>
  <c r="H81" i="2"/>
  <c r="I81" i="2"/>
  <c r="N81" i="2"/>
  <c r="O81" i="2"/>
  <c r="P81" i="2"/>
  <c r="Q81" i="2"/>
  <c r="R81" i="2"/>
  <c r="K5" i="1"/>
  <c r="H6" i="1"/>
  <c r="E6" i="1"/>
  <c r="G6" i="1"/>
  <c r="I6" i="1"/>
  <c r="O6" i="1"/>
  <c r="N6" i="1"/>
  <c r="P6" i="1"/>
  <c r="R6" i="1"/>
  <c r="F6" i="1" l="1"/>
  <c r="Q6" i="1"/>
  <c r="E7" i="1"/>
  <c r="F7" i="1"/>
  <c r="G7" i="1"/>
  <c r="H7" i="1"/>
  <c r="I7" i="1"/>
  <c r="N7" i="1"/>
  <c r="O7" i="1"/>
  <c r="P7" i="1"/>
  <c r="Q7" i="1"/>
  <c r="R7" i="1"/>
  <c r="E8" i="1"/>
  <c r="F8" i="1"/>
  <c r="G8" i="1"/>
  <c r="H8" i="1"/>
  <c r="I8" i="1"/>
  <c r="N8" i="1"/>
  <c r="O8" i="1"/>
  <c r="P8" i="1"/>
  <c r="Q8" i="1"/>
  <c r="R8" i="1"/>
  <c r="E9" i="1"/>
  <c r="F9" i="1"/>
  <c r="G9" i="1"/>
  <c r="H9" i="1"/>
  <c r="I9" i="1"/>
  <c r="N9" i="1"/>
  <c r="O9" i="1"/>
  <c r="P9" i="1"/>
  <c r="Q9" i="1"/>
  <c r="R9" i="1"/>
  <c r="E10" i="1"/>
  <c r="F10" i="1"/>
  <c r="G10" i="1"/>
  <c r="H10" i="1"/>
  <c r="I10" i="1"/>
  <c r="N10" i="1"/>
  <c r="O10" i="1"/>
  <c r="P10" i="1"/>
  <c r="Q10" i="1"/>
  <c r="R10" i="1"/>
  <c r="E11" i="1"/>
  <c r="F11" i="1"/>
  <c r="G11" i="1"/>
  <c r="H11" i="1"/>
  <c r="I11" i="1"/>
  <c r="N11" i="1"/>
  <c r="O11" i="1"/>
  <c r="P11" i="1"/>
  <c r="Q11" i="1"/>
  <c r="R11" i="1"/>
  <c r="E12" i="1"/>
  <c r="F12" i="1"/>
  <c r="G12" i="1"/>
  <c r="H12" i="1"/>
  <c r="I12" i="1"/>
  <c r="N12" i="1"/>
  <c r="O12" i="1"/>
  <c r="P12" i="1"/>
  <c r="Q12" i="1"/>
  <c r="R12" i="1"/>
  <c r="E13" i="1"/>
  <c r="F13" i="1"/>
  <c r="G13" i="1"/>
  <c r="H13" i="1"/>
  <c r="I13" i="1"/>
  <c r="N13" i="1"/>
  <c r="O13" i="1"/>
  <c r="P13" i="1"/>
  <c r="Q13" i="1"/>
  <c r="R13" i="1"/>
  <c r="E14" i="1"/>
  <c r="F14" i="1"/>
  <c r="G14" i="1"/>
  <c r="H14" i="1"/>
  <c r="I14" i="1"/>
  <c r="N14" i="1"/>
  <c r="O14" i="1"/>
  <c r="P14" i="1"/>
  <c r="Q14" i="1"/>
  <c r="R14" i="1"/>
  <c r="E15" i="1"/>
  <c r="F15" i="1"/>
  <c r="G15" i="1"/>
  <c r="H15" i="1"/>
  <c r="I15" i="1"/>
  <c r="N15" i="1"/>
  <c r="O15" i="1"/>
  <c r="P15" i="1"/>
  <c r="Q15" i="1"/>
  <c r="R15" i="1"/>
  <c r="E16" i="1"/>
  <c r="F16" i="1"/>
  <c r="G16" i="1"/>
  <c r="H16" i="1"/>
  <c r="I16" i="1"/>
  <c r="N16" i="1"/>
  <c r="O16" i="1"/>
  <c r="P16" i="1"/>
  <c r="Q16" i="1"/>
  <c r="R16" i="1"/>
  <c r="E17" i="1"/>
  <c r="F17" i="1"/>
  <c r="G17" i="1"/>
  <c r="H17" i="1"/>
  <c r="I17" i="1"/>
  <c r="N17" i="1"/>
  <c r="O17" i="1"/>
  <c r="P17" i="1"/>
  <c r="Q17" i="1"/>
  <c r="R17" i="1"/>
  <c r="E18" i="1"/>
  <c r="F18" i="1"/>
  <c r="G18" i="1"/>
  <c r="H18" i="1"/>
  <c r="I18" i="1"/>
  <c r="N18" i="1"/>
  <c r="O18" i="1"/>
  <c r="P18" i="1"/>
  <c r="Q18" i="1"/>
  <c r="R18" i="1"/>
  <c r="K21" i="1"/>
  <c r="B22" i="1"/>
  <c r="F22" i="1" s="1"/>
  <c r="C22" i="1"/>
  <c r="D22" i="1"/>
  <c r="E22" i="1"/>
  <c r="G22" i="1"/>
  <c r="H22" i="1"/>
  <c r="I22" i="1"/>
  <c r="K22" i="1"/>
  <c r="O22" i="1" s="1"/>
  <c r="L22" i="1"/>
  <c r="M22" i="1"/>
  <c r="N22" i="1"/>
  <c r="P22" i="1"/>
  <c r="Q22" i="1"/>
  <c r="R22" i="1"/>
  <c r="E23" i="1"/>
  <c r="F23" i="1"/>
  <c r="G23" i="1"/>
  <c r="H23" i="1"/>
  <c r="I23" i="1"/>
  <c r="N23" i="1"/>
  <c r="O23" i="1"/>
  <c r="P23" i="1"/>
  <c r="Q23" i="1"/>
  <c r="R23" i="1"/>
  <c r="E24" i="1"/>
  <c r="F24" i="1"/>
  <c r="G24" i="1"/>
  <c r="H24" i="1"/>
  <c r="I24" i="1"/>
  <c r="N24" i="1"/>
  <c r="O24" i="1"/>
  <c r="P24" i="1"/>
  <c r="Q24" i="1"/>
  <c r="R24" i="1"/>
  <c r="E25" i="1"/>
  <c r="F25" i="1"/>
  <c r="G25" i="1"/>
  <c r="H25" i="1"/>
  <c r="I25" i="1"/>
  <c r="N25" i="1"/>
  <c r="O25" i="1"/>
  <c r="P25" i="1"/>
  <c r="Q25" i="1"/>
  <c r="R25" i="1"/>
  <c r="E26" i="1"/>
  <c r="F26" i="1"/>
  <c r="G26" i="1"/>
  <c r="H26" i="1"/>
  <c r="I26" i="1"/>
  <c r="N26" i="1"/>
  <c r="O26" i="1"/>
  <c r="P26" i="1"/>
  <c r="Q26" i="1"/>
  <c r="R26" i="1"/>
  <c r="B27" i="1"/>
  <c r="C27" i="1"/>
  <c r="D27" i="1"/>
  <c r="E27" i="1" s="1"/>
  <c r="K27" i="1"/>
  <c r="L27" i="1"/>
  <c r="M27" i="1"/>
  <c r="N27" i="1" s="1"/>
  <c r="H27" i="1" l="1"/>
  <c r="P27" i="1"/>
  <c r="R27" i="1"/>
  <c r="Q27" i="1"/>
  <c r="O27" i="1"/>
  <c r="F27" i="1"/>
  <c r="I27" i="1"/>
  <c r="G27" i="1"/>
  <c r="E28" i="1"/>
  <c r="F28" i="1"/>
  <c r="G28" i="1"/>
  <c r="H28" i="1"/>
  <c r="I28" i="1"/>
  <c r="N28" i="1"/>
  <c r="O28" i="1"/>
  <c r="P28" i="1"/>
  <c r="Q28" i="1"/>
  <c r="R28" i="1"/>
  <c r="E29" i="1"/>
  <c r="F29" i="1"/>
  <c r="G29" i="1"/>
  <c r="H29" i="1"/>
  <c r="I29" i="1"/>
  <c r="N29" i="1"/>
  <c r="O29" i="1"/>
  <c r="P29" i="1"/>
  <c r="Q29" i="1"/>
  <c r="R29" i="1"/>
  <c r="E30" i="1"/>
  <c r="F30" i="1"/>
  <c r="G30" i="1"/>
  <c r="H30" i="1"/>
  <c r="I30" i="1"/>
  <c r="N30" i="1"/>
  <c r="O30" i="1"/>
  <c r="P30" i="1"/>
  <c r="Q30" i="1"/>
  <c r="R30" i="1"/>
  <c r="E31" i="1"/>
  <c r="F31" i="1"/>
  <c r="G31" i="1"/>
  <c r="H31" i="1"/>
  <c r="I31" i="1"/>
  <c r="N31" i="1"/>
  <c r="O31" i="1"/>
  <c r="P31" i="1"/>
  <c r="Q31" i="1"/>
  <c r="R31" i="1"/>
  <c r="E32" i="1"/>
  <c r="F32" i="1"/>
  <c r="G32" i="1"/>
  <c r="H32" i="1"/>
  <c r="I32" i="1"/>
  <c r="N32" i="1"/>
  <c r="O32" i="1"/>
  <c r="P32" i="1"/>
  <c r="Q32" i="1"/>
  <c r="R32" i="1"/>
  <c r="E33" i="1"/>
  <c r="F33" i="1"/>
  <c r="G33" i="1"/>
  <c r="H33" i="1"/>
  <c r="I33" i="1"/>
  <c r="N33" i="1"/>
  <c r="O33" i="1"/>
  <c r="P33" i="1"/>
  <c r="Q33" i="1"/>
  <c r="R33" i="1"/>
  <c r="E34" i="1"/>
  <c r="F34" i="1"/>
  <c r="G34" i="1"/>
  <c r="H34" i="1"/>
  <c r="I34" i="1"/>
  <c r="N34" i="1"/>
  <c r="O34" i="1"/>
  <c r="P34" i="1"/>
  <c r="Q34" i="1"/>
  <c r="R34" i="1"/>
  <c r="E35" i="1"/>
  <c r="F35" i="1"/>
  <c r="G35" i="1"/>
  <c r="H35" i="1"/>
  <c r="I35" i="1"/>
  <c r="N35" i="1"/>
  <c r="O35" i="1"/>
  <c r="P35" i="1"/>
  <c r="Q35" i="1"/>
  <c r="R35" i="1"/>
  <c r="E36" i="1"/>
  <c r="F36" i="1"/>
  <c r="G36" i="1"/>
  <c r="H36" i="1"/>
  <c r="I36" i="1"/>
  <c r="N36" i="1"/>
  <c r="O36" i="1"/>
  <c r="P36" i="1"/>
  <c r="Q36" i="1"/>
  <c r="R36" i="1"/>
  <c r="E37" i="1"/>
  <c r="F37" i="1"/>
  <c r="G37" i="1"/>
  <c r="H37" i="1"/>
  <c r="I37" i="1"/>
  <c r="N37" i="1"/>
  <c r="O37" i="1"/>
  <c r="P37" i="1"/>
  <c r="Q37" i="1"/>
  <c r="R37" i="1"/>
  <c r="E38" i="1"/>
  <c r="F38" i="1"/>
  <c r="G38" i="1"/>
  <c r="H38" i="1"/>
  <c r="I38" i="1"/>
  <c r="N38" i="1"/>
  <c r="O38" i="1"/>
  <c r="P38" i="1"/>
  <c r="Q38" i="1"/>
  <c r="R38" i="1"/>
  <c r="E39" i="1"/>
  <c r="F39" i="1"/>
  <c r="G39" i="1"/>
  <c r="H39" i="1"/>
  <c r="I39" i="1"/>
  <c r="N39" i="1"/>
  <c r="O39" i="1"/>
  <c r="P39" i="1"/>
  <c r="Q39" i="1"/>
  <c r="R39" i="1"/>
  <c r="E40" i="1"/>
  <c r="F40" i="1"/>
  <c r="G40" i="1"/>
  <c r="H40" i="1"/>
  <c r="I40" i="1"/>
  <c r="N40" i="1"/>
  <c r="O40" i="1"/>
  <c r="P40" i="1"/>
  <c r="Q40" i="1"/>
  <c r="R40" i="1"/>
  <c r="E41" i="1"/>
  <c r="F41" i="1"/>
  <c r="G41" i="1"/>
  <c r="H41" i="1"/>
  <c r="I41" i="1"/>
  <c r="N41" i="1"/>
  <c r="O41" i="1"/>
  <c r="P41" i="1"/>
  <c r="Q41" i="1"/>
  <c r="R41" i="1"/>
  <c r="E42" i="1"/>
  <c r="F42" i="1"/>
  <c r="G42" i="1"/>
  <c r="H42" i="1"/>
  <c r="I42" i="1"/>
  <c r="N42" i="1"/>
  <c r="O42" i="1"/>
  <c r="P42" i="1"/>
  <c r="Q42" i="1"/>
  <c r="R42" i="1"/>
  <c r="E43" i="1"/>
  <c r="F43" i="1"/>
  <c r="G43" i="1"/>
  <c r="H43" i="1"/>
  <c r="I43" i="1"/>
  <c r="N43" i="1"/>
  <c r="O43" i="1"/>
  <c r="P43" i="1"/>
  <c r="Q43" i="1"/>
  <c r="R43" i="1"/>
  <c r="E44" i="1"/>
  <c r="F44" i="1"/>
  <c r="G44" i="1"/>
  <c r="H44" i="1"/>
  <c r="I44" i="1"/>
  <c r="N44" i="1"/>
  <c r="O44" i="1"/>
  <c r="P44" i="1"/>
  <c r="Q44" i="1"/>
  <c r="R44" i="1"/>
  <c r="E45" i="1"/>
  <c r="F45" i="1"/>
  <c r="G45" i="1"/>
  <c r="H45" i="1"/>
  <c r="I45" i="1"/>
  <c r="N45" i="1"/>
  <c r="O45" i="1"/>
  <c r="P45" i="1"/>
  <c r="Q45" i="1"/>
  <c r="R45" i="1"/>
  <c r="E46" i="1"/>
  <c r="F46" i="1"/>
  <c r="G46" i="1"/>
  <c r="H46" i="1"/>
  <c r="I46" i="1"/>
  <c r="N46" i="1"/>
  <c r="O46" i="1"/>
  <c r="P46" i="1"/>
  <c r="Q46" i="1"/>
  <c r="R46" i="1"/>
  <c r="E47" i="1"/>
  <c r="F47" i="1"/>
  <c r="G47" i="1"/>
  <c r="H47" i="1"/>
  <c r="I47" i="1"/>
  <c r="N47" i="1"/>
  <c r="O47" i="1"/>
  <c r="P47" i="1"/>
  <c r="Q47" i="1"/>
  <c r="R47" i="1"/>
  <c r="E48" i="1"/>
  <c r="F48" i="1"/>
  <c r="G48" i="1"/>
  <c r="H48" i="1"/>
  <c r="I48" i="1"/>
  <c r="N48" i="1"/>
  <c r="O48" i="1"/>
  <c r="P48" i="1"/>
  <c r="Q48" i="1"/>
  <c r="R48" i="1"/>
  <c r="E49" i="1"/>
  <c r="F49" i="1"/>
  <c r="G49" i="1"/>
  <c r="H49" i="1"/>
  <c r="I49" i="1"/>
  <c r="N49" i="1"/>
  <c r="O49" i="1"/>
  <c r="P49" i="1"/>
  <c r="Q49" i="1"/>
  <c r="R49" i="1"/>
  <c r="E50" i="1"/>
  <c r="F50" i="1"/>
  <c r="G50" i="1"/>
  <c r="H50" i="1"/>
  <c r="I50" i="1"/>
  <c r="N50" i="1"/>
  <c r="O50" i="1"/>
  <c r="P50" i="1"/>
  <c r="Q50" i="1"/>
  <c r="R50" i="1"/>
  <c r="E51" i="1"/>
  <c r="F51" i="1"/>
  <c r="G51" i="1"/>
  <c r="H51" i="1"/>
  <c r="I51" i="1"/>
  <c r="N51" i="1"/>
  <c r="O51" i="1"/>
  <c r="P51" i="1"/>
  <c r="Q51" i="1"/>
  <c r="R51" i="1"/>
  <c r="E52" i="1"/>
  <c r="F52" i="1"/>
  <c r="G52" i="1"/>
  <c r="H52" i="1"/>
  <c r="I52" i="1"/>
  <c r="N52" i="1"/>
  <c r="O52" i="1"/>
  <c r="P52" i="1"/>
  <c r="Q52" i="1"/>
  <c r="R52" i="1"/>
  <c r="E53" i="1"/>
  <c r="F53" i="1"/>
  <c r="G53" i="1"/>
  <c r="H53" i="1"/>
  <c r="I53" i="1"/>
  <c r="N53" i="1"/>
  <c r="O53" i="1"/>
  <c r="P53" i="1"/>
  <c r="Q53" i="1"/>
  <c r="R53" i="1"/>
  <c r="B54" i="1"/>
  <c r="C54" i="1"/>
  <c r="D54" i="1"/>
  <c r="E54" i="1" s="1"/>
  <c r="K54" i="1"/>
  <c r="L54" i="1"/>
  <c r="M54" i="1"/>
  <c r="N54" i="1" s="1"/>
  <c r="K56" i="1"/>
  <c r="B57" i="1"/>
  <c r="H57" i="1" s="1"/>
  <c r="C57" i="1"/>
  <c r="D57" i="1"/>
  <c r="F57" i="1" s="1"/>
  <c r="E57" i="1"/>
  <c r="I57" i="1"/>
  <c r="K57" i="1"/>
  <c r="Q57" i="1" s="1"/>
  <c r="L57" i="1"/>
  <c r="M57" i="1"/>
  <c r="O57" i="1" s="1"/>
  <c r="N57" i="1"/>
  <c r="R57" i="1"/>
  <c r="P57" i="1" l="1"/>
  <c r="G57" i="1"/>
  <c r="R54" i="1"/>
  <c r="I54" i="1"/>
  <c r="Q54" i="1"/>
  <c r="H54" i="1"/>
  <c r="P54" i="1"/>
  <c r="G54" i="1"/>
  <c r="O54" i="1"/>
  <c r="F54" i="1"/>
  <c r="E58" i="1"/>
  <c r="F58" i="1"/>
  <c r="G58" i="1"/>
  <c r="H58" i="1"/>
  <c r="I58" i="1"/>
  <c r="N58" i="1"/>
  <c r="O58" i="1"/>
  <c r="P58" i="1"/>
  <c r="Q58" i="1"/>
  <c r="R58" i="1"/>
  <c r="E59" i="1"/>
  <c r="F59" i="1"/>
  <c r="G59" i="1"/>
  <c r="H59" i="1"/>
  <c r="I59" i="1"/>
  <c r="N59" i="1"/>
  <c r="O59" i="1"/>
  <c r="P59" i="1"/>
  <c r="Q59" i="1"/>
  <c r="R59" i="1"/>
  <c r="E60" i="1"/>
  <c r="F60" i="1"/>
  <c r="G60" i="1"/>
  <c r="H60" i="1"/>
  <c r="I60" i="1"/>
  <c r="N60" i="1"/>
  <c r="O60" i="1"/>
  <c r="P60" i="1"/>
  <c r="Q60" i="1"/>
  <c r="R60" i="1"/>
  <c r="E61" i="1"/>
  <c r="F61" i="1"/>
  <c r="G61" i="1"/>
  <c r="H61" i="1"/>
  <c r="I61" i="1"/>
  <c r="N61" i="1"/>
  <c r="O61" i="1"/>
  <c r="P61" i="1"/>
  <c r="Q61" i="1"/>
  <c r="R61" i="1"/>
  <c r="E62" i="1"/>
  <c r="F62" i="1"/>
  <c r="G62" i="1"/>
  <c r="H62" i="1"/>
  <c r="I62" i="1"/>
  <c r="N62" i="1"/>
  <c r="O62" i="1"/>
  <c r="P62" i="1"/>
  <c r="Q62" i="1"/>
  <c r="R62" i="1"/>
  <c r="E63" i="1"/>
  <c r="F63" i="1"/>
  <c r="G63" i="1"/>
  <c r="H63" i="1"/>
  <c r="I63" i="1"/>
  <c r="N63" i="1"/>
  <c r="O63" i="1"/>
  <c r="P63" i="1"/>
  <c r="Q63" i="1"/>
  <c r="R63" i="1"/>
  <c r="E64" i="1"/>
  <c r="F64" i="1"/>
  <c r="G64" i="1"/>
  <c r="H64" i="1"/>
  <c r="I64" i="1"/>
  <c r="N64" i="1"/>
  <c r="O64" i="1"/>
  <c r="P64" i="1"/>
  <c r="Q64" i="1"/>
  <c r="R64" i="1"/>
  <c r="E65" i="1"/>
  <c r="F65" i="1"/>
  <c r="G65" i="1"/>
  <c r="H65" i="1"/>
  <c r="I65" i="1"/>
  <c r="N65" i="1"/>
  <c r="O65" i="1"/>
  <c r="P65" i="1"/>
  <c r="Q65" i="1"/>
  <c r="R65" i="1"/>
  <c r="E66" i="1"/>
  <c r="F66" i="1"/>
  <c r="G66" i="1"/>
  <c r="H66" i="1"/>
  <c r="I66" i="1"/>
  <c r="N66" i="1"/>
  <c r="O66" i="1"/>
  <c r="P66" i="1"/>
  <c r="Q66" i="1"/>
  <c r="R66" i="1"/>
  <c r="E67" i="1"/>
  <c r="F67" i="1"/>
  <c r="G67" i="1"/>
  <c r="H67" i="1"/>
  <c r="I67" i="1"/>
  <c r="N67" i="1"/>
  <c r="O67" i="1"/>
  <c r="P67" i="1"/>
  <c r="Q67" i="1"/>
  <c r="R67" i="1"/>
  <c r="B68" i="1"/>
  <c r="C68" i="1"/>
  <c r="D68" i="1"/>
  <c r="E68" i="1" s="1"/>
  <c r="K68" i="1"/>
  <c r="L68" i="1"/>
  <c r="M68" i="1"/>
  <c r="N68" i="1" s="1"/>
  <c r="K70" i="1"/>
  <c r="B71" i="1"/>
  <c r="F71" i="1" s="1"/>
  <c r="C71" i="1"/>
  <c r="D71" i="1"/>
  <c r="E71" i="1"/>
  <c r="G71" i="1"/>
  <c r="H71" i="1"/>
  <c r="I71" i="1"/>
  <c r="K71" i="1"/>
  <c r="O71" i="1" s="1"/>
  <c r="L71" i="1"/>
  <c r="M71" i="1"/>
  <c r="N71" i="1"/>
  <c r="P71" i="1"/>
  <c r="Q71" i="1"/>
  <c r="R71" i="1"/>
  <c r="R68" i="1" l="1"/>
  <c r="I68" i="1"/>
  <c r="P68" i="1"/>
  <c r="G68" i="1"/>
  <c r="Q68" i="1"/>
  <c r="H68" i="1"/>
  <c r="O68" i="1"/>
  <c r="F68" i="1"/>
  <c r="E72" i="1"/>
  <c r="F72" i="1"/>
  <c r="G72" i="1"/>
  <c r="H72" i="1"/>
  <c r="I72" i="1"/>
  <c r="N72" i="1"/>
  <c r="O72" i="1"/>
  <c r="P72" i="1"/>
  <c r="Q72" i="1"/>
  <c r="R72" i="1"/>
  <c r="E73" i="1"/>
  <c r="F73" i="1"/>
  <c r="G73" i="1"/>
  <c r="H73" i="1"/>
  <c r="I73" i="1"/>
  <c r="N73" i="1"/>
  <c r="O73" i="1"/>
  <c r="P73" i="1"/>
  <c r="Q73" i="1"/>
  <c r="R73" i="1"/>
  <c r="E74" i="1"/>
  <c r="F74" i="1"/>
  <c r="G74" i="1"/>
  <c r="H74" i="1"/>
  <c r="I74" i="1"/>
  <c r="N74" i="1"/>
  <c r="O74" i="1"/>
  <c r="P74" i="1"/>
  <c r="Q74" i="1"/>
  <c r="R74" i="1"/>
  <c r="E75" i="1"/>
  <c r="F75" i="1"/>
  <c r="G75" i="1"/>
  <c r="H75" i="1"/>
  <c r="I75" i="1"/>
  <c r="N75" i="1"/>
  <c r="O75" i="1"/>
  <c r="P75" i="1"/>
  <c r="Q75" i="1"/>
  <c r="R75" i="1"/>
  <c r="E76" i="1"/>
  <c r="F76" i="1"/>
  <c r="G76" i="1"/>
  <c r="H76" i="1"/>
  <c r="I76" i="1"/>
  <c r="N76" i="1"/>
  <c r="O76" i="1"/>
  <c r="P76" i="1"/>
  <c r="Q76" i="1"/>
  <c r="R76" i="1"/>
  <c r="E77" i="1"/>
  <c r="F77" i="1"/>
  <c r="G77" i="1"/>
  <c r="H77" i="1"/>
  <c r="I77" i="1"/>
  <c r="N77" i="1"/>
  <c r="O77" i="1"/>
  <c r="P77" i="1"/>
  <c r="Q77" i="1"/>
  <c r="R77" i="1"/>
  <c r="E78" i="1"/>
  <c r="F78" i="1"/>
  <c r="G78" i="1"/>
  <c r="H78" i="1"/>
  <c r="I78" i="1"/>
  <c r="N78" i="1"/>
  <c r="O78" i="1"/>
  <c r="P78" i="1"/>
  <c r="Q78" i="1"/>
  <c r="R78" i="1"/>
  <c r="E79" i="1"/>
  <c r="F79" i="1"/>
  <c r="G79" i="1"/>
  <c r="H79" i="1"/>
  <c r="I79" i="1"/>
  <c r="N79" i="1"/>
  <c r="O79" i="1"/>
  <c r="P79" i="1"/>
  <c r="Q79" i="1"/>
  <c r="R79" i="1"/>
  <c r="E80" i="1"/>
  <c r="F80" i="1"/>
  <c r="G80" i="1"/>
  <c r="H80" i="1"/>
  <c r="I80" i="1"/>
  <c r="N80" i="1"/>
  <c r="O80" i="1"/>
  <c r="P80" i="1"/>
  <c r="Q80" i="1"/>
  <c r="R80" i="1"/>
  <c r="E81" i="1"/>
  <c r="F81" i="1"/>
  <c r="G81" i="1"/>
  <c r="H81" i="1"/>
  <c r="I81" i="1"/>
  <c r="N81" i="1"/>
  <c r="O81" i="1"/>
  <c r="P81" i="1"/>
  <c r="Q81" i="1"/>
  <c r="R81" i="1"/>
  <c r="E82" i="1"/>
  <c r="F82" i="1"/>
  <c r="G82" i="1"/>
  <c r="H82" i="1"/>
  <c r="I82" i="1"/>
  <c r="N82" i="1"/>
  <c r="O82" i="1"/>
  <c r="P82" i="1"/>
  <c r="Q82" i="1"/>
  <c r="R82" i="1"/>
  <c r="E83" i="1"/>
  <c r="F83" i="1"/>
  <c r="G83" i="1"/>
  <c r="H83" i="1"/>
  <c r="I83" i="1"/>
  <c r="N83" i="1"/>
  <c r="O83" i="1"/>
  <c r="P83" i="1"/>
  <c r="Q83" i="1"/>
  <c r="R83" i="1"/>
  <c r="K86" i="1"/>
  <c r="B87" i="1"/>
  <c r="F87" i="1" s="1"/>
  <c r="C87" i="1"/>
  <c r="D87" i="1"/>
  <c r="E87" i="1"/>
  <c r="G87" i="1"/>
  <c r="I87" i="1"/>
  <c r="K87" i="1"/>
  <c r="O87" i="1" s="1"/>
  <c r="L87" i="1"/>
  <c r="M87" i="1"/>
  <c r="N87" i="1"/>
  <c r="P87" i="1"/>
  <c r="R87" i="1"/>
  <c r="H87" i="1" l="1"/>
  <c r="Q87" i="1"/>
  <c r="E88" i="1"/>
  <c r="F88" i="1"/>
  <c r="G88" i="1"/>
  <c r="H88" i="1"/>
  <c r="I88" i="1"/>
  <c r="N88" i="1"/>
  <c r="O88" i="1"/>
  <c r="P88" i="1"/>
  <c r="Q88" i="1"/>
  <c r="R88" i="1"/>
  <c r="E89" i="1"/>
  <c r="F89" i="1"/>
  <c r="G89" i="1"/>
  <c r="H89" i="1"/>
  <c r="I89" i="1"/>
  <c r="N89" i="1"/>
  <c r="O89" i="1"/>
  <c r="P89" i="1"/>
  <c r="Q89" i="1"/>
  <c r="R89" i="1"/>
  <c r="E90" i="1"/>
  <c r="F90" i="1"/>
  <c r="G90" i="1"/>
  <c r="H90" i="1"/>
  <c r="I90" i="1"/>
  <c r="N90" i="1"/>
  <c r="O90" i="1"/>
  <c r="P90" i="1"/>
  <c r="Q90" i="1"/>
  <c r="R90" i="1"/>
  <c r="E91" i="1"/>
  <c r="F91" i="1"/>
  <c r="G91" i="1"/>
  <c r="H91" i="1"/>
  <c r="I91" i="1"/>
  <c r="N91" i="1"/>
  <c r="O91" i="1"/>
  <c r="P91" i="1"/>
  <c r="Q91" i="1"/>
  <c r="R91" i="1"/>
  <c r="B92" i="1"/>
  <c r="C92" i="1"/>
  <c r="D92" i="1"/>
  <c r="F92" i="1" s="1"/>
  <c r="E92" i="1"/>
  <c r="K92" i="1"/>
  <c r="L92" i="1"/>
  <c r="M92" i="1"/>
  <c r="O92" i="1" s="1"/>
  <c r="N92" i="1"/>
  <c r="G92" i="1" l="1"/>
  <c r="R92" i="1"/>
  <c r="I92" i="1"/>
  <c r="Q92" i="1"/>
  <c r="H92" i="1"/>
  <c r="P92" i="1"/>
  <c r="E93" i="1"/>
  <c r="F93" i="1"/>
  <c r="G93" i="1"/>
  <c r="H93" i="1"/>
  <c r="I93" i="1"/>
  <c r="N93" i="1"/>
  <c r="O93" i="1"/>
  <c r="P93" i="1"/>
  <c r="Q93" i="1"/>
  <c r="R93" i="1"/>
  <c r="E94" i="1"/>
  <c r="F94" i="1"/>
  <c r="G94" i="1"/>
  <c r="H94" i="1"/>
  <c r="I94" i="1"/>
  <c r="N94" i="1"/>
  <c r="O94" i="1"/>
  <c r="P94" i="1"/>
  <c r="Q94" i="1"/>
  <c r="R94" i="1"/>
  <c r="E95" i="1"/>
  <c r="F95" i="1"/>
  <c r="G95" i="1"/>
  <c r="H95" i="1"/>
  <c r="I95" i="1"/>
  <c r="N95" i="1"/>
  <c r="O95" i="1"/>
  <c r="P95" i="1"/>
  <c r="Q95" i="1"/>
  <c r="R95" i="1"/>
  <c r="E96" i="1"/>
  <c r="F96" i="1"/>
  <c r="G96" i="1"/>
  <c r="H96" i="1"/>
  <c r="I96" i="1"/>
  <c r="N96" i="1"/>
  <c r="O96" i="1"/>
  <c r="P96" i="1"/>
  <c r="Q96" i="1"/>
  <c r="R96" i="1"/>
  <c r="E97" i="1"/>
  <c r="F97" i="1"/>
  <c r="G97" i="1"/>
  <c r="H97" i="1"/>
  <c r="I97" i="1"/>
  <c r="N97" i="1"/>
  <c r="O97" i="1"/>
  <c r="P97" i="1"/>
  <c r="Q97" i="1"/>
  <c r="R97" i="1"/>
  <c r="E98" i="1"/>
  <c r="F98" i="1"/>
  <c r="G98" i="1"/>
  <c r="H98" i="1"/>
  <c r="I98" i="1"/>
  <c r="N98" i="1"/>
  <c r="O98" i="1"/>
  <c r="P98" i="1"/>
  <c r="Q98" i="1"/>
  <c r="R98" i="1"/>
  <c r="E99" i="1"/>
  <c r="F99" i="1"/>
  <c r="G99" i="1"/>
  <c r="H99" i="1"/>
  <c r="I99" i="1"/>
  <c r="N99" i="1"/>
  <c r="O99" i="1"/>
  <c r="P99" i="1"/>
  <c r="Q99" i="1"/>
  <c r="R99" i="1"/>
  <c r="E100" i="1"/>
  <c r="F100" i="1"/>
  <c r="G100" i="1"/>
  <c r="H100" i="1"/>
  <c r="I100" i="1"/>
  <c r="N100" i="1"/>
  <c r="O100" i="1"/>
  <c r="P100" i="1"/>
  <c r="Q100" i="1"/>
  <c r="R100" i="1"/>
  <c r="E101" i="1"/>
  <c r="F101" i="1"/>
  <c r="G101" i="1"/>
  <c r="H101" i="1"/>
  <c r="I101" i="1"/>
  <c r="N101" i="1"/>
  <c r="O101" i="1"/>
  <c r="P101" i="1"/>
  <c r="Q101" i="1"/>
  <c r="R101" i="1"/>
  <c r="E102" i="1"/>
  <c r="F102" i="1"/>
  <c r="G102" i="1"/>
  <c r="H102" i="1"/>
  <c r="I102" i="1"/>
  <c r="N102" i="1"/>
  <c r="O102" i="1"/>
  <c r="P102" i="1"/>
  <c r="Q102" i="1"/>
  <c r="R102" i="1"/>
  <c r="E103" i="1"/>
  <c r="F103" i="1"/>
  <c r="G103" i="1"/>
  <c r="H103" i="1"/>
  <c r="I103" i="1"/>
  <c r="N103" i="1"/>
  <c r="O103" i="1"/>
  <c r="P103" i="1"/>
  <c r="Q103" i="1"/>
  <c r="R103" i="1"/>
  <c r="E104" i="1"/>
  <c r="F104" i="1"/>
  <c r="G104" i="1"/>
  <c r="H104" i="1"/>
  <c r="I104" i="1"/>
  <c r="N104" i="1"/>
  <c r="O104" i="1"/>
  <c r="P104" i="1"/>
  <c r="Q104" i="1"/>
  <c r="R104" i="1"/>
  <c r="E105" i="1"/>
  <c r="F105" i="1"/>
  <c r="G105" i="1"/>
  <c r="H105" i="1"/>
  <c r="I105" i="1"/>
  <c r="N105" i="1"/>
  <c r="O105" i="1"/>
  <c r="P105" i="1"/>
  <c r="Q105" i="1"/>
  <c r="R105" i="1"/>
  <c r="E106" i="1"/>
  <c r="F106" i="1"/>
  <c r="G106" i="1"/>
  <c r="H106" i="1"/>
  <c r="I106" i="1"/>
  <c r="N106" i="1"/>
  <c r="O106" i="1"/>
  <c r="P106" i="1"/>
  <c r="Q106" i="1"/>
  <c r="R106" i="1"/>
  <c r="E107" i="1"/>
  <c r="F107" i="1"/>
  <c r="G107" i="1"/>
  <c r="H107" i="1"/>
  <c r="I107" i="1"/>
  <c r="N107" i="1"/>
  <c r="O107" i="1"/>
  <c r="P107" i="1"/>
  <c r="Q107" i="1"/>
  <c r="R107" i="1"/>
  <c r="E108" i="1"/>
  <c r="F108" i="1"/>
  <c r="G108" i="1"/>
  <c r="H108" i="1"/>
  <c r="I108" i="1"/>
  <c r="N108" i="1"/>
  <c r="O108" i="1"/>
  <c r="P108" i="1"/>
  <c r="Q108" i="1"/>
  <c r="R108" i="1"/>
  <c r="E109" i="1"/>
  <c r="F109" i="1"/>
  <c r="G109" i="1"/>
  <c r="H109" i="1"/>
  <c r="I109" i="1"/>
  <c r="N109" i="1"/>
  <c r="O109" i="1"/>
  <c r="P109" i="1"/>
  <c r="Q109" i="1"/>
  <c r="R109" i="1"/>
  <c r="E110" i="1"/>
  <c r="F110" i="1"/>
  <c r="G110" i="1"/>
  <c r="H110" i="1"/>
  <c r="I110" i="1"/>
  <c r="N110" i="1"/>
  <c r="O110" i="1"/>
  <c r="P110" i="1"/>
  <c r="Q110" i="1"/>
  <c r="R110" i="1"/>
  <c r="E111" i="1"/>
  <c r="F111" i="1"/>
  <c r="G111" i="1"/>
  <c r="H111" i="1"/>
  <c r="I111" i="1"/>
  <c r="N111" i="1"/>
  <c r="O111" i="1"/>
  <c r="P111" i="1"/>
  <c r="Q111" i="1"/>
  <c r="R111" i="1"/>
  <c r="E112" i="1"/>
  <c r="F112" i="1"/>
  <c r="G112" i="1"/>
  <c r="H112" i="1"/>
  <c r="I112" i="1"/>
  <c r="N112" i="1"/>
  <c r="O112" i="1"/>
  <c r="P112" i="1"/>
  <c r="Q112" i="1"/>
  <c r="R112" i="1"/>
  <c r="E113" i="1"/>
  <c r="F113" i="1"/>
  <c r="G113" i="1"/>
  <c r="H113" i="1"/>
  <c r="I113" i="1"/>
  <c r="N113" i="1"/>
  <c r="O113" i="1"/>
  <c r="P113" i="1"/>
  <c r="Q113" i="1"/>
  <c r="R113" i="1"/>
  <c r="E114" i="1"/>
  <c r="F114" i="1"/>
  <c r="G114" i="1"/>
  <c r="H114" i="1"/>
  <c r="I114" i="1"/>
  <c r="N114" i="1"/>
  <c r="O114" i="1"/>
  <c r="P114" i="1"/>
  <c r="Q114" i="1"/>
  <c r="R114" i="1"/>
  <c r="E115" i="1"/>
  <c r="F115" i="1"/>
  <c r="G115" i="1"/>
  <c r="H115" i="1"/>
  <c r="I115" i="1"/>
  <c r="N115" i="1"/>
  <c r="O115" i="1"/>
  <c r="P115" i="1"/>
  <c r="Q115" i="1"/>
  <c r="R115" i="1"/>
  <c r="E116" i="1"/>
  <c r="F116" i="1"/>
  <c r="G116" i="1"/>
  <c r="H116" i="1"/>
  <c r="I116" i="1"/>
  <c r="N116" i="1"/>
  <c r="O116" i="1"/>
  <c r="P116" i="1"/>
  <c r="Q116" i="1"/>
  <c r="R116" i="1"/>
  <c r="E117" i="1"/>
  <c r="F117" i="1"/>
  <c r="G117" i="1"/>
  <c r="H117" i="1"/>
  <c r="I117" i="1"/>
  <c r="N117" i="1"/>
  <c r="O117" i="1"/>
  <c r="P117" i="1"/>
  <c r="Q117" i="1"/>
  <c r="R117" i="1"/>
  <c r="E118" i="1"/>
  <c r="F118" i="1"/>
  <c r="G118" i="1"/>
  <c r="H118" i="1"/>
  <c r="I118" i="1"/>
  <c r="N118" i="1"/>
  <c r="O118" i="1"/>
  <c r="P118" i="1"/>
  <c r="Q118" i="1"/>
  <c r="R118" i="1"/>
  <c r="B119" i="1"/>
  <c r="C119" i="1"/>
  <c r="D119" i="1"/>
  <c r="E119" i="1" s="1"/>
  <c r="K119" i="1"/>
  <c r="L119" i="1"/>
  <c r="M119" i="1"/>
  <c r="N119" i="1" s="1"/>
  <c r="K121" i="1"/>
  <c r="B122" i="1"/>
  <c r="F122" i="1" s="1"/>
  <c r="C122" i="1"/>
  <c r="D122" i="1"/>
  <c r="E122" i="1"/>
  <c r="G122" i="1"/>
  <c r="I122" i="1"/>
  <c r="K122" i="1"/>
  <c r="Q122" i="1" s="1"/>
  <c r="L122" i="1"/>
  <c r="M122" i="1"/>
  <c r="N122" i="1"/>
  <c r="P122" i="1"/>
  <c r="R122" i="1"/>
  <c r="R119" i="1" l="1"/>
  <c r="I119" i="1"/>
  <c r="O122" i="1"/>
  <c r="Q119" i="1"/>
  <c r="P119" i="1"/>
  <c r="G119" i="1"/>
  <c r="O119" i="1"/>
  <c r="F119" i="1"/>
  <c r="H122" i="1"/>
  <c r="H119" i="1"/>
  <c r="E123" i="1"/>
  <c r="F123" i="1"/>
  <c r="G123" i="1"/>
  <c r="H123" i="1"/>
  <c r="I123" i="1"/>
  <c r="N123" i="1"/>
  <c r="O123" i="1"/>
  <c r="P123" i="1"/>
  <c r="Q123" i="1"/>
  <c r="R123" i="1"/>
  <c r="E124" i="1"/>
  <c r="F124" i="1"/>
  <c r="G124" i="1"/>
  <c r="H124" i="1"/>
  <c r="I124" i="1"/>
  <c r="N124" i="1"/>
  <c r="O124" i="1"/>
  <c r="P124" i="1"/>
  <c r="Q124" i="1"/>
  <c r="R124" i="1"/>
  <c r="E125" i="1"/>
  <c r="F125" i="1"/>
  <c r="G125" i="1"/>
  <c r="H125" i="1"/>
  <c r="I125" i="1"/>
  <c r="N125" i="1"/>
  <c r="O125" i="1"/>
  <c r="P125" i="1"/>
  <c r="Q125" i="1"/>
  <c r="R125" i="1"/>
  <c r="E126" i="1"/>
  <c r="F126" i="1"/>
  <c r="G126" i="1"/>
  <c r="H126" i="1"/>
  <c r="I126" i="1"/>
  <c r="N126" i="1"/>
  <c r="O126" i="1"/>
  <c r="P126" i="1"/>
  <c r="Q126" i="1"/>
  <c r="R126" i="1"/>
  <c r="E127" i="1"/>
  <c r="F127" i="1"/>
  <c r="G127" i="1"/>
  <c r="H127" i="1"/>
  <c r="I127" i="1"/>
  <c r="N127" i="1"/>
  <c r="O127" i="1"/>
  <c r="P127" i="1"/>
  <c r="Q127" i="1"/>
  <c r="R127" i="1"/>
  <c r="E128" i="1"/>
  <c r="F128" i="1"/>
  <c r="G128" i="1"/>
  <c r="H128" i="1"/>
  <c r="I128" i="1"/>
  <c r="N128" i="1"/>
  <c r="O128" i="1"/>
  <c r="P128" i="1"/>
  <c r="Q128" i="1"/>
  <c r="R128" i="1"/>
  <c r="E129" i="1"/>
  <c r="F129" i="1"/>
  <c r="G129" i="1"/>
  <c r="H129" i="1"/>
  <c r="I129" i="1"/>
  <c r="N129" i="1"/>
  <c r="O129" i="1"/>
  <c r="P129" i="1"/>
  <c r="Q129" i="1"/>
  <c r="R129" i="1"/>
  <c r="E130" i="1"/>
  <c r="F130" i="1"/>
  <c r="G130" i="1"/>
  <c r="H130" i="1"/>
  <c r="I130" i="1"/>
  <c r="N130" i="1"/>
  <c r="O130" i="1"/>
  <c r="P130" i="1"/>
  <c r="Q130" i="1"/>
  <c r="R130" i="1"/>
  <c r="E131" i="1"/>
  <c r="F131" i="1"/>
  <c r="G131" i="1"/>
  <c r="H131" i="1"/>
  <c r="I131" i="1"/>
  <c r="N131" i="1"/>
  <c r="O131" i="1"/>
  <c r="P131" i="1"/>
  <c r="Q131" i="1"/>
  <c r="R131" i="1"/>
  <c r="E132" i="1"/>
  <c r="F132" i="1"/>
  <c r="G132" i="1"/>
  <c r="H132" i="1"/>
  <c r="I132" i="1"/>
  <c r="N132" i="1"/>
  <c r="O132" i="1"/>
  <c r="P132" i="1"/>
  <c r="Q132" i="1"/>
  <c r="R132" i="1"/>
  <c r="B133" i="1"/>
  <c r="C133" i="1"/>
  <c r="D133" i="1"/>
  <c r="E133" i="1" s="1"/>
  <c r="K133" i="1"/>
  <c r="L133" i="1"/>
  <c r="M133" i="1"/>
  <c r="N133" i="1" s="1"/>
  <c r="K135" i="1"/>
  <c r="B136" i="1"/>
  <c r="C136" i="1"/>
  <c r="E136" i="1"/>
  <c r="F136" i="1"/>
  <c r="H136" i="1"/>
  <c r="K136" i="1"/>
  <c r="L136" i="1"/>
  <c r="N136" i="1"/>
  <c r="O136" i="1"/>
  <c r="Q136" i="1"/>
  <c r="B137" i="1"/>
  <c r="C137" i="1"/>
  <c r="E137" i="1"/>
  <c r="F137" i="1" s="1"/>
  <c r="K137" i="1"/>
  <c r="L137" i="1"/>
  <c r="N137" i="1"/>
  <c r="O137" i="1" s="1"/>
  <c r="B138" i="1"/>
  <c r="C138" i="1"/>
  <c r="E138" i="1"/>
  <c r="F138" i="1"/>
  <c r="H138" i="1"/>
  <c r="K138" i="1"/>
  <c r="Q138" i="1" s="1"/>
  <c r="L138" i="1"/>
  <c r="N138" i="1"/>
  <c r="O138" i="1"/>
  <c r="B139" i="1"/>
  <c r="C139" i="1"/>
  <c r="E139" i="1"/>
  <c r="F139" i="1" s="1"/>
  <c r="K139" i="1"/>
  <c r="L139" i="1"/>
  <c r="O139" i="1" s="1"/>
  <c r="N139" i="1"/>
  <c r="Q139" i="1"/>
  <c r="B140" i="1"/>
  <c r="H140" i="1" s="1"/>
  <c r="C140" i="1"/>
  <c r="F140" i="1" s="1"/>
  <c r="E140" i="1"/>
  <c r="K140" i="1"/>
  <c r="L140" i="1"/>
  <c r="N140" i="1"/>
  <c r="Q140" i="1" s="1"/>
  <c r="O140" i="1"/>
  <c r="B141" i="1"/>
  <c r="C141" i="1"/>
  <c r="E141" i="1"/>
  <c r="F141" i="1" s="1"/>
  <c r="K141" i="1"/>
  <c r="L141" i="1"/>
  <c r="N141" i="1"/>
  <c r="O141" i="1" s="1"/>
  <c r="B142" i="1"/>
  <c r="C142" i="1"/>
  <c r="E142" i="1"/>
  <c r="F142" i="1"/>
  <c r="H142" i="1"/>
  <c r="K142" i="1"/>
  <c r="Q142" i="1" s="1"/>
  <c r="L142" i="1"/>
  <c r="N142" i="1"/>
  <c r="O142" i="1"/>
  <c r="B143" i="1"/>
  <c r="C143" i="1"/>
  <c r="E143" i="1"/>
  <c r="F143" i="1" s="1"/>
  <c r="K143" i="1"/>
  <c r="L143" i="1"/>
  <c r="O143" i="1" s="1"/>
  <c r="N143" i="1"/>
  <c r="Q143" i="1"/>
  <c r="B144" i="1"/>
  <c r="H144" i="1" s="1"/>
  <c r="C144" i="1"/>
  <c r="F144" i="1" s="1"/>
  <c r="E144" i="1"/>
  <c r="K144" i="1"/>
  <c r="L144" i="1"/>
  <c r="N144" i="1"/>
  <c r="Q144" i="1" s="1"/>
  <c r="O144" i="1"/>
  <c r="B145" i="1"/>
  <c r="C145" i="1"/>
  <c r="E145" i="1"/>
  <c r="F145" i="1" s="1"/>
  <c r="K145" i="1"/>
  <c r="L145" i="1"/>
  <c r="N145" i="1"/>
  <c r="O145" i="1" s="1"/>
  <c r="B146" i="1"/>
  <c r="C146" i="1"/>
  <c r="E146" i="1"/>
  <c r="F146" i="1"/>
  <c r="H146" i="1"/>
  <c r="K146" i="1"/>
  <c r="Q146" i="1" s="1"/>
  <c r="L146" i="1"/>
  <c r="N146" i="1"/>
  <c r="O146" i="1"/>
  <c r="B147" i="1"/>
  <c r="C147" i="1"/>
  <c r="E147" i="1"/>
  <c r="F147" i="1" s="1"/>
  <c r="K147" i="1"/>
  <c r="L147" i="1"/>
  <c r="O147" i="1" s="1"/>
  <c r="N147" i="1"/>
  <c r="Q147" i="1"/>
  <c r="B148" i="1"/>
  <c r="H148" i="1" s="1"/>
  <c r="C148" i="1"/>
  <c r="E148" i="1"/>
  <c r="F148" i="1" s="1"/>
  <c r="K148" i="1"/>
  <c r="L148" i="1"/>
  <c r="N148" i="1"/>
  <c r="Q148" i="1" s="1"/>
  <c r="O148" i="1"/>
  <c r="K151" i="1"/>
  <c r="B152" i="1"/>
  <c r="C152" i="1"/>
  <c r="E152" i="1"/>
  <c r="F152" i="1"/>
  <c r="H152" i="1"/>
  <c r="K152" i="1"/>
  <c r="L152" i="1"/>
  <c r="N152" i="1"/>
  <c r="O152" i="1"/>
  <c r="Q152" i="1"/>
  <c r="B153" i="1"/>
  <c r="H153" i="1" s="1"/>
  <c r="C153" i="1"/>
  <c r="F153" i="1" s="1"/>
  <c r="D153" i="1"/>
  <c r="E153" i="1"/>
  <c r="K153" i="1"/>
  <c r="L153" i="1"/>
  <c r="M153" i="1"/>
  <c r="N153" i="1"/>
  <c r="Q153" i="1" s="1"/>
  <c r="O153" i="1"/>
  <c r="B154" i="1"/>
  <c r="C154" i="1"/>
  <c r="D154" i="1"/>
  <c r="E154" i="1"/>
  <c r="F154" i="1" s="1"/>
  <c r="H154" i="1"/>
  <c r="K154" i="1"/>
  <c r="Q154" i="1" s="1"/>
  <c r="L154" i="1"/>
  <c r="M154" i="1"/>
  <c r="N154" i="1"/>
  <c r="O154" i="1"/>
  <c r="B155" i="1"/>
  <c r="H155" i="1" s="1"/>
  <c r="C155" i="1"/>
  <c r="F155" i="1" s="1"/>
  <c r="D155" i="1"/>
  <c r="E155" i="1"/>
  <c r="K155" i="1"/>
  <c r="L155" i="1"/>
  <c r="M155" i="1"/>
  <c r="N155" i="1"/>
  <c r="Q155" i="1" s="1"/>
  <c r="O155" i="1"/>
  <c r="B156" i="1"/>
  <c r="C156" i="1"/>
  <c r="D156" i="1"/>
  <c r="E156" i="1"/>
  <c r="F156" i="1" s="1"/>
  <c r="H156" i="1"/>
  <c r="K156" i="1"/>
  <c r="Q156" i="1" s="1"/>
  <c r="L156" i="1"/>
  <c r="M156" i="1"/>
  <c r="N156" i="1"/>
  <c r="O156" i="1"/>
  <c r="B157" i="1"/>
  <c r="H157" i="1" s="1"/>
  <c r="C157" i="1"/>
  <c r="F157" i="1" s="1"/>
  <c r="D157" i="1"/>
  <c r="E157" i="1"/>
  <c r="K157" i="1"/>
  <c r="L157" i="1"/>
  <c r="M157" i="1"/>
  <c r="N157" i="1"/>
  <c r="Q157" i="1" s="1"/>
  <c r="O157" i="1"/>
  <c r="B158" i="1"/>
  <c r="C158" i="1"/>
  <c r="D158" i="1"/>
  <c r="E158" i="1"/>
  <c r="F158" i="1" s="1"/>
  <c r="K158" i="1"/>
  <c r="Q158" i="1" s="1"/>
  <c r="L158" i="1"/>
  <c r="M158" i="1"/>
  <c r="N158" i="1"/>
  <c r="O158" i="1"/>
  <c r="B159" i="1"/>
  <c r="H159" i="1" s="1"/>
  <c r="C159" i="1"/>
  <c r="F159" i="1" s="1"/>
  <c r="D159" i="1"/>
  <c r="E159" i="1"/>
  <c r="K159" i="1"/>
  <c r="L159" i="1"/>
  <c r="M159" i="1"/>
  <c r="N159" i="1"/>
  <c r="Q159" i="1" s="1"/>
  <c r="O159" i="1"/>
  <c r="B160" i="1"/>
  <c r="C160" i="1"/>
  <c r="D160" i="1"/>
  <c r="E160" i="1"/>
  <c r="F160" i="1" s="1"/>
  <c r="H160" i="1"/>
  <c r="K160" i="1"/>
  <c r="Q160" i="1" s="1"/>
  <c r="L160" i="1"/>
  <c r="M160" i="1"/>
  <c r="N160" i="1"/>
  <c r="O160" i="1"/>
  <c r="B161" i="1"/>
  <c r="H161" i="1" s="1"/>
  <c r="C161" i="1"/>
  <c r="F161" i="1" s="1"/>
  <c r="D161" i="1"/>
  <c r="E161" i="1"/>
  <c r="K161" i="1"/>
  <c r="L161" i="1"/>
  <c r="M161" i="1"/>
  <c r="N161" i="1"/>
  <c r="Q161" i="1" s="1"/>
  <c r="O161" i="1"/>
  <c r="B162" i="1"/>
  <c r="C162" i="1"/>
  <c r="D162" i="1"/>
  <c r="E162" i="1"/>
  <c r="F162" i="1" s="1"/>
  <c r="K162" i="1"/>
  <c r="Q162" i="1" s="1"/>
  <c r="L162" i="1"/>
  <c r="M162" i="1"/>
  <c r="N162" i="1"/>
  <c r="O162" i="1"/>
  <c r="B163" i="1"/>
  <c r="C163" i="1"/>
  <c r="D163" i="1"/>
  <c r="E163" i="1"/>
  <c r="F163" i="1" s="1"/>
  <c r="K163" i="1"/>
  <c r="L163" i="1"/>
  <c r="M163" i="1"/>
  <c r="N163" i="1"/>
  <c r="Q163" i="1" s="1"/>
  <c r="O163" i="1"/>
  <c r="B164" i="1"/>
  <c r="C164" i="1"/>
  <c r="D164" i="1"/>
  <c r="E164" i="1"/>
  <c r="F164" i="1" s="1"/>
  <c r="K164" i="1"/>
  <c r="Q164" i="1" s="1"/>
  <c r="L164" i="1"/>
  <c r="M164" i="1"/>
  <c r="N164" i="1"/>
  <c r="O164" i="1"/>
  <c r="B165" i="1"/>
  <c r="C165" i="1"/>
  <c r="D165" i="1"/>
  <c r="E165" i="1"/>
  <c r="F165" i="1" s="1"/>
  <c r="K165" i="1"/>
  <c r="L165" i="1"/>
  <c r="M165" i="1"/>
  <c r="N165" i="1"/>
  <c r="Q165" i="1" s="1"/>
  <c r="O165" i="1"/>
  <c r="B166" i="1"/>
  <c r="C166" i="1"/>
  <c r="D166" i="1"/>
  <c r="E166" i="1"/>
  <c r="F166" i="1" s="1"/>
  <c r="K166" i="1"/>
  <c r="Q166" i="1" s="1"/>
  <c r="L166" i="1"/>
  <c r="M166" i="1"/>
  <c r="N166" i="1"/>
  <c r="O166" i="1"/>
  <c r="B167" i="1"/>
  <c r="C167" i="1"/>
  <c r="D167" i="1"/>
  <c r="E167" i="1"/>
  <c r="F167" i="1" s="1"/>
  <c r="K167" i="1"/>
  <c r="L167" i="1"/>
  <c r="M167" i="1"/>
  <c r="N167" i="1"/>
  <c r="Q167" i="1" s="1"/>
  <c r="O167" i="1"/>
  <c r="B168" i="1"/>
  <c r="C168" i="1"/>
  <c r="D168" i="1"/>
  <c r="E168" i="1"/>
  <c r="F168" i="1" s="1"/>
  <c r="K168" i="1"/>
  <c r="Q168" i="1" s="1"/>
  <c r="L168" i="1"/>
  <c r="M168" i="1"/>
  <c r="N168" i="1"/>
  <c r="O168" i="1"/>
  <c r="B169" i="1"/>
  <c r="C169" i="1"/>
  <c r="D169" i="1"/>
  <c r="E169" i="1"/>
  <c r="F169" i="1" s="1"/>
  <c r="K169" i="1"/>
  <c r="L169" i="1"/>
  <c r="M169" i="1"/>
  <c r="N169" i="1"/>
  <c r="Q169" i="1" s="1"/>
  <c r="O169" i="1"/>
  <c r="B170" i="1"/>
  <c r="C170" i="1"/>
  <c r="D170" i="1"/>
  <c r="E170" i="1"/>
  <c r="F170" i="1" s="1"/>
  <c r="K170" i="1"/>
  <c r="Q170" i="1" s="1"/>
  <c r="L170" i="1"/>
  <c r="M170" i="1"/>
  <c r="N170" i="1"/>
  <c r="O170" i="1"/>
  <c r="B171" i="1"/>
  <c r="C171" i="1"/>
  <c r="D171" i="1"/>
  <c r="E171" i="1"/>
  <c r="F171" i="1" s="1"/>
  <c r="K171" i="1"/>
  <c r="L171" i="1"/>
  <c r="M171" i="1"/>
  <c r="N171" i="1"/>
  <c r="Q171" i="1" s="1"/>
  <c r="O171" i="1"/>
  <c r="B172" i="1"/>
  <c r="C172" i="1"/>
  <c r="D172" i="1"/>
  <c r="E172" i="1"/>
  <c r="F172" i="1" s="1"/>
  <c r="K172" i="1"/>
  <c r="Q172" i="1" s="1"/>
  <c r="L172" i="1"/>
  <c r="M172" i="1"/>
  <c r="N172" i="1"/>
  <c r="O172" i="1"/>
  <c r="B173" i="1"/>
  <c r="C173" i="1"/>
  <c r="D173" i="1"/>
  <c r="E173" i="1"/>
  <c r="F173" i="1" s="1"/>
  <c r="K173" i="1"/>
  <c r="L173" i="1"/>
  <c r="M173" i="1"/>
  <c r="N173" i="1"/>
  <c r="Q173" i="1" s="1"/>
  <c r="O173" i="1"/>
  <c r="B174" i="1"/>
  <c r="C174" i="1"/>
  <c r="D174" i="1"/>
  <c r="E174" i="1"/>
  <c r="F174" i="1" s="1"/>
  <c r="K174" i="1"/>
  <c r="Q174" i="1" s="1"/>
  <c r="L174" i="1"/>
  <c r="M174" i="1"/>
  <c r="N174" i="1"/>
  <c r="O174" i="1"/>
  <c r="B175" i="1"/>
  <c r="C175" i="1"/>
  <c r="D175" i="1"/>
  <c r="E175" i="1"/>
  <c r="F175" i="1" s="1"/>
  <c r="K175" i="1"/>
  <c r="L175" i="1"/>
  <c r="M175" i="1"/>
  <c r="N175" i="1"/>
  <c r="Q175" i="1" s="1"/>
  <c r="O175" i="1"/>
  <c r="B176" i="1"/>
  <c r="C176" i="1"/>
  <c r="D176" i="1"/>
  <c r="E176" i="1"/>
  <c r="F176" i="1" s="1"/>
  <c r="K176" i="1"/>
  <c r="Q176" i="1" s="1"/>
  <c r="L176" i="1"/>
  <c r="M176" i="1"/>
  <c r="N176" i="1"/>
  <c r="O176" i="1"/>
  <c r="B177" i="1"/>
  <c r="C177" i="1"/>
  <c r="F177" i="1" s="1"/>
  <c r="D177" i="1"/>
  <c r="E177" i="1"/>
  <c r="H177" i="1"/>
  <c r="K177" i="1"/>
  <c r="L177" i="1"/>
  <c r="M177" i="1"/>
  <c r="N177" i="1"/>
  <c r="Q177" i="1" s="1"/>
  <c r="O177" i="1"/>
  <c r="B178" i="1"/>
  <c r="C178" i="1"/>
  <c r="D178" i="1"/>
  <c r="E178" i="1"/>
  <c r="F178" i="1" s="1"/>
  <c r="K178" i="1"/>
  <c r="Q178" i="1" s="1"/>
  <c r="L178" i="1"/>
  <c r="M178" i="1"/>
  <c r="N178" i="1"/>
  <c r="O178" i="1"/>
  <c r="B179" i="1"/>
  <c r="C179" i="1"/>
  <c r="D179" i="1"/>
  <c r="E179" i="1"/>
  <c r="F179" i="1" s="1"/>
  <c r="K179" i="1"/>
  <c r="L179" i="1"/>
  <c r="M179" i="1"/>
  <c r="N179" i="1"/>
  <c r="Q179" i="1" s="1"/>
  <c r="O179" i="1"/>
  <c r="B180" i="1"/>
  <c r="C180" i="1"/>
  <c r="D180" i="1"/>
  <c r="E180" i="1"/>
  <c r="F180" i="1" s="1"/>
  <c r="K180" i="1"/>
  <c r="Q180" i="1" s="1"/>
  <c r="L180" i="1"/>
  <c r="M180" i="1"/>
  <c r="N180" i="1"/>
  <c r="O180" i="1"/>
  <c r="B181" i="1"/>
  <c r="C181" i="1"/>
  <c r="D181" i="1"/>
  <c r="E181" i="1"/>
  <c r="F181" i="1" s="1"/>
  <c r="K181" i="1"/>
  <c r="L181" i="1"/>
  <c r="M181" i="1"/>
  <c r="N181" i="1"/>
  <c r="Q181" i="1" s="1"/>
  <c r="O181" i="1"/>
  <c r="B182" i="1"/>
  <c r="C182" i="1"/>
  <c r="D182" i="1"/>
  <c r="E182" i="1"/>
  <c r="F182" i="1" s="1"/>
  <c r="K182" i="1"/>
  <c r="Q182" i="1" s="1"/>
  <c r="L182" i="1"/>
  <c r="M182" i="1"/>
  <c r="N182" i="1"/>
  <c r="O182" i="1"/>
  <c r="B183" i="1"/>
  <c r="C183" i="1"/>
  <c r="D183" i="1"/>
  <c r="E183" i="1"/>
  <c r="F183" i="1" s="1"/>
  <c r="K183" i="1"/>
  <c r="L183" i="1"/>
  <c r="M183" i="1"/>
  <c r="N183" i="1"/>
  <c r="O183" i="1"/>
  <c r="Q183" i="1"/>
  <c r="B184" i="1"/>
  <c r="C184" i="1"/>
  <c r="D184" i="1"/>
  <c r="E184" i="1"/>
  <c r="F184" i="1" s="1"/>
  <c r="K184" i="1"/>
  <c r="Q184" i="1" s="1"/>
  <c r="L184" i="1"/>
  <c r="M184" i="1"/>
  <c r="N184" i="1"/>
  <c r="O184" i="1" s="1"/>
  <c r="K186" i="1"/>
  <c r="B187" i="1"/>
  <c r="H187" i="1" s="1"/>
  <c r="C187" i="1"/>
  <c r="E187" i="1"/>
  <c r="F187" i="1"/>
  <c r="K187" i="1"/>
  <c r="L187" i="1"/>
  <c r="N187" i="1"/>
  <c r="Q187" i="1" s="1"/>
  <c r="O187" i="1"/>
  <c r="B188" i="1"/>
  <c r="C188" i="1"/>
  <c r="D188" i="1"/>
  <c r="E188" i="1"/>
  <c r="F188" i="1" s="1"/>
  <c r="H188" i="1"/>
  <c r="K188" i="1"/>
  <c r="L188" i="1"/>
  <c r="M188" i="1"/>
  <c r="N188" i="1"/>
  <c r="O188" i="1" s="1"/>
  <c r="B189" i="1"/>
  <c r="C189" i="1"/>
  <c r="D189" i="1"/>
  <c r="E189" i="1"/>
  <c r="F189" i="1" s="1"/>
  <c r="H189" i="1"/>
  <c r="K189" i="1"/>
  <c r="L189" i="1"/>
  <c r="M189" i="1"/>
  <c r="N189" i="1"/>
  <c r="Q189" i="1" s="1"/>
  <c r="O189" i="1"/>
  <c r="B190" i="1"/>
  <c r="C190" i="1"/>
  <c r="D190" i="1"/>
  <c r="E190" i="1"/>
  <c r="F190" i="1" s="1"/>
  <c r="K190" i="1"/>
  <c r="Q190" i="1" s="1"/>
  <c r="L190" i="1"/>
  <c r="M190" i="1"/>
  <c r="N190" i="1"/>
  <c r="O190" i="1" s="1"/>
  <c r="B191" i="1"/>
  <c r="C191" i="1"/>
  <c r="D191" i="1"/>
  <c r="E191" i="1"/>
  <c r="F191" i="1" s="1"/>
  <c r="H191" i="1"/>
  <c r="K191" i="1"/>
  <c r="L191" i="1"/>
  <c r="M191" i="1"/>
  <c r="N191" i="1"/>
  <c r="Q191" i="1" s="1"/>
  <c r="O191" i="1"/>
  <c r="B192" i="1"/>
  <c r="C192" i="1"/>
  <c r="D192" i="1"/>
  <c r="E192" i="1"/>
  <c r="F192" i="1" s="1"/>
  <c r="K192" i="1"/>
  <c r="L192" i="1"/>
  <c r="M192" i="1"/>
  <c r="N192" i="1"/>
  <c r="O192" i="1" s="1"/>
  <c r="B193" i="1"/>
  <c r="C193" i="1"/>
  <c r="D193" i="1"/>
  <c r="E193" i="1"/>
  <c r="F193" i="1" s="1"/>
  <c r="H193" i="1"/>
  <c r="K193" i="1"/>
  <c r="L193" i="1"/>
  <c r="M193" i="1"/>
  <c r="N193" i="1"/>
  <c r="Q193" i="1" s="1"/>
  <c r="O193" i="1"/>
  <c r="B194" i="1"/>
  <c r="C194" i="1"/>
  <c r="D194" i="1"/>
  <c r="E194" i="1"/>
  <c r="F194" i="1" s="1"/>
  <c r="K194" i="1"/>
  <c r="Q194" i="1" s="1"/>
  <c r="L194" i="1"/>
  <c r="M194" i="1"/>
  <c r="N194" i="1"/>
  <c r="O194" i="1" s="1"/>
  <c r="B195" i="1"/>
  <c r="C195" i="1"/>
  <c r="D195" i="1"/>
  <c r="E195" i="1"/>
  <c r="F195" i="1" s="1"/>
  <c r="H195" i="1"/>
  <c r="K195" i="1"/>
  <c r="L195" i="1"/>
  <c r="M195" i="1"/>
  <c r="N195" i="1"/>
  <c r="Q195" i="1" s="1"/>
  <c r="O195" i="1"/>
  <c r="B196" i="1"/>
  <c r="C196" i="1"/>
  <c r="D196" i="1"/>
  <c r="E196" i="1"/>
  <c r="F196" i="1" s="1"/>
  <c r="K196" i="1"/>
  <c r="Q196" i="1" s="1"/>
  <c r="L196" i="1"/>
  <c r="M196" i="1"/>
  <c r="N196" i="1"/>
  <c r="O196" i="1" s="1"/>
  <c r="B197" i="1"/>
  <c r="C197" i="1"/>
  <c r="E197" i="1"/>
  <c r="F197" i="1" s="1"/>
  <c r="K197" i="1"/>
  <c r="L197" i="1"/>
  <c r="N197" i="1"/>
  <c r="O197" i="1" s="1"/>
  <c r="B198" i="1"/>
  <c r="C198" i="1"/>
  <c r="K198" i="1"/>
  <c r="L198" i="1"/>
  <c r="M198" i="1"/>
  <c r="K200" i="1"/>
  <c r="B201" i="1"/>
  <c r="C201" i="1"/>
  <c r="D201" i="1"/>
  <c r="E201" i="1" s="1"/>
  <c r="K201" i="1"/>
  <c r="L201" i="1"/>
  <c r="M201" i="1"/>
  <c r="Q201" i="1" s="1"/>
  <c r="P201" i="1"/>
  <c r="O201" i="1" l="1"/>
  <c r="Q197" i="1"/>
  <c r="H196" i="1"/>
  <c r="H194" i="1"/>
  <c r="H192" i="1"/>
  <c r="H190" i="1"/>
  <c r="H184" i="1"/>
  <c r="H182" i="1"/>
  <c r="H180" i="1"/>
  <c r="H178" i="1"/>
  <c r="H176" i="1"/>
  <c r="H174" i="1"/>
  <c r="H172" i="1"/>
  <c r="H170" i="1"/>
  <c r="H168" i="1"/>
  <c r="H166" i="1"/>
  <c r="H164" i="1"/>
  <c r="H162" i="1"/>
  <c r="H158" i="1"/>
  <c r="N201" i="1"/>
  <c r="H145" i="1"/>
  <c r="H141" i="1"/>
  <c r="H137" i="1"/>
  <c r="Q192" i="1"/>
  <c r="Q188" i="1"/>
  <c r="R133" i="1"/>
  <c r="I133" i="1"/>
  <c r="Q133" i="1"/>
  <c r="H133" i="1"/>
  <c r="E198" i="1"/>
  <c r="H183" i="1"/>
  <c r="H181" i="1"/>
  <c r="H179" i="1"/>
  <c r="H175" i="1"/>
  <c r="H173" i="1"/>
  <c r="H171" i="1"/>
  <c r="H169" i="1"/>
  <c r="H167" i="1"/>
  <c r="H165" i="1"/>
  <c r="H163" i="1"/>
  <c r="Q145" i="1"/>
  <c r="Q141" i="1"/>
  <c r="Q137" i="1"/>
  <c r="P133" i="1"/>
  <c r="G133" i="1"/>
  <c r="F201" i="1"/>
  <c r="D198" i="1"/>
  <c r="H197" i="1"/>
  <c r="H147" i="1"/>
  <c r="H143" i="1"/>
  <c r="H139" i="1"/>
  <c r="O133" i="1"/>
  <c r="F133" i="1"/>
  <c r="N198" i="1"/>
  <c r="E202" i="1"/>
  <c r="F202" i="1"/>
  <c r="G202" i="1"/>
  <c r="H202" i="1"/>
  <c r="O198" i="1" l="1"/>
  <c r="Q198" i="1"/>
  <c r="F198" i="1"/>
  <c r="H198" i="1"/>
  <c r="N202" i="1"/>
  <c r="O202" i="1"/>
  <c r="P202" i="1"/>
  <c r="Q202" i="1"/>
  <c r="E203" i="1"/>
  <c r="F203" i="1"/>
  <c r="G203" i="1"/>
  <c r="H203" i="1"/>
  <c r="N203" i="1"/>
  <c r="O203" i="1"/>
  <c r="P203" i="1"/>
  <c r="Q203" i="1"/>
  <c r="E204" i="1"/>
  <c r="F204" i="1"/>
  <c r="G204" i="1"/>
  <c r="H204" i="1"/>
  <c r="N204" i="1"/>
  <c r="O204" i="1"/>
  <c r="P204" i="1"/>
  <c r="Q204" i="1"/>
  <c r="E205" i="1"/>
  <c r="F205" i="1"/>
  <c r="G205" i="1"/>
  <c r="H205" i="1"/>
  <c r="N205" i="1"/>
  <c r="O205" i="1"/>
  <c r="P205" i="1"/>
  <c r="Q205" i="1"/>
  <c r="E206" i="1"/>
  <c r="F206" i="1"/>
  <c r="G206" i="1"/>
  <c r="H206" i="1"/>
  <c r="N206" i="1"/>
  <c r="O206" i="1"/>
  <c r="P206" i="1"/>
  <c r="Q206" i="1"/>
  <c r="E207" i="1"/>
  <c r="F207" i="1"/>
  <c r="G207" i="1"/>
  <c r="H207" i="1"/>
  <c r="N207" i="1"/>
  <c r="O207" i="1"/>
  <c r="P207" i="1"/>
  <c r="Q207" i="1"/>
  <c r="E208" i="1"/>
  <c r="F208" i="1"/>
  <c r="G208" i="1"/>
  <c r="H208" i="1"/>
  <c r="N208" i="1"/>
  <c r="O208" i="1"/>
  <c r="P208" i="1"/>
  <c r="Q208" i="1"/>
  <c r="E209" i="1"/>
  <c r="F209" i="1"/>
  <c r="G209" i="1"/>
  <c r="H209" i="1"/>
  <c r="N209" i="1"/>
  <c r="O209" i="1"/>
  <c r="P209" i="1"/>
  <c r="Q209" i="1"/>
  <c r="E210" i="1"/>
  <c r="F210" i="1"/>
  <c r="G210" i="1"/>
  <c r="H210" i="1"/>
  <c r="N210" i="1"/>
  <c r="O210" i="1"/>
  <c r="P210" i="1"/>
  <c r="Q210" i="1"/>
  <c r="E211" i="1"/>
  <c r="F211" i="1"/>
  <c r="G211" i="1"/>
  <c r="H211" i="1"/>
  <c r="N211" i="1"/>
  <c r="O211" i="1"/>
  <c r="P211" i="1"/>
  <c r="Q211" i="1"/>
  <c r="E212" i="1"/>
  <c r="F212" i="1"/>
  <c r="G212" i="1"/>
  <c r="H212" i="1"/>
  <c r="N212" i="1"/>
  <c r="O212" i="1"/>
  <c r="P212" i="1"/>
  <c r="Q212" i="1"/>
  <c r="E213" i="1"/>
  <c r="F213" i="1"/>
  <c r="G213" i="1"/>
  <c r="H213" i="1"/>
  <c r="N213" i="1"/>
  <c r="O213" i="1"/>
  <c r="P213" i="1"/>
  <c r="Q213" i="1"/>
  <c r="K216" i="1"/>
  <c r="B217" i="1"/>
  <c r="C217" i="1"/>
  <c r="D217" i="1"/>
  <c r="G217" i="1" s="1"/>
  <c r="K217" i="1"/>
  <c r="L217" i="1"/>
  <c r="M217" i="1"/>
  <c r="Q217" i="1" s="1"/>
  <c r="N217" i="1"/>
  <c r="O217" i="1"/>
  <c r="P217" i="1"/>
  <c r="H217" i="1" l="1"/>
  <c r="E218" i="1"/>
  <c r="F218" i="1"/>
  <c r="G218" i="1"/>
  <c r="H218" i="1"/>
  <c r="N218" i="1"/>
  <c r="O218" i="1"/>
  <c r="P218" i="1"/>
  <c r="Q218" i="1"/>
  <c r="E219" i="1"/>
  <c r="F219" i="1"/>
  <c r="G219" i="1"/>
  <c r="H219" i="1"/>
  <c r="N219" i="1"/>
  <c r="O219" i="1"/>
  <c r="P219" i="1"/>
  <c r="Q219" i="1"/>
  <c r="E220" i="1"/>
  <c r="F220" i="1"/>
  <c r="G220" i="1"/>
  <c r="H220" i="1"/>
  <c r="N220" i="1"/>
  <c r="O220" i="1"/>
  <c r="P220" i="1"/>
  <c r="Q220" i="1"/>
  <c r="E221" i="1"/>
  <c r="F221" i="1"/>
  <c r="G221" i="1"/>
  <c r="H221" i="1"/>
  <c r="N221" i="1"/>
  <c r="O221" i="1"/>
  <c r="P221" i="1"/>
  <c r="Q221" i="1"/>
  <c r="E222" i="1"/>
  <c r="F222" i="1"/>
  <c r="G222" i="1"/>
  <c r="H222" i="1"/>
  <c r="N222" i="1"/>
  <c r="O222" i="1"/>
  <c r="P222" i="1"/>
  <c r="Q222" i="1"/>
  <c r="E223" i="1"/>
  <c r="F223" i="1"/>
  <c r="G223" i="1"/>
  <c r="H223" i="1"/>
  <c r="N223" i="1"/>
  <c r="O223" i="1"/>
  <c r="P223" i="1"/>
  <c r="Q223" i="1"/>
  <c r="E224" i="1"/>
  <c r="F224" i="1"/>
  <c r="G224" i="1"/>
  <c r="H224" i="1"/>
  <c r="N224" i="1"/>
  <c r="O224" i="1"/>
  <c r="P224" i="1"/>
  <c r="Q224" i="1"/>
  <c r="E225" i="1"/>
  <c r="F225" i="1"/>
  <c r="G225" i="1"/>
  <c r="H225" i="1"/>
  <c r="N225" i="1"/>
  <c r="O225" i="1"/>
  <c r="P225" i="1"/>
  <c r="Q225" i="1"/>
  <c r="E226" i="1"/>
  <c r="F226" i="1"/>
  <c r="G226" i="1"/>
  <c r="H226" i="1"/>
  <c r="N226" i="1"/>
  <c r="O226" i="1"/>
  <c r="P226" i="1"/>
  <c r="Q226" i="1"/>
  <c r="E227" i="1"/>
  <c r="F227" i="1"/>
  <c r="G227" i="1"/>
  <c r="H227" i="1"/>
  <c r="N227" i="1"/>
  <c r="O227" i="1"/>
  <c r="P227" i="1"/>
  <c r="Q227" i="1"/>
  <c r="E228" i="1"/>
  <c r="F228" i="1"/>
  <c r="G228" i="1"/>
  <c r="H228" i="1"/>
  <c r="N228" i="1"/>
  <c r="O228" i="1"/>
  <c r="P228" i="1"/>
  <c r="Q228" i="1"/>
  <c r="K231" i="1"/>
  <c r="B232" i="1"/>
  <c r="F232" i="1" s="1"/>
  <c r="C232" i="1"/>
  <c r="E232" i="1" s="1"/>
  <c r="D232" i="1"/>
  <c r="H232" i="1"/>
  <c r="I232" i="1"/>
  <c r="K232" i="1"/>
  <c r="L232" i="1"/>
  <c r="N232" i="1" s="1"/>
  <c r="M232" i="1"/>
  <c r="O232" i="1"/>
  <c r="P232" i="1"/>
  <c r="Q232" i="1"/>
  <c r="R232" i="1"/>
  <c r="G232" i="1" l="1"/>
  <c r="E233" i="1"/>
  <c r="F233" i="1"/>
  <c r="G233" i="1"/>
  <c r="H233" i="1"/>
  <c r="I233" i="1"/>
  <c r="N233" i="1"/>
  <c r="O233" i="1"/>
  <c r="P233" i="1"/>
  <c r="Q233" i="1"/>
  <c r="R233" i="1"/>
  <c r="E234" i="1"/>
  <c r="F234" i="1"/>
  <c r="G234" i="1"/>
  <c r="H234" i="1"/>
  <c r="I234" i="1"/>
  <c r="N234" i="1"/>
  <c r="O234" i="1"/>
  <c r="P234" i="1"/>
  <c r="Q234" i="1"/>
  <c r="R234" i="1"/>
  <c r="E235" i="1"/>
  <c r="F235" i="1"/>
  <c r="G235" i="1"/>
  <c r="H235" i="1"/>
  <c r="I235" i="1"/>
  <c r="N235" i="1"/>
  <c r="O235" i="1"/>
  <c r="P235" i="1"/>
  <c r="Q235" i="1"/>
  <c r="R235" i="1"/>
  <c r="E236" i="1"/>
  <c r="F236" i="1"/>
  <c r="G236" i="1"/>
  <c r="H236" i="1"/>
  <c r="I236" i="1"/>
  <c r="N236" i="1"/>
  <c r="O236" i="1"/>
  <c r="P236" i="1"/>
  <c r="Q236" i="1"/>
  <c r="R236" i="1"/>
  <c r="E237" i="1"/>
  <c r="F237" i="1"/>
  <c r="G237" i="1"/>
  <c r="H237" i="1"/>
  <c r="I237" i="1"/>
  <c r="N237" i="1"/>
  <c r="O237" i="1"/>
  <c r="P237" i="1"/>
  <c r="Q237" i="1"/>
  <c r="R237" i="1"/>
  <c r="E238" i="1"/>
  <c r="F238" i="1"/>
  <c r="G238" i="1"/>
  <c r="H238" i="1"/>
  <c r="I238" i="1"/>
  <c r="N238" i="1"/>
  <c r="O238" i="1"/>
  <c r="P238" i="1"/>
  <c r="Q238" i="1"/>
  <c r="R238" i="1"/>
  <c r="E239" i="1"/>
  <c r="F239" i="1"/>
  <c r="G239" i="1"/>
  <c r="H239" i="1"/>
  <c r="I239" i="1"/>
  <c r="N239" i="1"/>
  <c r="O239" i="1"/>
  <c r="P239" i="1"/>
  <c r="Q239" i="1"/>
  <c r="R239" i="1"/>
  <c r="E240" i="1"/>
  <c r="F240" i="1"/>
  <c r="G240" i="1"/>
  <c r="H240" i="1"/>
  <c r="I240" i="1"/>
  <c r="N240" i="1"/>
  <c r="O240" i="1"/>
  <c r="P240" i="1"/>
  <c r="Q240" i="1"/>
  <c r="R240" i="1"/>
  <c r="E241" i="1"/>
  <c r="F241" i="1"/>
  <c r="G241" i="1"/>
  <c r="H241" i="1"/>
  <c r="I241" i="1"/>
  <c r="N241" i="1"/>
  <c r="O241" i="1"/>
  <c r="P241" i="1"/>
  <c r="Q241" i="1"/>
  <c r="R241" i="1"/>
  <c r="E242" i="1"/>
  <c r="F242" i="1"/>
  <c r="G242" i="1"/>
  <c r="H242" i="1"/>
  <c r="I242" i="1"/>
  <c r="N242" i="1"/>
  <c r="O242" i="1"/>
  <c r="P242" i="1"/>
  <c r="Q242" i="1"/>
  <c r="R242" i="1"/>
  <c r="E243" i="1"/>
  <c r="F243" i="1"/>
  <c r="G243" i="1"/>
  <c r="H243" i="1"/>
  <c r="I243" i="1"/>
  <c r="N243" i="1"/>
  <c r="O243" i="1"/>
  <c r="P243" i="1"/>
  <c r="Q243" i="1"/>
  <c r="R243" i="1"/>
  <c r="E244" i="1"/>
  <c r="F244" i="1"/>
  <c r="G244" i="1"/>
  <c r="H244" i="1"/>
  <c r="I244" i="1"/>
  <c r="N244" i="1"/>
  <c r="O244" i="1"/>
  <c r="P244" i="1"/>
  <c r="Q244" i="1"/>
  <c r="R244" i="1"/>
  <c r="K247" i="1"/>
  <c r="B248" i="1"/>
  <c r="C248" i="1"/>
  <c r="D248" i="1"/>
  <c r="E248" i="1"/>
  <c r="F248" i="1"/>
  <c r="G248" i="1"/>
  <c r="H248" i="1"/>
  <c r="I248" i="1"/>
  <c r="K248" i="1"/>
  <c r="L248" i="1"/>
  <c r="M248" i="1"/>
  <c r="N248" i="1"/>
  <c r="O248" i="1"/>
  <c r="P248" i="1"/>
  <c r="Q248" i="1"/>
  <c r="R248" i="1"/>
  <c r="E249" i="1"/>
  <c r="F249" i="1"/>
  <c r="G249" i="1"/>
  <c r="H249" i="1"/>
  <c r="I249" i="1"/>
  <c r="N249" i="1"/>
  <c r="O249" i="1"/>
  <c r="P249" i="1"/>
  <c r="Q249" i="1"/>
  <c r="R249" i="1"/>
  <c r="E250" i="1"/>
  <c r="F250" i="1"/>
  <c r="G250" i="1"/>
  <c r="H250" i="1"/>
  <c r="I250" i="1"/>
  <c r="N250" i="1"/>
  <c r="O250" i="1"/>
  <c r="P250" i="1"/>
  <c r="Q250" i="1"/>
  <c r="R250" i="1"/>
  <c r="E251" i="1"/>
  <c r="F251" i="1"/>
  <c r="G251" i="1"/>
  <c r="H251" i="1"/>
  <c r="I251" i="1"/>
  <c r="N251" i="1"/>
  <c r="O251" i="1"/>
  <c r="P251" i="1"/>
  <c r="Q251" i="1"/>
  <c r="R251" i="1"/>
  <c r="E252" i="1"/>
  <c r="F252" i="1"/>
  <c r="G252" i="1"/>
  <c r="H252" i="1"/>
  <c r="I252" i="1"/>
  <c r="N252" i="1"/>
  <c r="O252" i="1"/>
  <c r="P252" i="1"/>
  <c r="Q252" i="1"/>
  <c r="R252" i="1"/>
  <c r="E253" i="1"/>
  <c r="F253" i="1"/>
  <c r="G253" i="1"/>
  <c r="H253" i="1"/>
  <c r="I253" i="1"/>
  <c r="N253" i="1"/>
  <c r="O253" i="1"/>
  <c r="P253" i="1"/>
  <c r="Q253" i="1"/>
  <c r="R253" i="1"/>
  <c r="E254" i="1"/>
  <c r="F254" i="1"/>
  <c r="G254" i="1"/>
  <c r="H254" i="1"/>
  <c r="I254" i="1"/>
  <c r="N254" i="1"/>
  <c r="O254" i="1"/>
  <c r="P254" i="1"/>
  <c r="Q254" i="1"/>
  <c r="R254" i="1"/>
  <c r="E255" i="1"/>
  <c r="F255" i="1"/>
  <c r="G255" i="1"/>
  <c r="H255" i="1"/>
  <c r="I255" i="1"/>
  <c r="N255" i="1"/>
  <c r="O255" i="1"/>
  <c r="P255" i="1"/>
  <c r="Q255" i="1"/>
  <c r="R255" i="1"/>
  <c r="E256" i="1"/>
  <c r="F256" i="1"/>
  <c r="G256" i="1"/>
  <c r="H256" i="1"/>
  <c r="I256" i="1"/>
  <c r="N256" i="1"/>
  <c r="O256" i="1"/>
  <c r="P256" i="1"/>
  <c r="Q256" i="1"/>
  <c r="R256" i="1"/>
  <c r="E257" i="1"/>
  <c r="F257" i="1"/>
  <c r="G257" i="1"/>
  <c r="H257" i="1"/>
  <c r="I257" i="1"/>
  <c r="N257" i="1"/>
  <c r="O257" i="1"/>
  <c r="P257" i="1"/>
  <c r="Q257" i="1"/>
  <c r="R257" i="1"/>
  <c r="E258" i="1"/>
  <c r="F258" i="1"/>
  <c r="G258" i="1"/>
  <c r="H258" i="1"/>
  <c r="I258" i="1"/>
  <c r="N258" i="1"/>
  <c r="O258" i="1"/>
  <c r="P258" i="1"/>
  <c r="Q258" i="1"/>
  <c r="R258" i="1"/>
  <c r="E259" i="1"/>
  <c r="F259" i="1"/>
  <c r="G259" i="1"/>
  <c r="H259" i="1"/>
  <c r="I259" i="1"/>
  <c r="N259" i="1"/>
  <c r="O259" i="1"/>
  <c r="P259" i="1"/>
  <c r="Q259" i="1"/>
  <c r="R259" i="1"/>
  <c r="K261" i="1"/>
  <c r="B262" i="1"/>
  <c r="C262" i="1"/>
  <c r="D262" i="1"/>
  <c r="E262" i="1"/>
  <c r="F262" i="1"/>
  <c r="G262" i="1"/>
  <c r="H262" i="1"/>
  <c r="K262" i="1"/>
  <c r="Q262" i="1" s="1"/>
  <c r="L262" i="1"/>
  <c r="N262" i="1" s="1"/>
  <c r="M262" i="1"/>
  <c r="O262" i="1"/>
  <c r="P262" i="1"/>
  <c r="E263" i="1"/>
  <c r="F263" i="1"/>
  <c r="G263" i="1"/>
  <c r="H263" i="1"/>
  <c r="N263" i="1"/>
  <c r="O263" i="1"/>
  <c r="P263" i="1"/>
  <c r="Q263" i="1"/>
  <c r="E264" i="1"/>
  <c r="F264" i="1"/>
  <c r="G264" i="1"/>
  <c r="H264" i="1"/>
  <c r="N264" i="1"/>
  <c r="O264" i="1"/>
  <c r="P264" i="1"/>
  <c r="Q264" i="1"/>
  <c r="E265" i="1"/>
  <c r="F265" i="1"/>
  <c r="G265" i="1"/>
  <c r="H265" i="1"/>
  <c r="N265" i="1"/>
  <c r="O265" i="1"/>
  <c r="P265" i="1"/>
  <c r="Q265" i="1"/>
  <c r="E266" i="1"/>
  <c r="F266" i="1"/>
  <c r="G266" i="1"/>
  <c r="H266" i="1"/>
  <c r="N266" i="1"/>
  <c r="O266" i="1"/>
  <c r="P266" i="1"/>
  <c r="Q266" i="1"/>
  <c r="E267" i="1"/>
  <c r="F267" i="1"/>
  <c r="G267" i="1"/>
  <c r="H267" i="1"/>
  <c r="N267" i="1"/>
  <c r="O267" i="1"/>
  <c r="P267" i="1"/>
  <c r="Q267" i="1"/>
  <c r="E268" i="1"/>
  <c r="F268" i="1"/>
  <c r="G268" i="1"/>
  <c r="H268" i="1"/>
  <c r="N268" i="1"/>
  <c r="O268" i="1"/>
  <c r="P268" i="1"/>
  <c r="Q268" i="1"/>
  <c r="E269" i="1"/>
  <c r="F269" i="1"/>
  <c r="G269" i="1"/>
  <c r="H269" i="1"/>
  <c r="N269" i="1"/>
  <c r="O269" i="1"/>
  <c r="P269" i="1"/>
  <c r="Q269" i="1"/>
  <c r="E270" i="1"/>
  <c r="F270" i="1"/>
  <c r="G270" i="1"/>
  <c r="H270" i="1"/>
  <c r="N270" i="1"/>
  <c r="O270" i="1"/>
  <c r="P270" i="1"/>
  <c r="Q270" i="1"/>
  <c r="E271" i="1"/>
  <c r="F271" i="1"/>
  <c r="G271" i="1"/>
  <c r="H271" i="1"/>
  <c r="N271" i="1"/>
  <c r="O271" i="1"/>
  <c r="P271" i="1"/>
  <c r="Q271" i="1"/>
  <c r="E272" i="1"/>
  <c r="F272" i="1"/>
  <c r="G272" i="1"/>
  <c r="H272" i="1"/>
  <c r="N272" i="1"/>
  <c r="O272" i="1"/>
  <c r="P272" i="1"/>
  <c r="Q272" i="1"/>
  <c r="E273" i="1"/>
  <c r="F273" i="1"/>
  <c r="G273" i="1"/>
  <c r="H273" i="1"/>
  <c r="N273" i="1"/>
  <c r="O273" i="1"/>
  <c r="P273" i="1"/>
  <c r="Q273" i="1"/>
  <c r="E274" i="1"/>
  <c r="F274" i="1"/>
  <c r="G274" i="1"/>
  <c r="H274" i="1"/>
  <c r="N274" i="1"/>
  <c r="O274" i="1"/>
  <c r="P274" i="1"/>
  <c r="Q274" i="1"/>
  <c r="K277" i="1"/>
  <c r="B278" i="1"/>
  <c r="C278" i="1"/>
  <c r="D278" i="1"/>
  <c r="F278" i="1" s="1"/>
  <c r="E278" i="1"/>
  <c r="K278" i="1"/>
  <c r="L278" i="1"/>
  <c r="M278" i="1"/>
  <c r="P278" i="1" s="1"/>
  <c r="N278" i="1"/>
  <c r="O278" i="1"/>
  <c r="H278" i="1" l="1"/>
  <c r="Q278" i="1"/>
  <c r="G278" i="1"/>
  <c r="E279" i="1"/>
  <c r="F279" i="1"/>
  <c r="G279" i="1"/>
  <c r="H279" i="1"/>
  <c r="N279" i="1"/>
  <c r="O279" i="1"/>
  <c r="P279" i="1"/>
  <c r="Q279" i="1"/>
  <c r="E280" i="1"/>
  <c r="F280" i="1"/>
  <c r="G280" i="1"/>
  <c r="H280" i="1"/>
  <c r="N280" i="1"/>
  <c r="O280" i="1"/>
  <c r="P280" i="1"/>
  <c r="Q280" i="1"/>
  <c r="E281" i="1"/>
  <c r="F281" i="1"/>
  <c r="G281" i="1"/>
  <c r="H281" i="1"/>
  <c r="N281" i="1"/>
  <c r="O281" i="1"/>
  <c r="P281" i="1"/>
  <c r="Q281" i="1"/>
  <c r="E282" i="1"/>
  <c r="F282" i="1"/>
  <c r="G282" i="1"/>
  <c r="H282" i="1"/>
  <c r="N282" i="1"/>
  <c r="O282" i="1"/>
  <c r="P282" i="1"/>
  <c r="Q282" i="1"/>
  <c r="E283" i="1"/>
  <c r="F283" i="1"/>
  <c r="G283" i="1"/>
  <c r="H283" i="1"/>
  <c r="N283" i="1"/>
  <c r="O283" i="1"/>
  <c r="P283" i="1"/>
  <c r="Q283" i="1"/>
  <c r="E284" i="1"/>
  <c r="F284" i="1"/>
  <c r="G284" i="1"/>
  <c r="H284" i="1"/>
  <c r="N284" i="1"/>
  <c r="O284" i="1"/>
  <c r="P284" i="1"/>
  <c r="Q284" i="1"/>
  <c r="E285" i="1"/>
  <c r="F285" i="1"/>
  <c r="G285" i="1"/>
  <c r="H285" i="1"/>
  <c r="N285" i="1"/>
  <c r="O285" i="1"/>
  <c r="P285" i="1"/>
  <c r="Q285" i="1"/>
  <c r="E286" i="1"/>
  <c r="F286" i="1"/>
  <c r="G286" i="1"/>
  <c r="H286" i="1"/>
  <c r="N286" i="1"/>
  <c r="O286" i="1"/>
  <c r="P286" i="1"/>
  <c r="Q286" i="1"/>
  <c r="E287" i="1"/>
  <c r="F287" i="1"/>
  <c r="G287" i="1"/>
  <c r="H287" i="1"/>
  <c r="N287" i="1"/>
  <c r="O287" i="1"/>
  <c r="P287" i="1"/>
  <c r="Q287" i="1"/>
  <c r="E288" i="1"/>
  <c r="F288" i="1"/>
  <c r="G288" i="1"/>
  <c r="H288" i="1"/>
  <c r="N288" i="1"/>
  <c r="O288" i="1"/>
  <c r="P288" i="1"/>
  <c r="Q288" i="1"/>
  <c r="E289" i="1"/>
  <c r="F289" i="1"/>
  <c r="G289" i="1"/>
  <c r="H289" i="1"/>
  <c r="N289" i="1"/>
  <c r="O289" i="1"/>
  <c r="P289" i="1"/>
  <c r="Q289" i="1"/>
  <c r="K292" i="1"/>
  <c r="B293" i="1"/>
  <c r="H293" i="1" s="1"/>
  <c r="C293" i="1"/>
  <c r="E293" i="1" s="1"/>
  <c r="D293" i="1"/>
  <c r="K293" i="1"/>
  <c r="L293" i="1"/>
  <c r="M293" i="1"/>
  <c r="N293" i="1" s="1"/>
  <c r="Q293" i="1" l="1"/>
  <c r="F293" i="1"/>
  <c r="G293" i="1"/>
  <c r="P293" i="1"/>
  <c r="O293" i="1"/>
  <c r="E294" i="1"/>
  <c r="F294" i="1"/>
  <c r="G294" i="1"/>
  <c r="H294" i="1"/>
  <c r="N294" i="1"/>
  <c r="O294" i="1"/>
  <c r="P294" i="1"/>
  <c r="Q294" i="1"/>
  <c r="E295" i="1"/>
  <c r="F295" i="1"/>
  <c r="G295" i="1"/>
  <c r="H295" i="1"/>
  <c r="N295" i="1"/>
  <c r="O295" i="1"/>
  <c r="P295" i="1"/>
  <c r="Q295" i="1"/>
  <c r="E296" i="1"/>
  <c r="F296" i="1"/>
  <c r="G296" i="1"/>
  <c r="H296" i="1"/>
  <c r="N296" i="1"/>
  <c r="O296" i="1"/>
  <c r="P296" i="1"/>
  <c r="Q296" i="1"/>
  <c r="E297" i="1"/>
  <c r="F297" i="1"/>
  <c r="G297" i="1"/>
  <c r="H297" i="1"/>
  <c r="N297" i="1"/>
  <c r="O297" i="1"/>
  <c r="P297" i="1"/>
  <c r="Q297" i="1"/>
  <c r="E298" i="1"/>
  <c r="F298" i="1"/>
  <c r="G298" i="1"/>
  <c r="H298" i="1"/>
  <c r="N298" i="1"/>
  <c r="O298" i="1"/>
  <c r="P298" i="1"/>
  <c r="Q298" i="1"/>
  <c r="E299" i="1"/>
  <c r="F299" i="1"/>
  <c r="G299" i="1"/>
  <c r="H299" i="1"/>
  <c r="N299" i="1"/>
  <c r="O299" i="1"/>
  <c r="P299" i="1"/>
  <c r="Q299" i="1"/>
  <c r="E300" i="1"/>
  <c r="F300" i="1"/>
  <c r="G300" i="1"/>
  <c r="H300" i="1"/>
  <c r="N300" i="1"/>
  <c r="O300" i="1"/>
  <c r="P300" i="1"/>
  <c r="Q300" i="1"/>
  <c r="E301" i="1"/>
  <c r="F301" i="1"/>
  <c r="G301" i="1"/>
  <c r="H301" i="1"/>
  <c r="N301" i="1"/>
  <c r="O301" i="1"/>
  <c r="P301" i="1"/>
  <c r="Q301" i="1"/>
  <c r="E302" i="1"/>
  <c r="F302" i="1"/>
  <c r="G302" i="1"/>
  <c r="H302" i="1"/>
  <c r="N302" i="1"/>
  <c r="O302" i="1"/>
  <c r="P302" i="1"/>
  <c r="Q302" i="1"/>
  <c r="E303" i="1"/>
  <c r="F303" i="1"/>
  <c r="G303" i="1"/>
  <c r="H303" i="1"/>
  <c r="N303" i="1"/>
  <c r="O303" i="1"/>
  <c r="P303" i="1"/>
  <c r="Q303" i="1"/>
  <c r="E304" i="1"/>
  <c r="F304" i="1"/>
  <c r="G304" i="1"/>
  <c r="H304" i="1"/>
  <c r="N304" i="1"/>
  <c r="O304" i="1"/>
  <c r="P304" i="1"/>
  <c r="Q304" i="1"/>
  <c r="E305" i="1"/>
  <c r="F305" i="1"/>
  <c r="G305" i="1"/>
  <c r="H305" i="1"/>
  <c r="N305" i="1"/>
  <c r="O305" i="1"/>
  <c r="P305" i="1"/>
  <c r="Q305" i="1"/>
  <c r="K308" i="1"/>
  <c r="B309" i="1"/>
  <c r="C309" i="1"/>
  <c r="D309" i="1"/>
  <c r="F309" i="1" s="1"/>
  <c r="E309" i="1"/>
  <c r="K309" i="1"/>
  <c r="L309" i="1"/>
  <c r="M309" i="1"/>
  <c r="P309" i="1" s="1"/>
  <c r="N309" i="1"/>
  <c r="O309" i="1"/>
  <c r="H309" i="1" l="1"/>
  <c r="Q309" i="1"/>
  <c r="G309" i="1"/>
  <c r="E310" i="1"/>
  <c r="F310" i="1"/>
  <c r="G310" i="1"/>
  <c r="H310" i="1"/>
  <c r="N310" i="1"/>
  <c r="O310" i="1"/>
  <c r="P310" i="1"/>
  <c r="Q310" i="1"/>
  <c r="E311" i="1"/>
  <c r="F311" i="1"/>
  <c r="G311" i="1"/>
  <c r="H311" i="1"/>
  <c r="N311" i="1"/>
  <c r="O311" i="1"/>
  <c r="P311" i="1"/>
  <c r="Q311" i="1"/>
  <c r="E312" i="1"/>
  <c r="F312" i="1"/>
  <c r="G312" i="1"/>
  <c r="H312" i="1"/>
  <c r="N312" i="1"/>
  <c r="O312" i="1"/>
  <c r="P312" i="1"/>
  <c r="Q312" i="1"/>
  <c r="E313" i="1"/>
  <c r="F313" i="1"/>
  <c r="G313" i="1"/>
  <c r="H313" i="1"/>
  <c r="N313" i="1"/>
  <c r="O313" i="1"/>
  <c r="P313" i="1"/>
  <c r="Q313" i="1"/>
  <c r="E314" i="1"/>
  <c r="F314" i="1"/>
  <c r="G314" i="1"/>
  <c r="H314" i="1"/>
  <c r="N314" i="1"/>
  <c r="O314" i="1"/>
  <c r="P314" i="1"/>
  <c r="Q314" i="1"/>
  <c r="E315" i="1"/>
  <c r="F315" i="1"/>
  <c r="G315" i="1"/>
  <c r="H315" i="1"/>
  <c r="N315" i="1"/>
  <c r="O315" i="1"/>
  <c r="P315" i="1"/>
  <c r="Q315" i="1"/>
  <c r="E316" i="1"/>
  <c r="F316" i="1"/>
  <c r="G316" i="1"/>
  <c r="H316" i="1"/>
  <c r="N316" i="1"/>
  <c r="O316" i="1"/>
  <c r="P316" i="1"/>
  <c r="Q316" i="1"/>
  <c r="E317" i="1"/>
  <c r="F317" i="1"/>
  <c r="G317" i="1"/>
  <c r="H317" i="1"/>
  <c r="N317" i="1"/>
  <c r="O317" i="1"/>
  <c r="P317" i="1"/>
  <c r="Q317" i="1"/>
  <c r="E318" i="1"/>
  <c r="F318" i="1"/>
  <c r="G318" i="1"/>
  <c r="H318" i="1"/>
  <c r="N318" i="1"/>
  <c r="O318" i="1"/>
  <c r="P318" i="1"/>
  <c r="Q318" i="1"/>
  <c r="E319" i="1"/>
  <c r="F319" i="1"/>
  <c r="G319" i="1"/>
  <c r="H319" i="1"/>
  <c r="N319" i="1"/>
  <c r="O319" i="1"/>
  <c r="P319" i="1"/>
  <c r="Q319" i="1"/>
  <c r="E320" i="1"/>
  <c r="F320" i="1"/>
  <c r="G320" i="1"/>
  <c r="H320" i="1"/>
  <c r="N320" i="1"/>
  <c r="O320" i="1"/>
  <c r="P320" i="1"/>
  <c r="Q320" i="1"/>
  <c r="B325" i="1"/>
  <c r="D325" i="1"/>
  <c r="F325" i="1"/>
  <c r="H325" i="1" s="1"/>
  <c r="Q325" i="1" l="1"/>
  <c r="O325" i="1"/>
  <c r="M325" i="1"/>
  <c r="K325" i="1"/>
  <c r="H326" i="1"/>
  <c r="K326" i="1"/>
  <c r="M326" i="1"/>
  <c r="O326" i="1"/>
  <c r="Q326" i="1"/>
  <c r="H327" i="1"/>
  <c r="K327" i="1"/>
  <c r="M327" i="1"/>
  <c r="O327" i="1"/>
  <c r="Q327" i="1"/>
  <c r="H328" i="1"/>
  <c r="K328" i="1"/>
  <c r="M328" i="1"/>
  <c r="O328" i="1"/>
  <c r="Q328" i="1"/>
  <c r="H329" i="1"/>
  <c r="K329" i="1"/>
  <c r="M329" i="1"/>
  <c r="O329" i="1"/>
  <c r="Q329" i="1"/>
  <c r="H330" i="1"/>
  <c r="K330" i="1"/>
  <c r="M330" i="1"/>
  <c r="O330" i="1"/>
  <c r="Q330" i="1"/>
  <c r="H331" i="1"/>
  <c r="K331" i="1"/>
  <c r="M331" i="1"/>
  <c r="O331" i="1"/>
  <c r="Q331" i="1"/>
  <c r="H332" i="1"/>
  <c r="K332" i="1"/>
  <c r="M332" i="1"/>
  <c r="O332" i="1"/>
  <c r="Q332" i="1"/>
  <c r="H333" i="1"/>
  <c r="K333" i="1"/>
  <c r="M333" i="1"/>
  <c r="O333" i="1"/>
  <c r="Q333" i="1"/>
  <c r="H334" i="1"/>
  <c r="K334" i="1"/>
  <c r="M334" i="1"/>
  <c r="O334" i="1"/>
  <c r="Q334" i="1"/>
  <c r="H335" i="1"/>
  <c r="K335" i="1"/>
  <c r="M335" i="1"/>
  <c r="O335" i="1"/>
  <c r="Q335" i="1"/>
  <c r="H336" i="1"/>
  <c r="K336" i="1"/>
  <c r="M336" i="1"/>
  <c r="O336" i="1"/>
  <c r="Q336" i="1"/>
  <c r="H337" i="1"/>
  <c r="K337" i="1"/>
  <c r="M337" i="1"/>
  <c r="O337" i="1"/>
  <c r="Q337" i="1"/>
  <c r="B340" i="1"/>
  <c r="D340" i="1"/>
  <c r="F340" i="1"/>
  <c r="K340" i="1" s="1"/>
  <c r="H340" i="1"/>
  <c r="Q340" i="1" l="1"/>
  <c r="O340" i="1"/>
  <c r="M340" i="1"/>
  <c r="H341" i="1"/>
  <c r="K341" i="1"/>
  <c r="M341" i="1"/>
  <c r="O341" i="1"/>
  <c r="Q341" i="1"/>
  <c r="H342" i="1"/>
  <c r="K342" i="1"/>
  <c r="M342" i="1"/>
  <c r="O342" i="1"/>
  <c r="Q342" i="1"/>
  <c r="H343" i="1"/>
  <c r="K343" i="1"/>
  <c r="M343" i="1"/>
  <c r="O343" i="1"/>
  <c r="Q343" i="1"/>
  <c r="H344" i="1"/>
  <c r="K344" i="1"/>
  <c r="M344" i="1"/>
  <c r="O344" i="1"/>
  <c r="Q344" i="1"/>
  <c r="H345" i="1"/>
  <c r="K345" i="1"/>
  <c r="M345" i="1"/>
  <c r="O345" i="1"/>
  <c r="Q345" i="1"/>
  <c r="H346" i="1"/>
  <c r="K346" i="1"/>
  <c r="M346" i="1"/>
  <c r="O346" i="1"/>
  <c r="Q346" i="1"/>
  <c r="H347" i="1"/>
  <c r="K347" i="1"/>
  <c r="M347" i="1"/>
  <c r="O347" i="1"/>
  <c r="Q347" i="1"/>
  <c r="H348" i="1"/>
  <c r="K348" i="1"/>
  <c r="M348" i="1"/>
  <c r="O348" i="1"/>
  <c r="Q348" i="1"/>
  <c r="H349" i="1"/>
  <c r="K349" i="1"/>
  <c r="M349" i="1"/>
  <c r="O349" i="1"/>
  <c r="Q349" i="1"/>
  <c r="H350" i="1"/>
  <c r="K350" i="1"/>
  <c r="M350" i="1"/>
  <c r="O350" i="1"/>
  <c r="Q350" i="1"/>
  <c r="H351" i="1"/>
  <c r="K351" i="1"/>
  <c r="M351" i="1"/>
  <c r="O351" i="1"/>
  <c r="Q351" i="1"/>
  <c r="B354" i="1"/>
  <c r="D354" i="1"/>
  <c r="F354" i="1"/>
  <c r="O354" i="1" s="1"/>
  <c r="H354" i="1"/>
  <c r="K354" i="1"/>
  <c r="M354" i="1"/>
  <c r="Q354" i="1" l="1"/>
  <c r="H355" i="1"/>
  <c r="K355" i="1"/>
  <c r="M355" i="1"/>
  <c r="O355" i="1"/>
  <c r="Q355" i="1"/>
  <c r="H356" i="1"/>
  <c r="K356" i="1"/>
  <c r="M356" i="1"/>
  <c r="O356" i="1"/>
  <c r="Q356" i="1"/>
  <c r="H357" i="1"/>
  <c r="K357" i="1"/>
  <c r="M357" i="1"/>
  <c r="O357" i="1"/>
  <c r="Q357" i="1"/>
  <c r="H358" i="1"/>
  <c r="K358" i="1"/>
  <c r="M358" i="1"/>
  <c r="O358" i="1"/>
  <c r="Q358" i="1"/>
  <c r="H359" i="1"/>
  <c r="K359" i="1"/>
  <c r="M359" i="1"/>
  <c r="O359" i="1"/>
  <c r="Q359" i="1"/>
  <c r="H360" i="1"/>
  <c r="K360" i="1"/>
  <c r="M360" i="1"/>
  <c r="O360" i="1"/>
  <c r="Q360" i="1"/>
  <c r="H361" i="1"/>
  <c r="K361" i="1"/>
  <c r="M361" i="1"/>
  <c r="O361" i="1"/>
  <c r="Q361" i="1"/>
  <c r="H362" i="1"/>
  <c r="K362" i="1"/>
  <c r="M362" i="1"/>
  <c r="O362" i="1"/>
  <c r="Q362" i="1"/>
  <c r="H363" i="1"/>
  <c r="K363" i="1"/>
  <c r="M363" i="1"/>
  <c r="O363" i="1"/>
  <c r="Q363" i="1"/>
  <c r="H364" i="1"/>
  <c r="K364" i="1"/>
  <c r="M364" i="1"/>
  <c r="O364" i="1"/>
  <c r="Q364" i="1"/>
  <c r="H365" i="1"/>
  <c r="K365" i="1"/>
  <c r="M365" i="1"/>
  <c r="O365" i="1"/>
  <c r="Q365" i="1"/>
  <c r="H366" i="1"/>
  <c r="K366" i="1"/>
  <c r="M366" i="1"/>
  <c r="O366" i="1"/>
  <c r="Q366" i="1"/>
  <c r="B369" i="1"/>
  <c r="D369" i="1"/>
  <c r="F369" i="1"/>
  <c r="M369" i="1" s="1"/>
  <c r="H369" i="1"/>
  <c r="K369" i="1"/>
  <c r="O369" i="1" l="1"/>
  <c r="Q369" i="1"/>
  <c r="H370" i="1"/>
  <c r="K370" i="1"/>
  <c r="M370" i="1"/>
  <c r="O370" i="1"/>
  <c r="Q370" i="1"/>
  <c r="H371" i="1"/>
  <c r="K371" i="1"/>
  <c r="M371" i="1"/>
  <c r="O371" i="1"/>
  <c r="Q371" i="1"/>
  <c r="H372" i="1"/>
  <c r="K372" i="1"/>
  <c r="M372" i="1"/>
  <c r="O372" i="1"/>
  <c r="Q372" i="1"/>
  <c r="H373" i="1"/>
  <c r="K373" i="1"/>
  <c r="M373" i="1"/>
  <c r="O373" i="1"/>
  <c r="Q373" i="1"/>
  <c r="H374" i="1"/>
  <c r="K374" i="1"/>
  <c r="M374" i="1"/>
  <c r="O374" i="1"/>
  <c r="Q374" i="1"/>
  <c r="H375" i="1"/>
  <c r="K375" i="1"/>
  <c r="M375" i="1"/>
  <c r="O375" i="1"/>
  <c r="Q375" i="1"/>
  <c r="H376" i="1"/>
  <c r="K376" i="1"/>
  <c r="M376" i="1"/>
  <c r="O376" i="1"/>
  <c r="Q376" i="1"/>
  <c r="H377" i="1"/>
  <c r="K377" i="1"/>
  <c r="M377" i="1"/>
  <c r="O377" i="1"/>
  <c r="Q377" i="1"/>
  <c r="H378" i="1"/>
  <c r="K378" i="1"/>
  <c r="M378" i="1"/>
  <c r="O378" i="1"/>
  <c r="Q378" i="1"/>
  <c r="H379" i="1"/>
  <c r="K379" i="1"/>
  <c r="M379" i="1"/>
  <c r="O379" i="1"/>
  <c r="Q379" i="1"/>
  <c r="H380" i="1"/>
  <c r="K380" i="1"/>
  <c r="M380" i="1"/>
  <c r="O380" i="1"/>
  <c r="Q380" i="1"/>
</calcChain>
</file>

<file path=xl/sharedStrings.xml><?xml version="1.0" encoding="utf-8"?>
<sst xmlns="http://schemas.openxmlformats.org/spreadsheetml/2006/main" count="495" uniqueCount="150">
  <si>
    <t>Fuente: Encuestas de Alojamientos Turístico ISTAC. Elaboración Turismo de Tenerife</t>
  </si>
  <si>
    <t>Resto de municipios de Tenerife</t>
  </si>
  <si>
    <t>Guía de Isora</t>
  </si>
  <si>
    <t>Granadilla de Abona</t>
  </si>
  <si>
    <t>Santiago del Teide</t>
  </si>
  <si>
    <t>San Cristóbal de La Laguna</t>
  </si>
  <si>
    <t>Santa Cruz de Tenerife</t>
  </si>
  <si>
    <t>San Miguel de Abona</t>
  </si>
  <si>
    <t>Puerto de la Cruz</t>
  </si>
  <si>
    <t>Arona</t>
  </si>
  <si>
    <t>Adeje</t>
  </si>
  <si>
    <t>Total municipios de alojamiento</t>
  </si>
  <si>
    <t>Número de plazas ofertadas por municipio</t>
  </si>
  <si>
    <t>1 estrella</t>
  </si>
  <si>
    <t>2 estrellas</t>
  </si>
  <si>
    <t>3 estrellas</t>
  </si>
  <si>
    <t>4, 5 estrellas</t>
  </si>
  <si>
    <t>Apartamentos</t>
  </si>
  <si>
    <t>4 estrellas</t>
  </si>
  <si>
    <t>5 estrellas</t>
  </si>
  <si>
    <t>Hoteles</t>
  </si>
  <si>
    <t>Total (hotel + apartamento)</t>
  </si>
  <si>
    <t>Número de plazas por tipología y categoría</t>
  </si>
  <si>
    <t>Número de establecimientos abiertos por municipio</t>
  </si>
  <si>
    <t>Número de establecimientos abiertos por tipología y categoría</t>
  </si>
  <si>
    <t>Establecimientos abiertos y plazas ofertadas</t>
  </si>
  <si>
    <t>nd: dato no disponible ya que en algunos meses no se ha publicado el dato desagregado por tipología y categoría alojativa</t>
  </si>
  <si>
    <t>Resto de Tenerife</t>
  </si>
  <si>
    <t>Ingresos por habitación disponible (RevPAR) según municipio del alojamiento</t>
  </si>
  <si>
    <t>1 Estrella</t>
  </si>
  <si>
    <t>2 Estrellas</t>
  </si>
  <si>
    <t>3 Estrellas</t>
  </si>
  <si>
    <t>4 Estrellas</t>
  </si>
  <si>
    <t>5 Estrellas</t>
  </si>
  <si>
    <t>Ingresos por habitación disponible (RevPAR) según tipología y categoría alojativa</t>
  </si>
  <si>
    <t>Tarifa media diaria (ADR) según municipio del alojamiento</t>
  </si>
  <si>
    <t>Tarifa media diaria (ADR) según tipología y categoría alojativa</t>
  </si>
  <si>
    <t>Ingresos totales según municipio del alojamiento</t>
  </si>
  <si>
    <t>Ingresos totales según tipología y categoría alojativa</t>
  </si>
  <si>
    <t>Indicadores de rentabilidad alojativa (hoteles y apartamentos)</t>
  </si>
  <si>
    <t>var 22/19</t>
  </si>
  <si>
    <t>var 22/21</t>
  </si>
  <si>
    <t>Tasas de ocupación según municipio de alojamiento</t>
  </si>
  <si>
    <t>dif 22-19</t>
  </si>
  <si>
    <t>dif 22-21</t>
  </si>
  <si>
    <t>Tasas de ocupación por plaza en establecimientos alojativos (hoteles y apartamentos)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</si>
  <si>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</si>
  <si>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Otros países</t>
  </si>
  <si>
    <t>Rusia</t>
  </si>
  <si>
    <t>Suiza</t>
  </si>
  <si>
    <t>Polonia</t>
  </si>
  <si>
    <t>Rumania</t>
  </si>
  <si>
    <t>Lituania</t>
  </si>
  <si>
    <t>Portugal</t>
  </si>
  <si>
    <t>Hungría</t>
  </si>
  <si>
    <t>República Checa</t>
  </si>
  <si>
    <t>Suecia</t>
  </si>
  <si>
    <t>Noruega</t>
  </si>
  <si>
    <t>Italia</t>
  </si>
  <si>
    <t>Islandia</t>
  </si>
  <si>
    <t>Irlanda</t>
  </si>
  <si>
    <t>Bélgica</t>
  </si>
  <si>
    <t>Países Bajos</t>
  </si>
  <si>
    <t>Francia</t>
  </si>
  <si>
    <t>Reino Unido</t>
  </si>
  <si>
    <t>Luxemburgo</t>
  </si>
  <si>
    <t>Finlandia</t>
  </si>
  <si>
    <t>Estados Unidos</t>
  </si>
  <si>
    <t>Dinamarca</t>
  </si>
  <si>
    <t>Canada</t>
  </si>
  <si>
    <t>Austria</t>
  </si>
  <si>
    <t>Alemania</t>
  </si>
  <si>
    <t>Total residentes en el extranjero</t>
  </si>
  <si>
    <t>Resto España</t>
  </si>
  <si>
    <t>Resto Canarias</t>
  </si>
  <si>
    <t>Residentes en Tenerife</t>
  </si>
  <si>
    <t>Canarias</t>
  </si>
  <si>
    <t>Total residentes en España</t>
  </si>
  <si>
    <t>Total lugares de residencia</t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</si>
  <si>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</si>
  <si>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</si>
  <si>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t>Pernoctaciones en establecimientos alojativos (hoteles y apartamentos) según municipio de alojamiento</t>
  </si>
  <si>
    <t>Resto de España</t>
  </si>
  <si>
    <t>Pernoctaciones en establecimientos alojativos (hoteles y apartamentos) según lugar de residencia</t>
  </si>
  <si>
    <t>Pernoctaciones en establecimientos alojativos (hoteles y apartamentos)</t>
  </si>
  <si>
    <t>Viajeros entrados en establecimientos alojativos (hoteles y apartamentos) según municipio de alojamiento</t>
  </si>
  <si>
    <t>Viajeros entrados en establecimientos alojativos (hoteles y apartamentos) según lugar de residencia</t>
  </si>
  <si>
    <t>Viajeros entrados en establecimientos alojativos (hoteles y apartamentos)</t>
  </si>
  <si>
    <t>Viajeros entrados en hoteles y apartamentos. Indicadores de capacidad. Indicadores de ocupación y de rentabilidad.</t>
  </si>
  <si>
    <t>Fuente: Encuestas de Alojamientos Turístico ISTAC</t>
  </si>
  <si>
    <t>Indicadores Turísticos Tenerife</t>
  </si>
  <si>
    <t>Fuente: AENA. Elaboración Turismo de Tenerife</t>
  </si>
  <si>
    <t>Tenerife Sur - Reina Sofía</t>
  </si>
  <si>
    <t>Tenerife Norte - Los Rodeos</t>
  </si>
  <si>
    <t>Total llegadas</t>
  </si>
  <si>
    <t>Operaciones de llegada a los aeropuertos de Tenerife según aeropuerto de llegada</t>
  </si>
  <si>
    <t>Resto países</t>
  </si>
  <si>
    <t>Federación Rusa</t>
  </si>
  <si>
    <t>Holanda</t>
  </si>
  <si>
    <t>Belgica</t>
  </si>
  <si>
    <t>Extranjero</t>
  </si>
  <si>
    <t>aeropuertos peninsulares</t>
  </si>
  <si>
    <t>aeropuertos insulares</t>
  </si>
  <si>
    <t>España</t>
  </si>
  <si>
    <t>Total</t>
  </si>
  <si>
    <t>Procedencia del vuelo</t>
  </si>
  <si>
    <t>Operaciones de llegada a los aeropuertos de Tenerife según procedencia del vuelo</t>
  </si>
  <si>
    <t>llegadas no regulares</t>
  </si>
  <si>
    <t>llegadas regulares</t>
  </si>
  <si>
    <t>Operaciones de llegada a los aeropuertos de Tenerife según tipo de servicio</t>
  </si>
  <si>
    <t>Pasajeros llegados a los aeropuertos de Tenerife según aeropuerto de llegada</t>
  </si>
  <si>
    <t>Republica Checa</t>
  </si>
  <si>
    <t>Federacion Rusa</t>
  </si>
  <si>
    <t>Pasajeros llegados a los aeropuertos de Tenerife procedencia del vuelo</t>
  </si>
  <si>
    <t>Pasajeros llegados a los aeropuertos de Tenerife según tipo de servicio</t>
  </si>
  <si>
    <t>Pasajeros llegados a los aeropuertos de Tenerife</t>
  </si>
  <si>
    <t>Fuente: Estadísticas de tráfico aéreo - AENA</t>
  </si>
  <si>
    <t>Fuente: FRONTUR - ISTAC. Elaboración Turismo de Tenerife</t>
  </si>
  <si>
    <t>No contrataron un paquete turístico</t>
  </si>
  <si>
    <t>Si contrataron un paquete turístico</t>
  </si>
  <si>
    <t>TOTAL</t>
  </si>
  <si>
    <t>Turistas entrados en Tenerife según forma de contratación del viaje</t>
  </si>
  <si>
    <t>Educación, religión, compras y otros motivos personales</t>
  </si>
  <si>
    <t>Negocios y motivos profesionales</t>
  </si>
  <si>
    <t>Visita y salud</t>
  </si>
  <si>
    <t>Vacaciones, recreo y ocio</t>
  </si>
  <si>
    <t>TOTAL MOTIVOS</t>
  </si>
  <si>
    <t>Turistas entrados en Tenerife según motivo del viaje</t>
  </si>
  <si>
    <t>Otro</t>
  </si>
  <si>
    <t>Cruceros</t>
  </si>
  <si>
    <t>Vivienda propia</t>
  </si>
  <si>
    <t>Vivienda de amigos y familiares</t>
  </si>
  <si>
    <t>Hoteles y alojamientos similares excepto apartamentos</t>
  </si>
  <si>
    <t>Hoteles y alojamientos similares</t>
  </si>
  <si>
    <t>TOTAL ALOJAMIENTO</t>
  </si>
  <si>
    <t>Turistas entrados en Tenerife según tipo de alojamiento utilizado</t>
  </si>
  <si>
    <t>Más de 31 noches</t>
  </si>
  <si>
    <t>De 16 a 31 noches</t>
  </si>
  <si>
    <t>De 8 a 15 noches</t>
  </si>
  <si>
    <t>De 1 a 7 noches</t>
  </si>
  <si>
    <t>TOTAL NOCHES</t>
  </si>
  <si>
    <t>Turistas entrados en Tenerife según número de pernoctaciones realizadas</t>
  </si>
  <si>
    <t>Países Nórdicos</t>
  </si>
  <si>
    <t>TOTAL RESIDENTES EN EL EXTRANJERO</t>
  </si>
  <si>
    <t>TOTAL RESIDENTES EN ESPAÑA</t>
  </si>
  <si>
    <t>Turistas entrados en Tenerife según lugar de residencia</t>
  </si>
  <si>
    <t>Entrada de turistas en Tenerife - procedencia y características del viaje</t>
  </si>
  <si>
    <t>Fuente: Estadísticas de Movimientos Turísticos en Fronteras de Canarias 
FRONTUR ISTAC (turistas residentes en el extranjero y en Península)</t>
  </si>
  <si>
    <t>octubre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</si>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</sst>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#,##0.00\ &quot;€&quot;"/>
    <numFmt numFmtId="166" formatCode="#,##0.0\ &quot;€&quot;"/>
    <numFmt numFmtId="167" formatCode="#,##0\ &quot;€&quot;"/>
    <numFmt numFmtId="168" formatCode="#,##0.0"/>
    <numFmt numFmtId="169" formatCode="0.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rgb="FF66663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FACCB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name val="Calibri"/>
      <family val="2"/>
      <scheme val="minor"/>
    </font>
    <font>
      <sz val="11"/>
      <color rgb="FF147DFC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rgb="FFF79057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F79057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D8767F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77CCD7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rgb="FFD8767F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theme="4" tint="0.39997558519241921"/>
        <bgColor indexed="64"/>
      </patternFill>
    </fill>
  </fills>
  <borders count="152">
    <border>
      <left/>
      <right/>
      <top/>
      <bottom/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/>
      <right/>
      <top style="dashed">
        <color theme="0" tint="-0.499984740745262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2">
    <xf numFmtId="0" fontId="0" fillId="0" borderId="0" xfId="0"/>
    <xf numFmtId="0" fontId="2" fillId="2" borderId="0" xfId="0" applyFont="1" applyFill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3" fontId="0" fillId="0" borderId="1" xfId="1" applyNumberFormat="1" applyFont="1" applyBorder="1" applyAlignment="1">
      <alignment horizontal="center"/>
    </xf>
    <xf numFmtId="3" fontId="0" fillId="0" borderId="2" xfId="1" applyNumberFormat="1" applyFont="1" applyBorder="1" applyAlignment="1">
      <alignment horizontal="center"/>
    </xf>
    <xf numFmtId="164" fontId="0" fillId="0" borderId="1" xfId="1" applyNumberFormat="1" applyFont="1" applyBorder="1" applyAlignment="1"/>
    <xf numFmtId="3" fontId="0" fillId="0" borderId="3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4" fontId="3" fillId="0" borderId="8" xfId="1" applyNumberFormat="1" applyFont="1" applyBorder="1" applyAlignment="1">
      <alignment horizontal="center"/>
    </xf>
    <xf numFmtId="164" fontId="3" fillId="0" borderId="9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9" xfId="1" applyNumberFormat="1" applyFont="1" applyBorder="1" applyAlignment="1">
      <alignment horizontal="center"/>
    </xf>
    <xf numFmtId="164" fontId="3" fillId="0" borderId="8" xfId="1" applyNumberFormat="1" applyFont="1" applyBorder="1" applyAlignment="1"/>
    <xf numFmtId="3" fontId="3" fillId="0" borderId="10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11" xfId="0" applyFont="1" applyBorder="1"/>
    <xf numFmtId="0" fontId="0" fillId="3" borderId="12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/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7" xfId="0" applyFill="1" applyBorder="1"/>
    <xf numFmtId="164" fontId="0" fillId="0" borderId="18" xfId="1" applyNumberFormat="1" applyFont="1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3" fontId="0" fillId="0" borderId="18" xfId="1" applyNumberFormat="1" applyFont="1" applyBorder="1" applyAlignment="1">
      <alignment horizontal="center"/>
    </xf>
    <xf numFmtId="3" fontId="0" fillId="0" borderId="19" xfId="1" applyNumberFormat="1" applyFont="1" applyBorder="1" applyAlignment="1">
      <alignment horizontal="center"/>
    </xf>
    <xf numFmtId="164" fontId="0" fillId="0" borderId="18" xfId="1" applyNumberFormat="1" applyFont="1" applyBorder="1" applyAlignment="1"/>
    <xf numFmtId="3" fontId="0" fillId="0" borderId="20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left" indent="2"/>
    </xf>
    <xf numFmtId="0" fontId="0" fillId="0" borderId="6" xfId="0" applyBorder="1" applyAlignment="1">
      <alignment horizontal="left" indent="2"/>
    </xf>
    <xf numFmtId="164" fontId="0" fillId="0" borderId="23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3" fontId="0" fillId="0" borderId="23" xfId="1" applyNumberFormat="1" applyFon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164" fontId="0" fillId="0" borderId="23" xfId="1" applyNumberFormat="1" applyFont="1" applyBorder="1" applyAlignment="1"/>
    <xf numFmtId="0" fontId="0" fillId="0" borderId="25" xfId="0" applyBorder="1" applyAlignment="1">
      <alignment horizontal="left" indent="2"/>
    </xf>
    <xf numFmtId="164" fontId="4" fillId="0" borderId="26" xfId="1" applyNumberFormat="1" applyFont="1" applyBorder="1" applyAlignment="1">
      <alignment horizontal="center"/>
    </xf>
    <xf numFmtId="164" fontId="4" fillId="0" borderId="27" xfId="1" applyNumberFormat="1" applyFont="1" applyBorder="1" applyAlignment="1">
      <alignment horizontal="center"/>
    </xf>
    <xf numFmtId="3" fontId="4" fillId="0" borderId="26" xfId="1" applyNumberFormat="1" applyFont="1" applyBorder="1" applyAlignment="1">
      <alignment horizontal="center"/>
    </xf>
    <xf numFmtId="3" fontId="4" fillId="0" borderId="27" xfId="1" applyNumberFormat="1" applyFont="1" applyBorder="1" applyAlignment="1">
      <alignment horizontal="center"/>
    </xf>
    <xf numFmtId="164" fontId="4" fillId="0" borderId="26" xfId="1" applyNumberFormat="1" applyFont="1" applyBorder="1" applyAlignment="1"/>
    <xf numFmtId="3" fontId="4" fillId="0" borderId="28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9" xfId="0" applyFont="1" applyBorder="1" applyAlignment="1">
      <alignment horizontal="left" indent="1"/>
    </xf>
    <xf numFmtId="164" fontId="0" fillId="0" borderId="30" xfId="1" applyNumberFormat="1" applyFont="1" applyBorder="1" applyAlignment="1">
      <alignment horizontal="center"/>
    </xf>
    <xf numFmtId="164" fontId="0" fillId="0" borderId="21" xfId="1" applyNumberFormat="1" applyFont="1" applyBorder="1" applyAlignment="1">
      <alignment horizontal="center"/>
    </xf>
    <xf numFmtId="3" fontId="0" fillId="0" borderId="30" xfId="1" applyNumberFormat="1" applyFont="1" applyBorder="1" applyAlignment="1">
      <alignment horizontal="center"/>
    </xf>
    <xf numFmtId="3" fontId="0" fillId="0" borderId="21" xfId="1" applyNumberFormat="1" applyFont="1" applyBorder="1" applyAlignment="1">
      <alignment horizontal="center"/>
    </xf>
    <xf numFmtId="164" fontId="0" fillId="0" borderId="30" xfId="1" applyNumberFormat="1" applyFont="1" applyBorder="1" applyAlignment="1"/>
    <xf numFmtId="0" fontId="0" fillId="0" borderId="5" xfId="0" applyBorder="1" applyAlignment="1">
      <alignment horizontal="left" indent="2"/>
    </xf>
    <xf numFmtId="3" fontId="0" fillId="0" borderId="31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4" fillId="0" borderId="32" xfId="0" applyFont="1" applyBorder="1" applyAlignment="1">
      <alignment horizontal="left" indent="1"/>
    </xf>
    <xf numFmtId="1" fontId="0" fillId="0" borderId="1" xfId="1" applyNumberFormat="1" applyFont="1" applyBorder="1" applyAlignment="1">
      <alignment horizontal="center"/>
    </xf>
    <xf numFmtId="1" fontId="0" fillId="0" borderId="2" xfId="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" fontId="0" fillId="0" borderId="18" xfId="1" applyNumberFormat="1" applyFont="1" applyBorder="1" applyAlignment="1">
      <alignment horizontal="center"/>
    </xf>
    <xf numFmtId="1" fontId="0" fillId="0" borderId="19" xfId="1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23" xfId="1" applyNumberFormat="1" applyFont="1" applyBorder="1" applyAlignment="1">
      <alignment horizontal="center"/>
    </xf>
    <xf numFmtId="1" fontId="0" fillId="0" borderId="24" xfId="1" applyNumberFormat="1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1" fontId="4" fillId="0" borderId="26" xfId="1" applyNumberFormat="1" applyFont="1" applyBorder="1" applyAlignment="1">
      <alignment horizontal="center"/>
    </xf>
    <xf numFmtId="1" fontId="4" fillId="0" borderId="27" xfId="1" applyNumberFormat="1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1" fontId="0" fillId="0" borderId="30" xfId="1" applyNumberFormat="1" applyFont="1" applyBorder="1" applyAlignment="1">
      <alignment horizontal="center"/>
    </xf>
    <xf numFmtId="1" fontId="0" fillId="0" borderId="21" xfId="1" applyNumberFormat="1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2" fontId="0" fillId="0" borderId="33" xfId="0" applyNumberFormat="1" applyBorder="1" applyAlignment="1">
      <alignment horizontal="right"/>
    </xf>
    <xf numFmtId="2" fontId="0" fillId="0" borderId="34" xfId="0" applyNumberFormat="1" applyBorder="1" applyAlignment="1">
      <alignment horizontal="right"/>
    </xf>
    <xf numFmtId="2" fontId="0" fillId="0" borderId="35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6" fontId="0" fillId="0" borderId="4" xfId="0" applyNumberFormat="1" applyBorder="1"/>
    <xf numFmtId="0" fontId="0" fillId="5" borderId="0" xfId="0" applyFill="1"/>
    <xf numFmtId="166" fontId="0" fillId="0" borderId="6" xfId="0" applyNumberFormat="1" applyBorder="1"/>
    <xf numFmtId="165" fontId="0" fillId="0" borderId="36" xfId="0" applyNumberFormat="1" applyBorder="1" applyAlignment="1">
      <alignment horizontal="right"/>
    </xf>
    <xf numFmtId="165" fontId="0" fillId="0" borderId="37" xfId="0" applyNumberFormat="1" applyBorder="1" applyAlignment="1">
      <alignment horizontal="right"/>
    </xf>
    <xf numFmtId="165" fontId="0" fillId="0" borderId="38" xfId="0" applyNumberFormat="1" applyBorder="1" applyAlignment="1">
      <alignment horizontal="right"/>
    </xf>
    <xf numFmtId="165" fontId="0" fillId="0" borderId="39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4" fontId="0" fillId="0" borderId="39" xfId="1" applyNumberFormat="1" applyFont="1" applyBorder="1" applyAlignment="1">
      <alignment horizontal="right"/>
    </xf>
    <xf numFmtId="166" fontId="0" fillId="0" borderId="7" xfId="0" applyNumberFormat="1" applyBorder="1"/>
    <xf numFmtId="165" fontId="6" fillId="0" borderId="40" xfId="0" applyNumberFormat="1" applyFont="1" applyBorder="1"/>
    <xf numFmtId="165" fontId="6" fillId="0" borderId="41" xfId="0" applyNumberFormat="1" applyFont="1" applyBorder="1"/>
    <xf numFmtId="165" fontId="6" fillId="0" borderId="42" xfId="0" applyNumberFormat="1" applyFont="1" applyBorder="1"/>
    <xf numFmtId="164" fontId="6" fillId="0" borderId="41" xfId="1" applyNumberFormat="1" applyFont="1" applyBorder="1" applyAlignment="1">
      <alignment horizontal="right"/>
    </xf>
    <xf numFmtId="166" fontId="6" fillId="0" borderId="42" xfId="0" applyNumberFormat="1" applyFont="1" applyBorder="1"/>
    <xf numFmtId="0" fontId="6" fillId="5" borderId="0" xfId="0" applyFont="1" applyFill="1"/>
    <xf numFmtId="0" fontId="6" fillId="0" borderId="42" xfId="0" applyFont="1" applyBorder="1"/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2" fontId="0" fillId="0" borderId="43" xfId="0" applyNumberFormat="1" applyBorder="1" applyAlignment="1">
      <alignment horizontal="right"/>
    </xf>
    <xf numFmtId="2" fontId="0" fillId="0" borderId="44" xfId="0" applyNumberFormat="1" applyBorder="1" applyAlignment="1">
      <alignment horizontal="right"/>
    </xf>
    <xf numFmtId="2" fontId="0" fillId="0" borderId="45" xfId="0" applyNumberFormat="1" applyBorder="1" applyAlignment="1">
      <alignment horizontal="right"/>
    </xf>
    <xf numFmtId="165" fontId="0" fillId="0" borderId="46" xfId="0" applyNumberFormat="1" applyBorder="1" applyAlignment="1">
      <alignment horizontal="right" indent="1"/>
    </xf>
    <xf numFmtId="165" fontId="0" fillId="0" borderId="19" xfId="0" applyNumberFormat="1" applyBorder="1" applyAlignment="1">
      <alignment horizontal="right" indent="1"/>
    </xf>
    <xf numFmtId="165" fontId="0" fillId="0" borderId="22" xfId="0" applyNumberFormat="1" applyBorder="1" applyAlignment="1">
      <alignment horizontal="right" indent="1"/>
    </xf>
    <xf numFmtId="164" fontId="0" fillId="0" borderId="19" xfId="1" applyNumberFormat="1" applyFont="1" applyBorder="1" applyAlignment="1">
      <alignment horizontal="right"/>
    </xf>
    <xf numFmtId="0" fontId="0" fillId="5" borderId="47" xfId="0" applyFill="1" applyBorder="1"/>
    <xf numFmtId="165" fontId="0" fillId="0" borderId="46" xfId="0" applyNumberFormat="1" applyBorder="1"/>
    <xf numFmtId="165" fontId="0" fillId="0" borderId="19" xfId="0" applyNumberFormat="1" applyBorder="1"/>
    <xf numFmtId="165" fontId="0" fillId="0" borderId="22" xfId="0" applyNumberFormat="1" applyBorder="1"/>
    <xf numFmtId="0" fontId="0" fillId="0" borderId="4" xfId="0" applyBorder="1" applyAlignment="1">
      <alignment horizontal="left" indent="2"/>
    </xf>
    <xf numFmtId="165" fontId="0" fillId="0" borderId="3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right" indent="1"/>
    </xf>
    <xf numFmtId="165" fontId="0" fillId="0" borderId="3" xfId="0" applyNumberFormat="1" applyBorder="1"/>
    <xf numFmtId="165" fontId="0" fillId="0" borderId="2" xfId="0" applyNumberFormat="1" applyBorder="1"/>
    <xf numFmtId="165" fontId="0" fillId="0" borderId="6" xfId="0" applyNumberFormat="1" applyBorder="1"/>
    <xf numFmtId="166" fontId="0" fillId="0" borderId="48" xfId="0" applyNumberFormat="1" applyBorder="1"/>
    <xf numFmtId="0" fontId="0" fillId="0" borderId="48" xfId="0" applyBorder="1" applyAlignment="1">
      <alignment horizontal="left" indent="2"/>
    </xf>
    <xf numFmtId="165" fontId="7" fillId="0" borderId="49" xfId="0" applyNumberFormat="1" applyFont="1" applyBorder="1" applyAlignment="1">
      <alignment horizontal="right"/>
    </xf>
    <xf numFmtId="165" fontId="7" fillId="0" borderId="50" xfId="0" applyNumberFormat="1" applyFont="1" applyBorder="1" applyAlignment="1">
      <alignment horizontal="right"/>
    </xf>
    <xf numFmtId="165" fontId="7" fillId="0" borderId="51" xfId="0" applyNumberFormat="1" applyFont="1" applyBorder="1" applyAlignment="1">
      <alignment horizontal="right"/>
    </xf>
    <xf numFmtId="164" fontId="7" fillId="0" borderId="50" xfId="1" applyNumberFormat="1" applyFont="1" applyBorder="1" applyAlignment="1"/>
    <xf numFmtId="166" fontId="7" fillId="0" borderId="51" xfId="0" applyNumberFormat="1" applyFont="1" applyBorder="1"/>
    <xf numFmtId="0" fontId="7" fillId="5" borderId="0" xfId="0" applyFont="1" applyFill="1"/>
    <xf numFmtId="0" fontId="7" fillId="0" borderId="51" xfId="0" applyFont="1" applyBorder="1" applyAlignment="1">
      <alignment horizontal="left" indent="1"/>
    </xf>
    <xf numFmtId="166" fontId="0" fillId="0" borderId="52" xfId="0" applyNumberFormat="1" applyBorder="1"/>
    <xf numFmtId="166" fontId="0" fillId="0" borderId="53" xfId="0" applyNumberFormat="1" applyBorder="1"/>
    <xf numFmtId="164" fontId="6" fillId="0" borderId="41" xfId="1" applyNumberFormat="1" applyFont="1" applyBorder="1" applyAlignment="1"/>
    <xf numFmtId="165" fontId="0" fillId="0" borderId="36" xfId="0" applyNumberFormat="1" applyBorder="1" applyAlignment="1">
      <alignment horizontal="right" indent="1"/>
    </xf>
    <xf numFmtId="165" fontId="0" fillId="0" borderId="37" xfId="0" applyNumberFormat="1" applyBorder="1" applyAlignment="1">
      <alignment horizontal="right" indent="1"/>
    </xf>
    <xf numFmtId="165" fontId="0" fillId="0" borderId="38" xfId="0" applyNumberFormat="1" applyBorder="1" applyAlignment="1">
      <alignment horizontal="right" indent="1"/>
    </xf>
    <xf numFmtId="165" fontId="0" fillId="0" borderId="39" xfId="0" applyNumberFormat="1" applyBorder="1" applyAlignment="1">
      <alignment horizontal="right" indent="1"/>
    </xf>
    <xf numFmtId="165" fontId="0" fillId="0" borderId="7" xfId="0" applyNumberFormat="1" applyBorder="1" applyAlignment="1">
      <alignment horizontal="right" indent="1"/>
    </xf>
    <xf numFmtId="164" fontId="0" fillId="0" borderId="54" xfId="1" applyNumberFormat="1" applyFont="1" applyBorder="1" applyAlignment="1">
      <alignment horizontal="right"/>
    </xf>
    <xf numFmtId="164" fontId="0" fillId="0" borderId="55" xfId="1" applyNumberFormat="1" applyFont="1" applyBorder="1" applyAlignment="1">
      <alignment horizontal="right"/>
    </xf>
    <xf numFmtId="165" fontId="6" fillId="0" borderId="40" xfId="0" applyNumberFormat="1" applyFont="1" applyBorder="1" applyAlignment="1">
      <alignment horizontal="right" indent="2"/>
    </xf>
    <xf numFmtId="165" fontId="6" fillId="0" borderId="41" xfId="0" applyNumberFormat="1" applyFont="1" applyBorder="1" applyAlignment="1">
      <alignment horizontal="right" indent="2"/>
    </xf>
    <xf numFmtId="165" fontId="6" fillId="0" borderId="42" xfId="0" applyNumberFormat="1" applyFont="1" applyBorder="1" applyAlignment="1">
      <alignment horizontal="right" indent="2"/>
    </xf>
    <xf numFmtId="165" fontId="0" fillId="0" borderId="5" xfId="0" applyNumberFormat="1" applyBorder="1" applyAlignment="1">
      <alignment horizontal="right" indent="1"/>
    </xf>
    <xf numFmtId="164" fontId="0" fillId="0" borderId="56" xfId="1" applyNumberFormat="1" applyFont="1" applyBorder="1" applyAlignment="1"/>
    <xf numFmtId="164" fontId="0" fillId="0" borderId="2" xfId="1" applyNumberFormat="1" applyFont="1" applyBorder="1" applyAlignment="1"/>
    <xf numFmtId="165" fontId="0" fillId="0" borderId="57" xfId="0" applyNumberFormat="1" applyBorder="1" applyAlignment="1">
      <alignment horizontal="right" indent="1"/>
    </xf>
    <xf numFmtId="165" fontId="0" fillId="0" borderId="55" xfId="0" applyNumberFormat="1" applyBorder="1" applyAlignment="1">
      <alignment horizontal="right" indent="1"/>
    </xf>
    <xf numFmtId="165" fontId="0" fillId="0" borderId="48" xfId="0" applyNumberFormat="1" applyBorder="1" applyAlignment="1">
      <alignment horizontal="right" indent="1"/>
    </xf>
    <xf numFmtId="164" fontId="0" fillId="0" borderId="55" xfId="1" applyNumberFormat="1" applyFont="1" applyBorder="1" applyAlignment="1"/>
    <xf numFmtId="165" fontId="7" fillId="0" borderId="49" xfId="0" applyNumberFormat="1" applyFont="1" applyBorder="1" applyAlignment="1">
      <alignment horizontal="right" indent="1"/>
    </xf>
    <xf numFmtId="165" fontId="7" fillId="0" borderId="50" xfId="0" applyNumberFormat="1" applyFont="1" applyBorder="1" applyAlignment="1">
      <alignment horizontal="right" indent="1"/>
    </xf>
    <xf numFmtId="165" fontId="7" fillId="0" borderId="51" xfId="0" applyNumberFormat="1" applyFont="1" applyBorder="1" applyAlignment="1">
      <alignment horizontal="right" indent="1"/>
    </xf>
    <xf numFmtId="165" fontId="0" fillId="0" borderId="58" xfId="0" applyNumberFormat="1" applyBorder="1" applyAlignment="1">
      <alignment horizontal="right" indent="1"/>
    </xf>
    <xf numFmtId="165" fontId="0" fillId="0" borderId="59" xfId="0" applyNumberFormat="1" applyBorder="1" applyAlignment="1">
      <alignment horizontal="right" indent="1"/>
    </xf>
    <xf numFmtId="165" fontId="0" fillId="0" borderId="60" xfId="0" applyNumberFormat="1" applyBorder="1" applyAlignment="1">
      <alignment horizontal="right" indent="1"/>
    </xf>
    <xf numFmtId="164" fontId="0" fillId="0" borderId="59" xfId="1" applyNumberFormat="1" applyFont="1" applyBorder="1" applyAlignment="1"/>
    <xf numFmtId="0" fontId="0" fillId="0" borderId="60" xfId="0" applyBorder="1" applyAlignment="1">
      <alignment horizontal="left" indent="2"/>
    </xf>
    <xf numFmtId="165" fontId="0" fillId="0" borderId="61" xfId="0" applyNumberFormat="1" applyBorder="1" applyAlignment="1">
      <alignment horizontal="right" indent="1"/>
    </xf>
    <xf numFmtId="165" fontId="0" fillId="0" borderId="62" xfId="0" applyNumberFormat="1" applyBorder="1" applyAlignment="1">
      <alignment horizontal="right" indent="1"/>
    </xf>
    <xf numFmtId="165" fontId="0" fillId="0" borderId="63" xfId="0" applyNumberFormat="1" applyBorder="1" applyAlignment="1">
      <alignment horizontal="right" indent="1"/>
    </xf>
    <xf numFmtId="164" fontId="0" fillId="0" borderId="62" xfId="1" applyNumberFormat="1" applyFont="1" applyBorder="1" applyAlignment="1"/>
    <xf numFmtId="0" fontId="0" fillId="0" borderId="63" xfId="0" applyBorder="1" applyAlignment="1">
      <alignment horizontal="left" indent="2"/>
    </xf>
    <xf numFmtId="165" fontId="0" fillId="0" borderId="64" xfId="0" applyNumberFormat="1" applyBorder="1" applyAlignment="1">
      <alignment horizontal="right" indent="1"/>
    </xf>
    <xf numFmtId="165" fontId="0" fillId="0" borderId="65" xfId="0" applyNumberFormat="1" applyBorder="1" applyAlignment="1">
      <alignment horizontal="right" indent="1"/>
    </xf>
    <xf numFmtId="165" fontId="0" fillId="0" borderId="66" xfId="0" applyNumberFormat="1" applyBorder="1" applyAlignment="1">
      <alignment horizontal="right" indent="1"/>
    </xf>
    <xf numFmtId="164" fontId="0" fillId="0" borderId="65" xfId="1" applyNumberFormat="1" applyFont="1" applyBorder="1" applyAlignment="1"/>
    <xf numFmtId="0" fontId="0" fillId="0" borderId="66" xfId="0" applyBorder="1" applyAlignment="1">
      <alignment horizontal="left" indent="2"/>
    </xf>
    <xf numFmtId="165" fontId="0" fillId="0" borderId="67" xfId="0" applyNumberFormat="1" applyBorder="1" applyAlignment="1">
      <alignment horizontal="right" indent="1"/>
    </xf>
    <xf numFmtId="165" fontId="0" fillId="0" borderId="68" xfId="0" applyNumberFormat="1" applyBorder="1" applyAlignment="1">
      <alignment horizontal="right" indent="1"/>
    </xf>
    <xf numFmtId="165" fontId="0" fillId="0" borderId="69" xfId="0" applyNumberFormat="1" applyBorder="1" applyAlignment="1">
      <alignment horizontal="right" indent="1"/>
    </xf>
    <xf numFmtId="164" fontId="0" fillId="0" borderId="68" xfId="1" applyNumberFormat="1" applyFont="1" applyBorder="1" applyAlignment="1"/>
    <xf numFmtId="0" fontId="0" fillId="0" borderId="69" xfId="0" applyBorder="1" applyAlignment="1">
      <alignment horizontal="left" indent="2"/>
    </xf>
    <xf numFmtId="165" fontId="6" fillId="0" borderId="40" xfId="0" applyNumberFormat="1" applyFont="1" applyBorder="1" applyAlignment="1">
      <alignment horizontal="right" indent="1"/>
    </xf>
    <xf numFmtId="165" fontId="6" fillId="0" borderId="41" xfId="0" applyNumberFormat="1" applyFont="1" applyBorder="1" applyAlignment="1">
      <alignment horizontal="right" indent="1"/>
    </xf>
    <xf numFmtId="165" fontId="6" fillId="0" borderId="42" xfId="0" applyNumberFormat="1" applyFont="1" applyBorder="1" applyAlignment="1">
      <alignment horizontal="right" indent="1"/>
    </xf>
    <xf numFmtId="164" fontId="0" fillId="0" borderId="4" xfId="1" applyNumberFormat="1" applyFont="1" applyBorder="1"/>
    <xf numFmtId="167" fontId="0" fillId="0" borderId="4" xfId="0" applyNumberFormat="1" applyBorder="1"/>
    <xf numFmtId="164" fontId="0" fillId="0" borderId="4" xfId="1" applyNumberFormat="1" applyFont="1" applyBorder="1" applyAlignment="1">
      <alignment horizontal="right"/>
    </xf>
    <xf numFmtId="164" fontId="0" fillId="0" borderId="6" xfId="1" applyNumberFormat="1" applyFont="1" applyBorder="1"/>
    <xf numFmtId="167" fontId="0" fillId="0" borderId="6" xfId="0" applyNumberFormat="1" applyBorder="1"/>
    <xf numFmtId="164" fontId="0" fillId="0" borderId="6" xfId="1" applyNumberFormat="1" applyFont="1" applyBorder="1" applyAlignment="1">
      <alignment horizontal="right"/>
    </xf>
    <xf numFmtId="164" fontId="0" fillId="0" borderId="7" xfId="1" applyNumberFormat="1" applyFont="1" applyBorder="1"/>
    <xf numFmtId="167" fontId="0" fillId="0" borderId="7" xfId="0" applyNumberFormat="1" applyBorder="1"/>
    <xf numFmtId="164" fontId="0" fillId="0" borderId="7" xfId="1" applyNumberFormat="1" applyFont="1" applyBorder="1" applyAlignment="1">
      <alignment horizontal="right"/>
    </xf>
    <xf numFmtId="164" fontId="6" fillId="0" borderId="42" xfId="1" applyNumberFormat="1" applyFont="1" applyBorder="1"/>
    <xf numFmtId="167" fontId="6" fillId="0" borderId="42" xfId="0" applyNumberFormat="1" applyFont="1" applyBorder="1"/>
    <xf numFmtId="164" fontId="6" fillId="0" borderId="42" xfId="1" applyNumberFormat="1" applyFont="1" applyBorder="1" applyAlignment="1">
      <alignment horizontal="right"/>
    </xf>
    <xf numFmtId="164" fontId="6" fillId="5" borderId="0" xfId="1" applyNumberFormat="1" applyFont="1" applyFill="1"/>
    <xf numFmtId="3" fontId="0" fillId="0" borderId="4" xfId="0" applyNumberFormat="1" applyBorder="1" applyAlignment="1">
      <alignment horizontal="right"/>
    </xf>
    <xf numFmtId="164" fontId="0" fillId="5" borderId="0" xfId="1" applyNumberFormat="1" applyFont="1" applyFill="1"/>
    <xf numFmtId="3" fontId="0" fillId="0" borderId="6" xfId="0" applyNumberFormat="1" applyBorder="1" applyAlignment="1">
      <alignment horizontal="right"/>
    </xf>
    <xf numFmtId="164" fontId="0" fillId="0" borderId="48" xfId="1" applyNumberFormat="1" applyFont="1" applyBorder="1" applyAlignment="1">
      <alignment horizontal="right"/>
    </xf>
    <xf numFmtId="3" fontId="0" fillId="0" borderId="48" xfId="0" applyNumberFormat="1" applyBorder="1" applyAlignment="1">
      <alignment horizontal="right"/>
    </xf>
    <xf numFmtId="167" fontId="0" fillId="0" borderId="48" xfId="0" applyNumberFormat="1" applyBorder="1"/>
    <xf numFmtId="164" fontId="0" fillId="0" borderId="48" xfId="1" applyNumberFormat="1" applyFont="1" applyBorder="1"/>
    <xf numFmtId="164" fontId="7" fillId="0" borderId="51" xfId="1" applyNumberFormat="1" applyFont="1" applyBorder="1" applyAlignment="1">
      <alignment horizontal="right"/>
    </xf>
    <xf numFmtId="3" fontId="7" fillId="0" borderId="51" xfId="0" applyNumberFormat="1" applyFont="1" applyBorder="1" applyAlignment="1">
      <alignment horizontal="right"/>
    </xf>
    <xf numFmtId="167" fontId="7" fillId="0" borderId="51" xfId="0" applyNumberFormat="1" applyFont="1" applyBorder="1"/>
    <xf numFmtId="164" fontId="7" fillId="5" borderId="0" xfId="1" applyNumberFormat="1" applyFont="1" applyFill="1"/>
    <xf numFmtId="164" fontId="7" fillId="0" borderId="51" xfId="1" applyNumberFormat="1" applyFont="1" applyBorder="1"/>
    <xf numFmtId="164" fontId="0" fillId="0" borderId="52" xfId="1" applyNumberFormat="1" applyFont="1" applyBorder="1" applyAlignment="1">
      <alignment horizontal="right"/>
    </xf>
    <xf numFmtId="3" fontId="0" fillId="0" borderId="52" xfId="0" applyNumberFormat="1" applyBorder="1" applyAlignment="1">
      <alignment horizontal="right"/>
    </xf>
    <xf numFmtId="167" fontId="0" fillId="0" borderId="52" xfId="0" applyNumberFormat="1" applyBorder="1"/>
    <xf numFmtId="164" fontId="0" fillId="0" borderId="52" xfId="1" applyNumberFormat="1" applyFont="1" applyBorder="1"/>
    <xf numFmtId="164" fontId="0" fillId="0" borderId="69" xfId="1" applyNumberFormat="1" applyFont="1" applyBorder="1" applyAlignment="1">
      <alignment horizontal="right"/>
    </xf>
    <xf numFmtId="3" fontId="0" fillId="0" borderId="69" xfId="0" applyNumberFormat="1" applyBorder="1" applyAlignment="1">
      <alignment horizontal="right"/>
    </xf>
    <xf numFmtId="167" fontId="0" fillId="0" borderId="53" xfId="0" applyNumberFormat="1" applyBorder="1"/>
    <xf numFmtId="164" fontId="0" fillId="0" borderId="53" xfId="1" applyNumberFormat="1" applyFont="1" applyBorder="1"/>
    <xf numFmtId="0" fontId="5" fillId="6" borderId="0" xfId="0" applyFont="1" applyFill="1" applyAlignment="1">
      <alignment horizontal="center"/>
    </xf>
    <xf numFmtId="168" fontId="0" fillId="0" borderId="3" xfId="0" applyNumberFormat="1" applyBorder="1" applyAlignment="1">
      <alignment horizontal="center"/>
    </xf>
    <xf numFmtId="168" fontId="0" fillId="0" borderId="2" xfId="0" applyNumberFormat="1" applyBorder="1" applyAlignment="1">
      <alignment horizontal="center"/>
    </xf>
    <xf numFmtId="168" fontId="0" fillId="0" borderId="6" xfId="0" applyNumberFormat="1" applyBorder="1" applyAlignment="1">
      <alignment horizontal="right"/>
    </xf>
    <xf numFmtId="0" fontId="0" fillId="7" borderId="0" xfId="0" applyFill="1"/>
    <xf numFmtId="168" fontId="0" fillId="0" borderId="70" xfId="0" applyNumberFormat="1" applyBorder="1" applyAlignment="1">
      <alignment horizontal="center"/>
    </xf>
    <xf numFmtId="168" fontId="0" fillId="0" borderId="56" xfId="0" applyNumberFormat="1" applyBorder="1" applyAlignment="1">
      <alignment horizontal="center"/>
    </xf>
    <xf numFmtId="168" fontId="0" fillId="0" borderId="5" xfId="0" applyNumberForma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4" fontId="0" fillId="0" borderId="71" xfId="1" applyNumberFormat="1" applyFont="1" applyBorder="1"/>
    <xf numFmtId="0" fontId="0" fillId="0" borderId="71" xfId="0" applyBorder="1"/>
    <xf numFmtId="168" fontId="8" fillId="0" borderId="72" xfId="0" applyNumberFormat="1" applyFont="1" applyBorder="1" applyAlignment="1">
      <alignment horizontal="center"/>
    </xf>
    <xf numFmtId="168" fontId="8" fillId="0" borderId="73" xfId="0" applyNumberFormat="1" applyFont="1" applyBorder="1" applyAlignment="1">
      <alignment horizontal="center"/>
    </xf>
    <xf numFmtId="168" fontId="8" fillId="0" borderId="74" xfId="0" applyNumberFormat="1" applyFont="1" applyBorder="1"/>
    <xf numFmtId="164" fontId="8" fillId="0" borderId="74" xfId="1" applyNumberFormat="1" applyFont="1" applyBorder="1" applyAlignment="1">
      <alignment horizontal="right"/>
    </xf>
    <xf numFmtId="164" fontId="8" fillId="0" borderId="74" xfId="1" applyNumberFormat="1" applyFont="1" applyBorder="1"/>
    <xf numFmtId="168" fontId="8" fillId="7" borderId="0" xfId="0" applyNumberFormat="1" applyFont="1" applyFill="1" applyAlignment="1">
      <alignment horizontal="center"/>
    </xf>
    <xf numFmtId="0" fontId="9" fillId="0" borderId="74" xfId="0" applyFont="1" applyBorder="1"/>
    <xf numFmtId="0" fontId="0" fillId="3" borderId="75" xfId="0" applyFill="1" applyBorder="1"/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168" fontId="0" fillId="0" borderId="36" xfId="0" applyNumberFormat="1" applyBorder="1" applyAlignment="1">
      <alignment horizontal="center"/>
    </xf>
    <xf numFmtId="168" fontId="0" fillId="0" borderId="37" xfId="0" applyNumberFormat="1" applyBorder="1" applyAlignment="1">
      <alignment horizontal="center"/>
    </xf>
    <xf numFmtId="168" fontId="0" fillId="0" borderId="4" xfId="0" applyNumberFormat="1" applyBorder="1"/>
    <xf numFmtId="168" fontId="0" fillId="7" borderId="0" xfId="0" applyNumberFormat="1" applyFill="1" applyAlignment="1">
      <alignment horizontal="center"/>
    </xf>
    <xf numFmtId="168" fontId="0" fillId="0" borderId="6" xfId="0" applyNumberFormat="1" applyBorder="1"/>
    <xf numFmtId="168" fontId="0" fillId="0" borderId="76" xfId="0" applyNumberFormat="1" applyBorder="1" applyAlignment="1">
      <alignment horizontal="center"/>
    </xf>
    <xf numFmtId="168" fontId="0" fillId="0" borderId="77" xfId="0" applyNumberFormat="1" applyBorder="1" applyAlignment="1">
      <alignment horizontal="center"/>
    </xf>
    <xf numFmtId="168" fontId="0" fillId="0" borderId="71" xfId="0" applyNumberFormat="1" applyBorder="1"/>
    <xf numFmtId="168" fontId="8" fillId="0" borderId="78" xfId="0" applyNumberFormat="1" applyFont="1" applyBorder="1" applyAlignment="1">
      <alignment horizontal="center"/>
    </xf>
    <xf numFmtId="168" fontId="8" fillId="0" borderId="79" xfId="0" applyNumberFormat="1" applyFont="1" applyBorder="1" applyAlignment="1">
      <alignment horizontal="center"/>
    </xf>
    <xf numFmtId="168" fontId="8" fillId="0" borderId="80" xfId="0" applyNumberFormat="1" applyFont="1" applyBorder="1"/>
    <xf numFmtId="164" fontId="8" fillId="0" borderId="80" xfId="1" applyNumberFormat="1" applyFont="1" applyBorder="1"/>
    <xf numFmtId="0" fontId="8" fillId="0" borderId="80" xfId="0" applyFont="1" applyBorder="1" applyAlignment="1">
      <alignment horizontal="left" indent="1"/>
    </xf>
    <xf numFmtId="168" fontId="0" fillId="0" borderId="81" xfId="0" applyNumberFormat="1" applyBorder="1" applyAlignment="1">
      <alignment horizontal="center"/>
    </xf>
    <xf numFmtId="168" fontId="0" fillId="0" borderId="82" xfId="0" applyNumberFormat="1" applyBorder="1" applyAlignment="1">
      <alignment horizontal="center"/>
    </xf>
    <xf numFmtId="168" fontId="0" fillId="0" borderId="83" xfId="0" applyNumberFormat="1" applyBorder="1"/>
    <xf numFmtId="164" fontId="0" fillId="0" borderId="83" xfId="1" applyNumberFormat="1" applyFont="1" applyBorder="1"/>
    <xf numFmtId="0" fontId="0" fillId="0" borderId="83" xfId="0" applyBorder="1" applyAlignment="1">
      <alignment horizontal="left" indent="2"/>
    </xf>
    <xf numFmtId="0" fontId="0" fillId="0" borderId="71" xfId="0" applyBorder="1" applyAlignment="1">
      <alignment horizontal="left" indent="2"/>
    </xf>
    <xf numFmtId="2" fontId="0" fillId="0" borderId="84" xfId="0" applyNumberFormat="1" applyBorder="1" applyAlignment="1">
      <alignment horizontal="center"/>
    </xf>
    <xf numFmtId="2" fontId="0" fillId="0" borderId="85" xfId="0" applyNumberFormat="1" applyBorder="1" applyAlignment="1">
      <alignment horizontal="center"/>
    </xf>
    <xf numFmtId="2" fontId="0" fillId="0" borderId="86" xfId="0" applyNumberFormat="1" applyBorder="1" applyAlignment="1">
      <alignment horizontal="center"/>
    </xf>
    <xf numFmtId="2" fontId="0" fillId="0" borderId="86" xfId="0" applyNumberFormat="1" applyBorder="1" applyAlignment="1">
      <alignment horizontal="center"/>
    </xf>
    <xf numFmtId="2" fontId="0" fillId="0" borderId="86" xfId="0" applyNumberFormat="1" applyBorder="1" applyAlignment="1">
      <alignment horizontal="right"/>
    </xf>
    <xf numFmtId="2" fontId="0" fillId="8" borderId="0" xfId="0" applyNumberFormat="1" applyFill="1" applyAlignment="1">
      <alignment horizontal="center"/>
    </xf>
    <xf numFmtId="0" fontId="0" fillId="0" borderId="86" xfId="0" applyBorder="1"/>
    <xf numFmtId="2" fontId="0" fillId="0" borderId="87" xfId="0" applyNumberFormat="1" applyBorder="1" applyAlignment="1">
      <alignment horizontal="center"/>
    </xf>
    <xf numFmtId="2" fontId="0" fillId="0" borderId="88" xfId="0" applyNumberFormat="1" applyBorder="1" applyAlignment="1">
      <alignment horizontal="right"/>
    </xf>
    <xf numFmtId="0" fontId="0" fillId="0" borderId="87" xfId="0" applyBorder="1"/>
    <xf numFmtId="2" fontId="0" fillId="0" borderId="88" xfId="0" applyNumberFormat="1" applyBorder="1" applyAlignment="1">
      <alignment horizontal="center"/>
    </xf>
    <xf numFmtId="2" fontId="0" fillId="0" borderId="88" xfId="0" applyNumberFormat="1" applyBorder="1" applyAlignment="1">
      <alignment horizontal="center"/>
    </xf>
    <xf numFmtId="0" fontId="0" fillId="0" borderId="88" xfId="0" applyBorder="1"/>
    <xf numFmtId="2" fontId="0" fillId="0" borderId="89" xfId="0" applyNumberFormat="1" applyBorder="1" applyAlignment="1">
      <alignment horizontal="center"/>
    </xf>
    <xf numFmtId="2" fontId="0" fillId="0" borderId="9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2" fontId="0" fillId="0" borderId="91" xfId="0" applyNumberFormat="1" applyBorder="1" applyAlignment="1">
      <alignment horizontal="right"/>
    </xf>
    <xf numFmtId="0" fontId="0" fillId="0" borderId="91" xfId="0" applyBorder="1"/>
    <xf numFmtId="2" fontId="10" fillId="0" borderId="92" xfId="0" applyNumberFormat="1" applyFont="1" applyBorder="1" applyAlignment="1">
      <alignment horizontal="center"/>
    </xf>
    <xf numFmtId="2" fontId="10" fillId="0" borderId="93" xfId="0" applyNumberFormat="1" applyFont="1" applyBorder="1" applyAlignment="1">
      <alignment horizontal="center"/>
    </xf>
    <xf numFmtId="2" fontId="10" fillId="0" borderId="94" xfId="0" applyNumberFormat="1" applyFont="1" applyBorder="1" applyAlignment="1">
      <alignment horizontal="center"/>
    </xf>
    <xf numFmtId="2" fontId="10" fillId="0" borderId="94" xfId="0" applyNumberFormat="1" applyFont="1" applyBorder="1" applyAlignment="1">
      <alignment horizontal="center"/>
    </xf>
    <xf numFmtId="2" fontId="10" fillId="0" borderId="94" xfId="0" applyNumberFormat="1" applyFont="1" applyBorder="1" applyAlignment="1">
      <alignment horizontal="right"/>
    </xf>
    <xf numFmtId="2" fontId="10" fillId="8" borderId="0" xfId="0" applyNumberFormat="1" applyFont="1" applyFill="1" applyAlignment="1">
      <alignment horizontal="center"/>
    </xf>
    <xf numFmtId="2" fontId="10" fillId="0" borderId="95" xfId="0" applyNumberFormat="1" applyFont="1" applyBorder="1" applyAlignment="1">
      <alignment horizontal="center"/>
    </xf>
    <xf numFmtId="2" fontId="10" fillId="0" borderId="96" xfId="0" applyNumberFormat="1" applyFont="1" applyBorder="1" applyAlignment="1">
      <alignment horizontal="center"/>
    </xf>
    <xf numFmtId="2" fontId="10" fillId="0" borderId="97" xfId="0" applyNumberFormat="1" applyFont="1" applyBorder="1" applyAlignment="1">
      <alignment horizontal="center"/>
    </xf>
    <xf numFmtId="2" fontId="10" fillId="0" borderId="98" xfId="0" applyNumberFormat="1" applyFont="1" applyBorder="1" applyAlignment="1">
      <alignment horizontal="center"/>
    </xf>
    <xf numFmtId="0" fontId="11" fillId="0" borderId="94" xfId="0" applyFont="1" applyBorder="1"/>
    <xf numFmtId="0" fontId="0" fillId="3" borderId="13" xfId="0" applyFill="1" applyBorder="1" applyAlignment="1">
      <alignment horizontal="center"/>
    </xf>
    <xf numFmtId="0" fontId="0" fillId="3" borderId="99" xfId="0" applyFill="1" applyBorder="1"/>
    <xf numFmtId="0" fontId="0" fillId="8" borderId="0" xfId="0" applyFill="1"/>
    <xf numFmtId="0" fontId="0" fillId="8" borderId="0" xfId="0" applyFill="1" applyAlignment="1">
      <alignment horizontal="center"/>
    </xf>
    <xf numFmtId="0" fontId="2" fillId="8" borderId="0" xfId="0" applyFont="1" applyFill="1" applyAlignment="1">
      <alignment horizontal="center"/>
    </xf>
    <xf numFmtId="169" fontId="0" fillId="0" borderId="88" xfId="0" applyNumberFormat="1" applyBorder="1" applyAlignment="1">
      <alignment horizontal="center"/>
    </xf>
    <xf numFmtId="169" fontId="0" fillId="0" borderId="88" xfId="0" applyNumberFormat="1" applyBorder="1" applyAlignment="1">
      <alignment horizontal="right"/>
    </xf>
    <xf numFmtId="0" fontId="0" fillId="0" borderId="100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169" fontId="0" fillId="0" borderId="101" xfId="0" applyNumberFormat="1" applyBorder="1" applyAlignment="1">
      <alignment horizontal="center"/>
    </xf>
    <xf numFmtId="2" fontId="0" fillId="0" borderId="101" xfId="0" applyNumberFormat="1" applyBorder="1" applyAlignment="1">
      <alignment horizontal="center"/>
    </xf>
    <xf numFmtId="169" fontId="0" fillId="0" borderId="101" xfId="0" applyNumberFormat="1" applyBorder="1" applyAlignment="1">
      <alignment horizontal="right"/>
    </xf>
    <xf numFmtId="2" fontId="0" fillId="0" borderId="101" xfId="0" applyNumberFormat="1" applyBorder="1" applyAlignment="1">
      <alignment horizontal="center"/>
    </xf>
    <xf numFmtId="0" fontId="0" fillId="0" borderId="102" xfId="0" applyBorder="1" applyAlignment="1">
      <alignment horizontal="left" indent="1"/>
    </xf>
    <xf numFmtId="169" fontId="10" fillId="0" borderId="103" xfId="0" applyNumberFormat="1" applyFont="1" applyBorder="1" applyAlignment="1">
      <alignment horizontal="center"/>
    </xf>
    <xf numFmtId="2" fontId="10" fillId="0" borderId="103" xfId="0" applyNumberFormat="1" applyFont="1" applyBorder="1" applyAlignment="1">
      <alignment horizontal="center"/>
    </xf>
    <xf numFmtId="169" fontId="10" fillId="0" borderId="103" xfId="0" applyNumberFormat="1" applyFont="1" applyBorder="1" applyAlignment="1">
      <alignment horizontal="right"/>
    </xf>
    <xf numFmtId="2" fontId="10" fillId="0" borderId="103" xfId="0" applyNumberFormat="1" applyFont="1" applyBorder="1" applyAlignment="1">
      <alignment horizontal="center"/>
    </xf>
    <xf numFmtId="2" fontId="10" fillId="0" borderId="103" xfId="0" applyNumberFormat="1" applyFont="1" applyBorder="1" applyAlignment="1">
      <alignment horizontal="right"/>
    </xf>
    <xf numFmtId="0" fontId="10" fillId="0" borderId="103" xfId="0" applyFont="1" applyBorder="1"/>
    <xf numFmtId="2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9" fontId="0" fillId="0" borderId="104" xfId="0" applyNumberFormat="1" applyBorder="1" applyAlignment="1">
      <alignment horizontal="center"/>
    </xf>
    <xf numFmtId="2" fontId="0" fillId="0" borderId="104" xfId="0" applyNumberFormat="1" applyBorder="1" applyAlignment="1">
      <alignment horizontal="center"/>
    </xf>
    <xf numFmtId="169" fontId="0" fillId="0" borderId="104" xfId="0" applyNumberFormat="1" applyBorder="1" applyAlignment="1">
      <alignment horizontal="right"/>
    </xf>
    <xf numFmtId="2" fontId="0" fillId="0" borderId="104" xfId="0" applyNumberFormat="1" applyBorder="1" applyAlignment="1">
      <alignment horizontal="center"/>
    </xf>
    <xf numFmtId="2" fontId="0" fillId="0" borderId="104" xfId="0" applyNumberFormat="1" applyBorder="1" applyAlignment="1">
      <alignment horizontal="right"/>
    </xf>
    <xf numFmtId="0" fontId="0" fillId="0" borderId="104" xfId="0" applyBorder="1" applyAlignment="1">
      <alignment horizontal="left" indent="1"/>
    </xf>
    <xf numFmtId="2" fontId="0" fillId="0" borderId="105" xfId="0" applyNumberFormat="1" applyBorder="1" applyAlignment="1">
      <alignment horizontal="center"/>
    </xf>
    <xf numFmtId="2" fontId="0" fillId="0" borderId="106" xfId="0" applyNumberFormat="1" applyBorder="1" applyAlignment="1">
      <alignment horizontal="center"/>
    </xf>
    <xf numFmtId="169" fontId="0" fillId="0" borderId="107" xfId="0" applyNumberFormat="1" applyBorder="1" applyAlignment="1">
      <alignment horizontal="center"/>
    </xf>
    <xf numFmtId="2" fontId="0" fillId="0" borderId="107" xfId="0" applyNumberFormat="1" applyBorder="1" applyAlignment="1">
      <alignment horizontal="center"/>
    </xf>
    <xf numFmtId="169" fontId="0" fillId="0" borderId="107" xfId="0" applyNumberFormat="1" applyBorder="1" applyAlignment="1">
      <alignment horizontal="right"/>
    </xf>
    <xf numFmtId="2" fontId="0" fillId="0" borderId="107" xfId="0" applyNumberFormat="1" applyBorder="1" applyAlignment="1">
      <alignment horizontal="center"/>
    </xf>
    <xf numFmtId="2" fontId="0" fillId="0" borderId="107" xfId="0" applyNumberFormat="1" applyBorder="1" applyAlignment="1">
      <alignment horizontal="right"/>
    </xf>
    <xf numFmtId="0" fontId="0" fillId="0" borderId="107" xfId="0" applyBorder="1" applyAlignment="1">
      <alignment horizontal="left" indent="2"/>
    </xf>
    <xf numFmtId="0" fontId="0" fillId="0" borderId="107" xfId="0" applyBorder="1" applyAlignment="1">
      <alignment horizontal="left" indent="1"/>
    </xf>
    <xf numFmtId="169" fontId="10" fillId="0" borderId="94" xfId="0" applyNumberFormat="1" applyFont="1" applyBorder="1" applyAlignment="1">
      <alignment horizontal="center"/>
    </xf>
    <xf numFmtId="169" fontId="10" fillId="0" borderId="94" xfId="0" applyNumberFormat="1" applyFont="1" applyBorder="1" applyAlignment="1">
      <alignment horizontal="right"/>
    </xf>
    <xf numFmtId="0" fontId="10" fillId="0" borderId="94" xfId="0" applyFont="1" applyBorder="1"/>
    <xf numFmtId="2" fontId="0" fillId="0" borderId="108" xfId="0" applyNumberFormat="1" applyBorder="1" applyAlignment="1">
      <alignment horizontal="center"/>
    </xf>
    <xf numFmtId="2" fontId="0" fillId="0" borderId="109" xfId="0" applyNumberFormat="1" applyBorder="1" applyAlignment="1">
      <alignment horizontal="center"/>
    </xf>
    <xf numFmtId="2" fontId="0" fillId="0" borderId="110" xfId="0" applyNumberFormat="1" applyBorder="1" applyAlignment="1">
      <alignment horizontal="right"/>
    </xf>
    <xf numFmtId="2" fontId="10" fillId="0" borderId="111" xfId="0" applyNumberFormat="1" applyFont="1" applyBorder="1" applyAlignment="1">
      <alignment horizontal="right"/>
    </xf>
    <xf numFmtId="0" fontId="10" fillId="0" borderId="111" xfId="0" applyFont="1" applyBorder="1" applyAlignment="1">
      <alignment horizontal="left" indent="1"/>
    </xf>
    <xf numFmtId="2" fontId="0" fillId="0" borderId="112" xfId="0" applyNumberFormat="1" applyBorder="1" applyAlignment="1">
      <alignment horizontal="center"/>
    </xf>
    <xf numFmtId="2" fontId="0" fillId="0" borderId="113" xfId="0" applyNumberFormat="1" applyBorder="1" applyAlignment="1">
      <alignment horizontal="center"/>
    </xf>
    <xf numFmtId="0" fontId="0" fillId="0" borderId="104" xfId="0" applyBorder="1" applyAlignment="1">
      <alignment horizontal="left" indent="2"/>
    </xf>
    <xf numFmtId="2" fontId="0" fillId="0" borderId="6" xfId="0" applyNumberFormat="1" applyBorder="1" applyAlignment="1">
      <alignment horizontal="right"/>
    </xf>
    <xf numFmtId="0" fontId="10" fillId="0" borderId="103" xfId="0" applyFont="1" applyBorder="1" applyAlignment="1">
      <alignment horizontal="left" indent="1"/>
    </xf>
    <xf numFmtId="3" fontId="0" fillId="0" borderId="4" xfId="0" applyNumberFormat="1" applyBorder="1"/>
    <xf numFmtId="164" fontId="0" fillId="9" borderId="0" xfId="1" applyNumberFormat="1" applyFont="1" applyFill="1"/>
    <xf numFmtId="164" fontId="0" fillId="0" borderId="5" xfId="1" applyNumberFormat="1" applyFon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164" fontId="13" fillId="0" borderId="114" xfId="1" applyNumberFormat="1" applyFont="1" applyBorder="1"/>
    <xf numFmtId="3" fontId="13" fillId="0" borderId="114" xfId="0" applyNumberFormat="1" applyFont="1" applyBorder="1"/>
    <xf numFmtId="164" fontId="13" fillId="9" borderId="115" xfId="1" applyNumberFormat="1" applyFont="1" applyFill="1" applyBorder="1"/>
    <xf numFmtId="0" fontId="13" fillId="0" borderId="114" xfId="0" applyFont="1" applyBorder="1"/>
    <xf numFmtId="164" fontId="14" fillId="9" borderId="0" xfId="1" applyNumberFormat="1" applyFont="1" applyFill="1" applyAlignment="1">
      <alignment horizontal="center" vertical="center" wrapText="1"/>
    </xf>
    <xf numFmtId="164" fontId="14" fillId="9" borderId="0" xfId="1" applyNumberFormat="1" applyFont="1" applyFill="1"/>
    <xf numFmtId="0" fontId="2" fillId="10" borderId="0" xfId="0" applyFont="1" applyFill="1" applyAlignment="1">
      <alignment horizontal="center"/>
    </xf>
    <xf numFmtId="164" fontId="0" fillId="0" borderId="22" xfId="1" applyNumberFormat="1" applyFont="1" applyBorder="1"/>
    <xf numFmtId="3" fontId="0" fillId="0" borderId="22" xfId="0" applyNumberFormat="1" applyBorder="1"/>
    <xf numFmtId="164" fontId="0" fillId="0" borderId="116" xfId="1" applyNumberFormat="1" applyFont="1" applyBorder="1"/>
    <xf numFmtId="3" fontId="0" fillId="0" borderId="116" xfId="0" applyNumberFormat="1" applyBorder="1"/>
    <xf numFmtId="164" fontId="0" fillId="9" borderId="117" xfId="1" applyNumberFormat="1" applyFont="1" applyFill="1" applyBorder="1"/>
    <xf numFmtId="164" fontId="15" fillId="0" borderId="114" xfId="1" applyNumberFormat="1" applyFont="1" applyBorder="1"/>
    <xf numFmtId="3" fontId="15" fillId="0" borderId="114" xfId="0" applyNumberFormat="1" applyFont="1" applyBorder="1"/>
    <xf numFmtId="164" fontId="15" fillId="9" borderId="118" xfId="1" applyNumberFormat="1" applyFont="1" applyFill="1" applyBorder="1"/>
    <xf numFmtId="0" fontId="15" fillId="0" borderId="114" xfId="0" applyFont="1" applyBorder="1"/>
    <xf numFmtId="164" fontId="0" fillId="0" borderId="100" xfId="1" applyNumberFormat="1" applyFont="1" applyBorder="1"/>
    <xf numFmtId="3" fontId="0" fillId="0" borderId="100" xfId="0" applyNumberFormat="1" applyBorder="1"/>
    <xf numFmtId="3" fontId="0" fillId="0" borderId="102" xfId="0" applyNumberFormat="1" applyBorder="1"/>
    <xf numFmtId="0" fontId="0" fillId="0" borderId="119" xfId="0" applyBorder="1" applyAlignment="1">
      <alignment horizontal="left" indent="1"/>
    </xf>
    <xf numFmtId="164" fontId="0" fillId="0" borderId="120" xfId="1" applyNumberFormat="1" applyFont="1" applyBorder="1"/>
    <xf numFmtId="3" fontId="0" fillId="0" borderId="120" xfId="0" applyNumberFormat="1" applyBorder="1"/>
    <xf numFmtId="0" fontId="0" fillId="0" borderId="120" xfId="0" applyBorder="1" applyAlignment="1">
      <alignment horizontal="left" indent="2"/>
    </xf>
    <xf numFmtId="164" fontId="0" fillId="0" borderId="102" xfId="1" applyNumberFormat="1" applyFont="1" applyBorder="1"/>
    <xf numFmtId="164" fontId="0" fillId="9" borderId="120" xfId="1" applyNumberFormat="1" applyFont="1" applyFill="1" applyBorder="1"/>
    <xf numFmtId="164" fontId="15" fillId="0" borderId="121" xfId="1" applyNumberFormat="1" applyFont="1" applyBorder="1"/>
    <xf numFmtId="3" fontId="15" fillId="0" borderId="121" xfId="0" applyNumberFormat="1" applyFont="1" applyBorder="1"/>
    <xf numFmtId="164" fontId="15" fillId="9" borderId="121" xfId="1" applyNumberFormat="1" applyFont="1" applyFill="1" applyBorder="1"/>
    <xf numFmtId="0" fontId="15" fillId="0" borderId="121" xfId="0" applyFont="1" applyBorder="1" applyAlignment="1">
      <alignment horizontal="left" indent="1"/>
    </xf>
    <xf numFmtId="0" fontId="0" fillId="0" borderId="100" xfId="0" applyBorder="1" applyAlignment="1">
      <alignment horizontal="left" indent="2"/>
    </xf>
    <xf numFmtId="164" fontId="0" fillId="11" borderId="120" xfId="1" applyNumberFormat="1" applyFont="1" applyFill="1" applyBorder="1"/>
    <xf numFmtId="0" fontId="0" fillId="0" borderId="2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4" fontId="0" fillId="0" borderId="25" xfId="1" applyNumberFormat="1" applyFont="1" applyBorder="1"/>
    <xf numFmtId="3" fontId="0" fillId="0" borderId="25" xfId="0" applyNumberFormat="1" applyBorder="1"/>
    <xf numFmtId="0" fontId="0" fillId="0" borderId="25" xfId="0" applyBorder="1" applyAlignment="1">
      <alignment horizontal="left"/>
    </xf>
    <xf numFmtId="164" fontId="16" fillId="0" borderId="122" xfId="1" applyNumberFormat="1" applyFont="1" applyBorder="1"/>
    <xf numFmtId="3" fontId="16" fillId="0" borderId="122" xfId="0" applyNumberFormat="1" applyFont="1" applyBorder="1"/>
    <xf numFmtId="164" fontId="16" fillId="11" borderId="123" xfId="1" applyNumberFormat="1" applyFont="1" applyFill="1" applyBorder="1"/>
    <xf numFmtId="0" fontId="16" fillId="0" borderId="122" xfId="0" applyFont="1" applyBorder="1" applyAlignment="1">
      <alignment horizontal="left"/>
    </xf>
    <xf numFmtId="164" fontId="14" fillId="0" borderId="124" xfId="1" applyNumberFormat="1" applyFont="1" applyBorder="1"/>
    <xf numFmtId="3" fontId="14" fillId="0" borderId="124" xfId="0" applyNumberFormat="1" applyFont="1" applyBorder="1"/>
    <xf numFmtId="164" fontId="14" fillId="11" borderId="122" xfId="1" applyNumberFormat="1" applyFont="1" applyFill="1" applyBorder="1"/>
    <xf numFmtId="0" fontId="14" fillId="0" borderId="124" xfId="0" applyFont="1" applyBorder="1"/>
    <xf numFmtId="164" fontId="14" fillId="11" borderId="0" xfId="1" applyNumberFormat="1" applyFont="1" applyFill="1" applyAlignment="1">
      <alignment horizontal="center" vertical="center" wrapText="1"/>
    </xf>
    <xf numFmtId="164" fontId="14" fillId="11" borderId="0" xfId="1" applyNumberFormat="1" applyFont="1" applyFill="1"/>
    <xf numFmtId="0" fontId="2" fillId="11" borderId="125" xfId="0" applyFont="1" applyFill="1" applyBorder="1" applyAlignment="1">
      <alignment horizontal="center"/>
    </xf>
    <xf numFmtId="0" fontId="2" fillId="11" borderId="126" xfId="0" applyFont="1" applyFill="1" applyBorder="1" applyAlignment="1">
      <alignment horizontal="center"/>
    </xf>
    <xf numFmtId="0" fontId="2" fillId="11" borderId="127" xfId="0" applyFont="1" applyFill="1" applyBorder="1" applyAlignment="1">
      <alignment horizontal="center"/>
    </xf>
    <xf numFmtId="164" fontId="17" fillId="0" borderId="128" xfId="1" applyNumberFormat="1" applyFont="1" applyBorder="1"/>
    <xf numFmtId="3" fontId="17" fillId="0" borderId="128" xfId="0" applyNumberFormat="1" applyFont="1" applyBorder="1"/>
    <xf numFmtId="164" fontId="17" fillId="11" borderId="128" xfId="1" applyNumberFormat="1" applyFont="1" applyFill="1" applyBorder="1"/>
    <xf numFmtId="0" fontId="17" fillId="0" borderId="128" xfId="0" applyFont="1" applyBorder="1" applyAlignment="1">
      <alignment horizontal="left" indent="1"/>
    </xf>
    <xf numFmtId="0" fontId="2" fillId="11" borderId="125" xfId="0" applyFont="1" applyFill="1" applyBorder="1"/>
    <xf numFmtId="0" fontId="2" fillId="11" borderId="126" xfId="0" applyFont="1" applyFill="1" applyBorder="1"/>
    <xf numFmtId="0" fontId="2" fillId="11" borderId="127" xfId="0" applyFont="1" applyFill="1" applyBorder="1"/>
    <xf numFmtId="164" fontId="0" fillId="11" borderId="129" xfId="1" applyNumberFormat="1" applyFont="1" applyFill="1" applyBorder="1"/>
    <xf numFmtId="164" fontId="17" fillId="11" borderId="123" xfId="1" applyNumberFormat="1" applyFont="1" applyFill="1" applyBorder="1"/>
    <xf numFmtId="0" fontId="0" fillId="0" borderId="100" xfId="0" applyBorder="1" applyAlignment="1">
      <alignment horizontal="left" indent="3"/>
    </xf>
    <xf numFmtId="0" fontId="0" fillId="0" borderId="6" xfId="0" applyBorder="1" applyAlignment="1">
      <alignment horizontal="left" indent="3"/>
    </xf>
    <xf numFmtId="0" fontId="0" fillId="0" borderId="102" xfId="0" applyBorder="1" applyAlignment="1">
      <alignment horizontal="left" indent="3"/>
    </xf>
    <xf numFmtId="0" fontId="2" fillId="11" borderId="130" xfId="0" applyFont="1" applyFill="1" applyBorder="1" applyAlignment="1">
      <alignment horizontal="center"/>
    </xf>
    <xf numFmtId="0" fontId="2" fillId="11" borderId="131" xfId="0" applyFont="1" applyFill="1" applyBorder="1" applyAlignment="1">
      <alignment horizontal="center"/>
    </xf>
    <xf numFmtId="0" fontId="2" fillId="11" borderId="132" xfId="0" applyFont="1" applyFill="1" applyBorder="1" applyAlignment="1">
      <alignment horizontal="center"/>
    </xf>
    <xf numFmtId="0" fontId="18" fillId="3" borderId="133" xfId="0" applyFont="1" applyFill="1" applyBorder="1" applyAlignment="1">
      <alignment horizontal="center" vertical="center" wrapText="1"/>
    </xf>
    <xf numFmtId="0" fontId="18" fillId="3" borderId="134" xfId="0" applyFont="1" applyFill="1" applyBorder="1" applyAlignment="1">
      <alignment horizontal="center" vertical="center" wrapText="1"/>
    </xf>
    <xf numFmtId="0" fontId="18" fillId="3" borderId="135" xfId="0" applyFont="1" applyFill="1" applyBorder="1" applyAlignment="1">
      <alignment horizontal="center" vertical="center" wrapText="1"/>
    </xf>
    <xf numFmtId="0" fontId="19" fillId="12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 wrapText="1"/>
    </xf>
    <xf numFmtId="0" fontId="0" fillId="0" borderId="0" xfId="0" applyAlignment="1">
      <alignment horizontal="right"/>
    </xf>
    <xf numFmtId="164" fontId="1" fillId="0" borderId="25" xfId="1" applyNumberFormat="1" applyFont="1" applyBorder="1" applyAlignment="1">
      <alignment horizontal="right" vertical="center"/>
    </xf>
    <xf numFmtId="3" fontId="0" fillId="0" borderId="25" xfId="0" applyNumberFormat="1" applyBorder="1" applyAlignment="1">
      <alignment horizontal="right" vertical="center"/>
    </xf>
    <xf numFmtId="0" fontId="0" fillId="2" borderId="0" xfId="0" applyFill="1" applyAlignment="1">
      <alignment horizontal="right"/>
    </xf>
    <xf numFmtId="3" fontId="0" fillId="0" borderId="25" xfId="0" applyNumberFormat="1" applyBorder="1" applyAlignment="1">
      <alignment horizontal="left" indent="3"/>
    </xf>
    <xf numFmtId="164" fontId="21" fillId="0" borderId="136" xfId="1" applyNumberFormat="1" applyFont="1" applyBorder="1" applyAlignment="1">
      <alignment horizontal="right" vertical="center"/>
    </xf>
    <xf numFmtId="3" fontId="21" fillId="0" borderId="136" xfId="0" applyNumberFormat="1" applyFont="1" applyBorder="1" applyAlignment="1">
      <alignment horizontal="right" vertical="center"/>
    </xf>
    <xf numFmtId="0" fontId="22" fillId="2" borderId="0" xfId="0" applyFont="1" applyFill="1" applyAlignment="1">
      <alignment horizontal="right"/>
    </xf>
    <xf numFmtId="0" fontId="21" fillId="0" borderId="136" xfId="0" applyFont="1" applyBorder="1" applyAlignment="1">
      <alignment horizontal="left"/>
    </xf>
    <xf numFmtId="0" fontId="0" fillId="2" borderId="0" xfId="0" applyFill="1" applyAlignment="1">
      <alignment horizontal="center"/>
    </xf>
    <xf numFmtId="164" fontId="23" fillId="0" borderId="137" xfId="1" applyNumberFormat="1" applyFont="1" applyBorder="1" applyAlignment="1">
      <alignment horizontal="right" vertical="center"/>
    </xf>
    <xf numFmtId="3" fontId="23" fillId="0" borderId="137" xfId="0" applyNumberFormat="1" applyFont="1" applyBorder="1" applyAlignment="1">
      <alignment horizontal="right" vertical="center"/>
    </xf>
    <xf numFmtId="0" fontId="24" fillId="2" borderId="0" xfId="0" applyFont="1" applyFill="1" applyAlignment="1">
      <alignment horizontal="right"/>
    </xf>
    <xf numFmtId="0" fontId="23" fillId="0" borderId="137" xfId="0" applyFont="1" applyBorder="1" applyAlignment="1">
      <alignment horizontal="left" indent="1"/>
    </xf>
    <xf numFmtId="164" fontId="21" fillId="0" borderId="138" xfId="1" applyNumberFormat="1" applyFont="1" applyBorder="1" applyAlignment="1">
      <alignment horizontal="right" vertical="center"/>
    </xf>
    <xf numFmtId="3" fontId="21" fillId="0" borderId="138" xfId="0" applyNumberFormat="1" applyFont="1" applyBorder="1" applyAlignment="1">
      <alignment horizontal="right" vertical="center"/>
    </xf>
    <xf numFmtId="0" fontId="21" fillId="0" borderId="138" xfId="0" applyFont="1" applyBorder="1" applyAlignment="1">
      <alignment horizontal="left"/>
    </xf>
    <xf numFmtId="0" fontId="0" fillId="13" borderId="0" xfId="0" applyFill="1" applyAlignment="1">
      <alignment horizontal="right"/>
    </xf>
    <xf numFmtId="164" fontId="25" fillId="0" borderId="139" xfId="1" applyNumberFormat="1" applyFont="1" applyBorder="1" applyAlignment="1">
      <alignment horizontal="right" vertical="center"/>
    </xf>
    <xf numFmtId="3" fontId="25" fillId="0" borderId="139" xfId="0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0" fontId="25" fillId="0" borderId="139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13" borderId="0" xfId="0" applyFill="1" applyAlignment="1">
      <alignment horizontal="center"/>
    </xf>
    <xf numFmtId="0" fontId="2" fillId="13" borderId="0" xfId="0" applyFont="1" applyFill="1" applyAlignment="1">
      <alignment horizontal="center"/>
    </xf>
    <xf numFmtId="164" fontId="22" fillId="0" borderId="140" xfId="1" applyNumberFormat="1" applyFont="1" applyBorder="1" applyAlignment="1">
      <alignment horizontal="right" vertical="center"/>
    </xf>
    <xf numFmtId="3" fontId="22" fillId="0" borderId="140" xfId="0" applyNumberFormat="1" applyFont="1" applyBorder="1" applyAlignment="1">
      <alignment horizontal="right" vertical="center"/>
    </xf>
    <xf numFmtId="0" fontId="22" fillId="0" borderId="140" xfId="0" applyFont="1" applyBorder="1" applyAlignment="1">
      <alignment horizontal="left" indent="1"/>
    </xf>
    <xf numFmtId="164" fontId="1" fillId="0" borderId="120" xfId="1" applyNumberFormat="1" applyFont="1" applyBorder="1" applyAlignment="1">
      <alignment horizontal="right" vertical="center"/>
    </xf>
    <xf numFmtId="3" fontId="0" fillId="0" borderId="120" xfId="0" applyNumberFormat="1" applyBorder="1" applyAlignment="1">
      <alignment horizontal="right" vertical="center"/>
    </xf>
    <xf numFmtId="3" fontId="0" fillId="0" borderId="120" xfId="0" applyNumberFormat="1" applyBorder="1" applyAlignment="1">
      <alignment horizontal="left" indent="3"/>
    </xf>
    <xf numFmtId="3" fontId="26" fillId="0" borderId="141" xfId="0" applyNumberFormat="1" applyFont="1" applyBorder="1" applyAlignment="1">
      <alignment horizontal="right"/>
    </xf>
    <xf numFmtId="164" fontId="25" fillId="0" borderId="142" xfId="1" applyNumberFormat="1" applyFont="1" applyBorder="1" applyAlignment="1">
      <alignment horizontal="right" vertical="center"/>
    </xf>
    <xf numFmtId="3" fontId="25" fillId="0" borderId="142" xfId="0" applyNumberFormat="1" applyFont="1" applyBorder="1" applyAlignment="1">
      <alignment horizontal="right" vertical="center"/>
    </xf>
    <xf numFmtId="0" fontId="25" fillId="0" borderId="142" xfId="0" applyFont="1" applyBorder="1" applyAlignment="1">
      <alignment horizontal="left"/>
    </xf>
    <xf numFmtId="3" fontId="27" fillId="0" borderId="143" xfId="0" applyNumberFormat="1" applyFont="1" applyBorder="1" applyAlignment="1">
      <alignment horizontal="right"/>
    </xf>
    <xf numFmtId="164" fontId="0" fillId="0" borderId="25" xfId="1" applyNumberFormat="1" applyFont="1" applyBorder="1" applyAlignment="1">
      <alignment horizontal="right" vertical="center"/>
    </xf>
    <xf numFmtId="3" fontId="0" fillId="0" borderId="0" xfId="0" applyNumberFormat="1"/>
    <xf numFmtId="0" fontId="25" fillId="0" borderId="139" xfId="0" applyFont="1" applyBorder="1" applyAlignment="1">
      <alignment horizontal="left" indent="1"/>
    </xf>
    <xf numFmtId="3" fontId="14" fillId="0" borderId="124" xfId="0" applyNumberFormat="1" applyFont="1" applyBorder="1" applyAlignment="1">
      <alignment horizontal="right" vertical="center"/>
    </xf>
    <xf numFmtId="0" fontId="19" fillId="12" borderId="131" xfId="0" applyFont="1" applyFill="1" applyBorder="1" applyAlignment="1">
      <alignment horizontal="center" wrapText="1"/>
    </xf>
    <xf numFmtId="0" fontId="0" fillId="14" borderId="0" xfId="0" applyFill="1" applyAlignment="1">
      <alignment horizontal="right"/>
    </xf>
    <xf numFmtId="164" fontId="28" fillId="0" borderId="144" xfId="1" applyNumberFormat="1" applyFont="1" applyBorder="1" applyAlignment="1">
      <alignment horizontal="right" vertical="center"/>
    </xf>
    <xf numFmtId="3" fontId="28" fillId="0" borderId="144" xfId="0" applyNumberFormat="1" applyFont="1" applyBorder="1" applyAlignment="1">
      <alignment horizontal="right" vertical="center"/>
    </xf>
    <xf numFmtId="0" fontId="24" fillId="14" borderId="145" xfId="0" applyFont="1" applyFill="1" applyBorder="1" applyAlignment="1">
      <alignment horizontal="right"/>
    </xf>
    <xf numFmtId="0" fontId="28" fillId="0" borderId="144" xfId="0" applyFont="1" applyBorder="1" applyAlignment="1">
      <alignment horizontal="left" indent="1"/>
    </xf>
    <xf numFmtId="0" fontId="2" fillId="14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3" fontId="0" fillId="0" borderId="25" xfId="0" applyNumberFormat="1" applyBorder="1" applyAlignment="1">
      <alignment horizontal="left" wrapText="1" indent="3"/>
    </xf>
    <xf numFmtId="164" fontId="29" fillId="0" borderId="146" xfId="1" applyNumberFormat="1" applyFont="1" applyBorder="1" applyAlignment="1">
      <alignment horizontal="right" vertical="center"/>
    </xf>
    <xf numFmtId="3" fontId="29" fillId="0" borderId="146" xfId="0" applyNumberFormat="1" applyFont="1" applyBorder="1" applyAlignment="1">
      <alignment horizontal="right" vertical="center"/>
    </xf>
    <xf numFmtId="0" fontId="30" fillId="15" borderId="147" xfId="0" applyFont="1" applyFill="1" applyBorder="1" applyAlignment="1">
      <alignment horizontal="right"/>
    </xf>
    <xf numFmtId="0" fontId="29" fillId="0" borderId="146" xfId="0" applyFont="1" applyBorder="1" applyAlignment="1">
      <alignment horizontal="left" indent="1"/>
    </xf>
    <xf numFmtId="0" fontId="2" fillId="15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3" fontId="0" fillId="0" borderId="25" xfId="0" applyNumberFormat="1" applyBorder="1" applyAlignment="1">
      <alignment horizontal="left" indent="4"/>
    </xf>
    <xf numFmtId="164" fontId="31" fillId="0" borderId="148" xfId="1" applyNumberFormat="1" applyFont="1" applyBorder="1" applyAlignment="1">
      <alignment horizontal="right" vertical="center"/>
    </xf>
    <xf numFmtId="3" fontId="31" fillId="0" borderId="148" xfId="0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0" fontId="31" fillId="0" borderId="148" xfId="0" applyFont="1" applyBorder="1" applyAlignment="1">
      <alignment horizontal="left" indent="1"/>
    </xf>
    <xf numFmtId="0" fontId="2" fillId="16" borderId="0" xfId="0" applyFont="1" applyFill="1" applyAlignment="1">
      <alignment horizontal="center"/>
    </xf>
    <xf numFmtId="164" fontId="0" fillId="0" borderId="25" xfId="1" applyNumberFormat="1" applyFon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0" fontId="0" fillId="17" borderId="0" xfId="0" applyFill="1" applyAlignment="1">
      <alignment horizontal="right"/>
    </xf>
    <xf numFmtId="164" fontId="33" fillId="0" borderId="149" xfId="1" applyNumberFormat="1" applyFont="1" applyBorder="1" applyAlignment="1">
      <alignment horizontal="right"/>
    </xf>
    <xf numFmtId="3" fontId="33" fillId="0" borderId="149" xfId="0" applyNumberFormat="1" applyFont="1" applyBorder="1" applyAlignment="1">
      <alignment horizontal="right"/>
    </xf>
    <xf numFmtId="0" fontId="33" fillId="0" borderId="149" xfId="0" applyFont="1" applyBorder="1" applyAlignment="1">
      <alignment horizontal="left" indent="1"/>
    </xf>
    <xf numFmtId="0" fontId="2" fillId="17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164" fontId="34" fillId="0" borderId="150" xfId="1" applyNumberFormat="1" applyFont="1" applyBorder="1" applyAlignment="1">
      <alignment horizontal="right"/>
    </xf>
    <xf numFmtId="3" fontId="34" fillId="0" borderId="150" xfId="0" applyNumberFormat="1" applyFont="1" applyBorder="1" applyAlignment="1">
      <alignment horizontal="right"/>
    </xf>
    <xf numFmtId="0" fontId="34" fillId="0" borderId="150" xfId="0" applyFont="1" applyBorder="1" applyAlignment="1">
      <alignment horizontal="left" indent="2"/>
    </xf>
    <xf numFmtId="164" fontId="35" fillId="0" borderId="150" xfId="1" applyNumberFormat="1" applyFont="1" applyBorder="1" applyAlignment="1">
      <alignment horizontal="right"/>
    </xf>
    <xf numFmtId="3" fontId="35" fillId="0" borderId="150" xfId="0" applyNumberFormat="1" applyFont="1" applyBorder="1" applyAlignment="1">
      <alignment horizontal="right"/>
    </xf>
    <xf numFmtId="0" fontId="35" fillId="0" borderId="150" xfId="0" applyFont="1" applyBorder="1" applyAlignment="1">
      <alignment horizontal="left" indent="1"/>
    </xf>
    <xf numFmtId="0" fontId="0" fillId="3" borderId="17" xfId="0" applyFill="1" applyBorder="1" applyAlignment="1">
      <alignment horizontal="center" vertical="center" wrapText="1"/>
    </xf>
    <xf numFmtId="0" fontId="2" fillId="18" borderId="151" xfId="0" applyFont="1" applyFill="1" applyBorder="1" applyAlignment="1">
      <alignment horizontal="center"/>
    </xf>
    <xf numFmtId="0" fontId="19" fillId="12" borderId="13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0490C7B2-5F97-4347-8CEF-C39B07FEC63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38100</xdr:rowOff>
    </xdr:from>
    <xdr:ext cx="1634490" cy="476250"/>
    <xdr:pic>
      <xdr:nvPicPr>
        <xdr:cNvPr id="2" name="Imagen 1">
          <a:extLst>
            <a:ext uri="{FF2B5EF4-FFF2-40B4-BE49-F238E27FC236}">
              <a16:creationId xmlns:a16="http://schemas.microsoft.com/office/drawing/2014/main" id="{54E29D3C-EC56-49F0-B1AB-911E54F4D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4490" cy="476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4EFFC654-CAE3-4B8B-9CBB-851A8AFFD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A3DD1175-34DB-4D9D-B806-3239ED153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3600" cy="5822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1E41-72E0-4BA9-AC78-1F89BA18BA66}">
  <dimension ref="A1:R381"/>
  <sheetViews>
    <sheetView tabSelected="1" zoomScaleNormal="100" workbookViewId="0">
      <selection activeCell="A199" sqref="A199:R228"/>
    </sheetView>
  </sheetViews>
  <sheetFormatPr baseColWidth="10" defaultRowHeight="15" x14ac:dyDescent="0.25"/>
  <cols>
    <col min="1" max="1" width="31.7109375" customWidth="1"/>
    <col min="2" max="4" width="13.140625" customWidth="1"/>
    <col min="5" max="6" width="10.42578125" customWidth="1"/>
    <col min="7" max="8" width="12.7109375" customWidth="1"/>
    <col min="9" max="9" width="11" customWidth="1"/>
    <col min="10" max="10" width="2.7109375" customWidth="1"/>
    <col min="11" max="13" width="14.28515625" customWidth="1"/>
    <col min="14" max="15" width="10.5703125" customWidth="1"/>
    <col min="16" max="17" width="13" customWidth="1"/>
    <col min="18" max="18" width="9.5703125" customWidth="1"/>
  </cols>
  <sheetData>
    <row r="1" spans="1:18" ht="46.5" x14ac:dyDescent="0.25">
      <c r="A1" s="413" t="s">
        <v>90</v>
      </c>
      <c r="B1" s="413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18" ht="21" x14ac:dyDescent="0.35">
      <c r="A2" s="411" t="s">
        <v>89</v>
      </c>
      <c r="B2" s="411"/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411"/>
    </row>
    <row r="3" spans="1:18" ht="21" x14ac:dyDescent="0.25">
      <c r="A3" s="410" t="s">
        <v>88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8"/>
    </row>
    <row r="4" spans="1:18" ht="21" x14ac:dyDescent="0.35">
      <c r="A4" s="407" t="s">
        <v>87</v>
      </c>
      <c r="B4" s="406"/>
      <c r="C4" s="406"/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5"/>
    </row>
    <row r="5" spans="1:18" x14ac:dyDescent="0.25">
      <c r="A5" s="234"/>
      <c r="B5" s="27" t="s">
        <v>148</v>
      </c>
      <c r="C5" s="26"/>
      <c r="D5" s="26"/>
      <c r="E5" s="26"/>
      <c r="F5" s="26"/>
      <c r="G5" s="26"/>
      <c r="H5" s="26"/>
      <c r="I5" s="25"/>
      <c r="J5" s="389"/>
      <c r="K5" s="27" t="str">
        <f>CONCATENATE("acumulado ",B5)</f>
        <v>acumulado octubre</v>
      </c>
      <c r="L5" s="26"/>
      <c r="M5" s="26"/>
      <c r="N5" s="26"/>
      <c r="O5" s="26"/>
      <c r="P5" s="26"/>
      <c r="Q5" s="26"/>
      <c r="R5" s="25"/>
    </row>
    <row r="6" spans="1:18" x14ac:dyDescent="0.25">
      <c r="A6" s="24"/>
      <c r="B6" s="23">
        <v>2019</v>
      </c>
      <c r="C6" s="23">
        <v>2022</v>
      </c>
      <c r="D6" s="23">
        <v>2023</v>
      </c>
      <c r="E6" s="23" t="str">
        <f>CONCATENATE("var ",RIGHT(D6,2),"/",RIGHT(C6,2))</f>
        <v>var 23/22</v>
      </c>
      <c r="F6" s="23" t="str">
        <f>CONCATENATE("var ",RIGHT(D6,2),"/",RIGHT(B6,2))</f>
        <v>var 23/19</v>
      </c>
      <c r="G6" s="23" t="str">
        <f>CONCATENATE("dif ",RIGHT(D6,2),"-",RIGHT(C6,2))</f>
        <v>dif 23-22</v>
      </c>
      <c r="H6" s="23" t="str">
        <f>CONCATENATE("dif ",RIGHT(D6,2),"-",RIGHT(B6,2))</f>
        <v>dif 23-19</v>
      </c>
      <c r="I6" s="23" t="str">
        <f>CONCATENATE("cuota ",RIGHT(D6,2))</f>
        <v>cuota 23</v>
      </c>
      <c r="J6" s="388"/>
      <c r="K6" s="23">
        <v>2019</v>
      </c>
      <c r="L6" s="23">
        <v>2022</v>
      </c>
      <c r="M6" s="23">
        <v>2023</v>
      </c>
      <c r="N6" s="23" t="str">
        <f>CONCATENATE("var ",RIGHT(M6,2),"/",RIGHT(L6,2))</f>
        <v>var 23/22</v>
      </c>
      <c r="O6" s="23" t="str">
        <f>CONCATENATE("var ",RIGHT(M6,2),"/",RIGHT(K6,2))</f>
        <v>var 23/19</v>
      </c>
      <c r="P6" s="23" t="str">
        <f>CONCATENATE("dif ",RIGHT(M6,2),"-",RIGHT(L6,2))</f>
        <v>dif 23-22</v>
      </c>
      <c r="Q6" s="23" t="str">
        <f>CONCATENATE("dif ",RIGHT(M6,2),"-",RIGHT(K6,2))</f>
        <v>dif 23-19</v>
      </c>
      <c r="R6" s="23" t="str">
        <f>CONCATENATE("cuota ",RIGHT(M6,2))</f>
        <v>cuota 23</v>
      </c>
    </row>
    <row r="7" spans="1:18" x14ac:dyDescent="0.25">
      <c r="A7" s="387" t="s">
        <v>21</v>
      </c>
      <c r="B7" s="385">
        <v>420241</v>
      </c>
      <c r="C7" s="385">
        <v>432738</v>
      </c>
      <c r="D7" s="385">
        <v>471699</v>
      </c>
      <c r="E7" s="384">
        <f>D7/C7-1</f>
        <v>9.003369244207815E-2</v>
      </c>
      <c r="F7" s="384">
        <f>D7/B7-1</f>
        <v>0.1224487853398406</v>
      </c>
      <c r="G7" s="385">
        <f>D7-C7</f>
        <v>38961</v>
      </c>
      <c r="H7" s="385">
        <f>D7-B7</f>
        <v>51458</v>
      </c>
      <c r="I7" s="384">
        <f>D7/$D$7</f>
        <v>1</v>
      </c>
      <c r="J7" s="386"/>
      <c r="K7" s="385">
        <v>4041070</v>
      </c>
      <c r="L7" s="385">
        <v>3924823</v>
      </c>
      <c r="M7" s="385">
        <v>4323047</v>
      </c>
      <c r="N7" s="384">
        <f>M7/L7-1</f>
        <v>0.10146291947433039</v>
      </c>
      <c r="O7" s="384">
        <f>M7/K7-1</f>
        <v>6.9777806373064521E-2</v>
      </c>
      <c r="P7" s="385">
        <f>M7-L7</f>
        <v>398224</v>
      </c>
      <c r="Q7" s="385">
        <f>M7-K7</f>
        <v>281977</v>
      </c>
      <c r="R7" s="384">
        <f>M7/$M$7</f>
        <v>1</v>
      </c>
    </row>
    <row r="8" spans="1:18" x14ac:dyDescent="0.25">
      <c r="A8" s="396" t="s">
        <v>20</v>
      </c>
      <c r="B8" s="394">
        <v>320464</v>
      </c>
      <c r="C8" s="394">
        <v>345763</v>
      </c>
      <c r="D8" s="394">
        <v>376210</v>
      </c>
      <c r="E8" s="393">
        <f>D8/C8-1</f>
        <v>8.8057426618811219E-2</v>
      </c>
      <c r="F8" s="393">
        <f>D8/B8-1</f>
        <v>0.17395401667582</v>
      </c>
      <c r="G8" s="394">
        <f>D8-C8</f>
        <v>30447</v>
      </c>
      <c r="H8" s="394">
        <f>D8-B8</f>
        <v>55746</v>
      </c>
      <c r="I8" s="393">
        <f>D8/$D$7</f>
        <v>0.79756370058024295</v>
      </c>
      <c r="J8" s="401"/>
      <c r="K8" s="394">
        <v>2973500</v>
      </c>
      <c r="L8" s="394">
        <v>3116022</v>
      </c>
      <c r="M8" s="394">
        <v>3410403</v>
      </c>
      <c r="N8" s="393">
        <f>M8/L8-1</f>
        <v>9.4473338121489503E-2</v>
      </c>
      <c r="O8" s="393">
        <f>M8/K8-1</f>
        <v>0.14693223474020511</v>
      </c>
      <c r="P8" s="394">
        <f>M8-L8</f>
        <v>294381</v>
      </c>
      <c r="Q8" s="394">
        <f>M8-K8</f>
        <v>436903</v>
      </c>
      <c r="R8" s="393">
        <f>M8/$M$7</f>
        <v>0.78888871668524541</v>
      </c>
    </row>
    <row r="9" spans="1:18" x14ac:dyDescent="0.25">
      <c r="A9" s="404" t="s">
        <v>19</v>
      </c>
      <c r="B9" s="361">
        <v>56134</v>
      </c>
      <c r="C9" s="361">
        <v>75078</v>
      </c>
      <c r="D9" s="361">
        <v>78310</v>
      </c>
      <c r="E9" s="366">
        <f>D9/C9-1</f>
        <v>4.3048562827992187E-2</v>
      </c>
      <c r="F9" s="366">
        <f>D9/B9-1</f>
        <v>0.3950546905618697</v>
      </c>
      <c r="G9" s="361">
        <f>D9-C9</f>
        <v>3232</v>
      </c>
      <c r="H9" s="361">
        <f>D9-B9</f>
        <v>22176</v>
      </c>
      <c r="I9" s="366">
        <f>D9/$D$7</f>
        <v>0.16601688788825078</v>
      </c>
      <c r="J9" s="373"/>
      <c r="K9" s="361">
        <v>499083</v>
      </c>
      <c r="L9" s="361">
        <v>651620</v>
      </c>
      <c r="M9" s="361">
        <v>651684</v>
      </c>
      <c r="N9" s="366">
        <f>M9/L9-1</f>
        <v>9.8216752094870685E-5</v>
      </c>
      <c r="O9" s="366">
        <f>M9/K9-1</f>
        <v>0.30576276891819587</v>
      </c>
      <c r="P9" s="361">
        <f>M9-L9</f>
        <v>64</v>
      </c>
      <c r="Q9" s="361">
        <f>M9-K9</f>
        <v>152601</v>
      </c>
      <c r="R9" s="366">
        <f>M9/$M$7</f>
        <v>0.15074645267562439</v>
      </c>
    </row>
    <row r="10" spans="1:18" x14ac:dyDescent="0.25">
      <c r="A10" s="403" t="s">
        <v>18</v>
      </c>
      <c r="B10" s="341">
        <v>202635</v>
      </c>
      <c r="C10" s="341">
        <v>210769</v>
      </c>
      <c r="D10" s="341">
        <v>232546</v>
      </c>
      <c r="E10" s="186">
        <f>D10/C10-1</f>
        <v>0.10332164597260518</v>
      </c>
      <c r="F10" s="186">
        <f>D10/B10-1</f>
        <v>0.14761023515187399</v>
      </c>
      <c r="G10" s="341">
        <f>D10-C10</f>
        <v>21777</v>
      </c>
      <c r="H10" s="341">
        <f>D10-B10</f>
        <v>29911</v>
      </c>
      <c r="I10" s="186">
        <f>D10/$D$7</f>
        <v>0.49299659316640487</v>
      </c>
      <c r="J10" s="373"/>
      <c r="K10" s="341">
        <v>1859875</v>
      </c>
      <c r="L10" s="341">
        <v>1913997</v>
      </c>
      <c r="M10" s="341">
        <v>2152937</v>
      </c>
      <c r="N10" s="186">
        <f>M10/L10-1</f>
        <v>0.12483823119889959</v>
      </c>
      <c r="O10" s="186">
        <f>M10/K10-1</f>
        <v>0.15757080448954897</v>
      </c>
      <c r="P10" s="341">
        <f>M10-L10</f>
        <v>238940</v>
      </c>
      <c r="Q10" s="341">
        <f>M10-K10</f>
        <v>293062</v>
      </c>
      <c r="R10" s="186">
        <f>M10/$M$7</f>
        <v>0.49801378518438499</v>
      </c>
    </row>
    <row r="11" spans="1:18" x14ac:dyDescent="0.25">
      <c r="A11" s="403" t="s">
        <v>15</v>
      </c>
      <c r="B11" s="341">
        <v>47801</v>
      </c>
      <c r="C11" s="341">
        <v>47264</v>
      </c>
      <c r="D11" s="341">
        <v>52341</v>
      </c>
      <c r="E11" s="186">
        <f>D11/C11-1</f>
        <v>0.10741790792146233</v>
      </c>
      <c r="F11" s="186">
        <f>D11/B11-1</f>
        <v>9.4977092529445084E-2</v>
      </c>
      <c r="G11" s="341">
        <f>D11-C11</f>
        <v>5077</v>
      </c>
      <c r="H11" s="341">
        <f>D11-B11</f>
        <v>4540</v>
      </c>
      <c r="I11" s="186">
        <f>D11/$D$7</f>
        <v>0.11096271139010258</v>
      </c>
      <c r="J11" s="373"/>
      <c r="K11" s="341">
        <v>470092</v>
      </c>
      <c r="L11" s="341">
        <v>449236</v>
      </c>
      <c r="M11" s="341">
        <v>486893</v>
      </c>
      <c r="N11" s="186">
        <f>M11/L11-1</f>
        <v>8.3824537659493048E-2</v>
      </c>
      <c r="O11" s="186">
        <f>M11/K11-1</f>
        <v>3.5739812632420875E-2</v>
      </c>
      <c r="P11" s="341">
        <f>M11-L11</f>
        <v>37657</v>
      </c>
      <c r="Q11" s="341">
        <f>M11-K11</f>
        <v>16801</v>
      </c>
      <c r="R11" s="186">
        <f>M11/$M$7</f>
        <v>0.11262727423504765</v>
      </c>
    </row>
    <row r="12" spans="1:18" x14ac:dyDescent="0.25">
      <c r="A12" s="403" t="s">
        <v>14</v>
      </c>
      <c r="B12" s="341">
        <v>10153</v>
      </c>
      <c r="C12" s="341">
        <v>9594</v>
      </c>
      <c r="D12" s="341">
        <v>9419</v>
      </c>
      <c r="E12" s="186">
        <f>D12/C12-1</f>
        <v>-1.824056702105481E-2</v>
      </c>
      <c r="F12" s="186">
        <f>D12/B12-1</f>
        <v>-7.2293903279818772E-2</v>
      </c>
      <c r="G12" s="341">
        <f>D12-C12</f>
        <v>-175</v>
      </c>
      <c r="H12" s="341">
        <f>D12-B12</f>
        <v>-734</v>
      </c>
      <c r="I12" s="186">
        <f>D12/$D$7</f>
        <v>1.9968242459704175E-2</v>
      </c>
      <c r="J12" s="373"/>
      <c r="K12" s="341">
        <v>103695</v>
      </c>
      <c r="L12" s="341">
        <v>74471</v>
      </c>
      <c r="M12" s="341">
        <v>86647</v>
      </c>
      <c r="N12" s="186">
        <f>M12/L12-1</f>
        <v>0.16349988586161057</v>
      </c>
      <c r="O12" s="186">
        <f>M12/K12-1</f>
        <v>-0.16440522686725489</v>
      </c>
      <c r="P12" s="341">
        <f>M12-L12</f>
        <v>12176</v>
      </c>
      <c r="Q12" s="341">
        <f>M12-K12</f>
        <v>-17048</v>
      </c>
      <c r="R12" s="186">
        <f>M12/$M$7</f>
        <v>2.0043039087939595E-2</v>
      </c>
    </row>
    <row r="13" spans="1:18" x14ac:dyDescent="0.25">
      <c r="A13" s="402" t="s">
        <v>13</v>
      </c>
      <c r="B13" s="360">
        <v>3741</v>
      </c>
      <c r="C13" s="360">
        <v>3058</v>
      </c>
      <c r="D13" s="360">
        <v>3594</v>
      </c>
      <c r="E13" s="359">
        <f>D13/C13-1</f>
        <v>0.1752779594506213</v>
      </c>
      <c r="F13" s="359">
        <f>D13/B13-1</f>
        <v>-3.9294306335204476E-2</v>
      </c>
      <c r="G13" s="360">
        <f>D13-C13</f>
        <v>536</v>
      </c>
      <c r="H13" s="360">
        <f>D13-B13</f>
        <v>-147</v>
      </c>
      <c r="I13" s="359">
        <f>D13/$D$7</f>
        <v>7.6192656757805297E-3</v>
      </c>
      <c r="J13" s="373"/>
      <c r="K13" s="360">
        <v>40755</v>
      </c>
      <c r="L13" s="360">
        <v>26698</v>
      </c>
      <c r="M13" s="360">
        <v>32242</v>
      </c>
      <c r="N13" s="359">
        <f>M13/L13-1</f>
        <v>0.2076560041950708</v>
      </c>
      <c r="O13" s="359">
        <f>M13/K13-1</f>
        <v>-0.20888234572445097</v>
      </c>
      <c r="P13" s="360">
        <f>M13-L13</f>
        <v>5544</v>
      </c>
      <c r="Q13" s="360">
        <f>M13-K13</f>
        <v>-8513</v>
      </c>
      <c r="R13" s="359">
        <f>M13/$M$7</f>
        <v>7.4581655022487609E-3</v>
      </c>
    </row>
    <row r="14" spans="1:18" x14ac:dyDescent="0.25">
      <c r="A14" s="396" t="s">
        <v>17</v>
      </c>
      <c r="B14" s="394">
        <v>99777</v>
      </c>
      <c r="C14" s="394">
        <v>86975</v>
      </c>
      <c r="D14" s="394">
        <v>95489</v>
      </c>
      <c r="E14" s="393">
        <f>D14/C14-1</f>
        <v>9.7890198332854172E-2</v>
      </c>
      <c r="F14" s="393">
        <f>D14/B14-1</f>
        <v>-4.2975836114535371E-2</v>
      </c>
      <c r="G14" s="394">
        <f>D14-C14</f>
        <v>8514</v>
      </c>
      <c r="H14" s="394">
        <f>D14-B14</f>
        <v>-4288</v>
      </c>
      <c r="I14" s="393">
        <f>D14/$D$7</f>
        <v>0.2024362994197571</v>
      </c>
      <c r="J14" s="401"/>
      <c r="K14" s="394">
        <v>1067570</v>
      </c>
      <c r="L14" s="394">
        <v>808801</v>
      </c>
      <c r="M14" s="394">
        <v>912644</v>
      </c>
      <c r="N14" s="393">
        <f>M14/L14-1</f>
        <v>0.12839128537180344</v>
      </c>
      <c r="O14" s="393">
        <f>M14/K14-1</f>
        <v>-0.14512022630834509</v>
      </c>
      <c r="P14" s="394">
        <f>M14-L14</f>
        <v>103843</v>
      </c>
      <c r="Q14" s="394">
        <f>M14-K14</f>
        <v>-154926</v>
      </c>
      <c r="R14" s="393">
        <f>M14/$M$7</f>
        <v>0.21111128331475462</v>
      </c>
    </row>
    <row r="15" spans="1:18" x14ac:dyDescent="0.25">
      <c r="A15" s="129" t="s">
        <v>16</v>
      </c>
      <c r="B15" s="361">
        <v>6625</v>
      </c>
      <c r="C15" s="361">
        <v>7216</v>
      </c>
      <c r="D15" s="361">
        <v>6478</v>
      </c>
      <c r="E15" s="366">
        <f>D15/C15-1</f>
        <v>-0.10227272727272729</v>
      </c>
      <c r="F15" s="366">
        <f>D15/B15-1</f>
        <v>-2.2188679245283005E-2</v>
      </c>
      <c r="G15" s="361">
        <f>D15-C15</f>
        <v>-738</v>
      </c>
      <c r="H15" s="361">
        <f>D15-B15</f>
        <v>-147</v>
      </c>
      <c r="I15" s="366">
        <f>D15/$D$7</f>
        <v>1.3733334181331739E-2</v>
      </c>
      <c r="J15" s="373"/>
      <c r="K15" s="361">
        <v>57131</v>
      </c>
      <c r="L15" s="361">
        <v>65144</v>
      </c>
      <c r="M15" s="361">
        <v>62723</v>
      </c>
      <c r="N15" s="366">
        <f>M15/L15-1</f>
        <v>-3.7163821687338783E-2</v>
      </c>
      <c r="O15" s="366">
        <f>M15/K15-1</f>
        <v>9.7880310164359052E-2</v>
      </c>
      <c r="P15" s="361">
        <f>M15-L15</f>
        <v>-2421</v>
      </c>
      <c r="Q15" s="361">
        <f>M15-K15</f>
        <v>5592</v>
      </c>
      <c r="R15" s="366">
        <f>M15/$M$7</f>
        <v>1.45089794304804E-2</v>
      </c>
    </row>
    <row r="16" spans="1:18" x14ac:dyDescent="0.25">
      <c r="A16" s="37" t="s">
        <v>15</v>
      </c>
      <c r="B16" s="341">
        <v>54953</v>
      </c>
      <c r="C16" s="341">
        <v>51256</v>
      </c>
      <c r="D16" s="341">
        <v>57841</v>
      </c>
      <c r="E16" s="186">
        <f>D16/C16-1</f>
        <v>0.1284727641641954</v>
      </c>
      <c r="F16" s="186">
        <f>D16/B16-1</f>
        <v>5.2554000691499958E-2</v>
      </c>
      <c r="G16" s="341">
        <f>D16-C16</f>
        <v>6585</v>
      </c>
      <c r="H16" s="341">
        <f>D16-B16</f>
        <v>2888</v>
      </c>
      <c r="I16" s="186">
        <f>D16/$D$7</f>
        <v>0.12262268946934379</v>
      </c>
      <c r="J16" s="373"/>
      <c r="K16" s="341">
        <v>585855</v>
      </c>
      <c r="L16" s="341">
        <v>478057</v>
      </c>
      <c r="M16" s="341">
        <v>532442</v>
      </c>
      <c r="N16" s="186">
        <f>M16/L16-1</f>
        <v>0.11376258479637369</v>
      </c>
      <c r="O16" s="186">
        <f>M16/K16-1</f>
        <v>-9.1171023546782082E-2</v>
      </c>
      <c r="P16" s="341">
        <f>M16-L16</f>
        <v>54385</v>
      </c>
      <c r="Q16" s="341">
        <f>M16-K16</f>
        <v>-53413</v>
      </c>
      <c r="R16" s="186">
        <f>M16/$M$7</f>
        <v>0.12316359271597094</v>
      </c>
    </row>
    <row r="17" spans="1:18" x14ac:dyDescent="0.25">
      <c r="A17" s="37" t="s">
        <v>14</v>
      </c>
      <c r="B17" s="341">
        <v>27225</v>
      </c>
      <c r="C17" s="341">
        <v>21114</v>
      </c>
      <c r="D17" s="341">
        <v>21558</v>
      </c>
      <c r="E17" s="186">
        <f>D17/C17-1</f>
        <v>2.1028701335606748E-2</v>
      </c>
      <c r="F17" s="186">
        <f>D17/B17-1</f>
        <v>-0.20815426997245179</v>
      </c>
      <c r="G17" s="341">
        <f>D17-C17</f>
        <v>444</v>
      </c>
      <c r="H17" s="341">
        <f>D17-B17</f>
        <v>-5667</v>
      </c>
      <c r="I17" s="186">
        <f>D17/$D$7</f>
        <v>4.5702874078596731E-2</v>
      </c>
      <c r="J17" s="373"/>
      <c r="K17" s="341">
        <v>292432</v>
      </c>
      <c r="L17" s="341">
        <v>192597</v>
      </c>
      <c r="M17" s="341">
        <v>230830</v>
      </c>
      <c r="N17" s="186">
        <f>M17/L17-1</f>
        <v>0.19851295710732764</v>
      </c>
      <c r="O17" s="186">
        <f>M17/K17-1</f>
        <v>-0.2106541007824041</v>
      </c>
      <c r="P17" s="341">
        <f>M17-L17</f>
        <v>38233</v>
      </c>
      <c r="Q17" s="341">
        <f>M17-K17</f>
        <v>-61602</v>
      </c>
      <c r="R17" s="186">
        <f>M17/$M$7</f>
        <v>5.3395209443709492E-2</v>
      </c>
    </row>
    <row r="18" spans="1:18" x14ac:dyDescent="0.25">
      <c r="A18" s="121" t="s">
        <v>13</v>
      </c>
      <c r="B18" s="340">
        <v>10974</v>
      </c>
      <c r="C18" s="340">
        <v>7389</v>
      </c>
      <c r="D18" s="340">
        <v>9612</v>
      </c>
      <c r="E18" s="339">
        <f>D18/C18-1</f>
        <v>0.3008526187576126</v>
      </c>
      <c r="F18" s="339">
        <f>D18/B18-1</f>
        <v>-0.1241115363586659</v>
      </c>
      <c r="G18" s="340">
        <f>D18-C18</f>
        <v>2223</v>
      </c>
      <c r="H18" s="340">
        <f>D18-B18</f>
        <v>-1362</v>
      </c>
      <c r="I18" s="339">
        <f>D18/$D$7</f>
        <v>2.0377401690484822E-2</v>
      </c>
      <c r="J18" s="400"/>
      <c r="K18" s="340">
        <v>132152</v>
      </c>
      <c r="L18" s="340">
        <v>73003</v>
      </c>
      <c r="M18" s="340">
        <v>86649</v>
      </c>
      <c r="N18" s="339">
        <f>M18/L18-1</f>
        <v>0.18692382504828564</v>
      </c>
      <c r="O18" s="339">
        <f>M18/K18-1</f>
        <v>-0.34432320358375201</v>
      </c>
      <c r="P18" s="340">
        <f>M18-L18</f>
        <v>13646</v>
      </c>
      <c r="Q18" s="340">
        <f>M18-K18</f>
        <v>-45503</v>
      </c>
      <c r="R18" s="339">
        <f>M18/$M$7</f>
        <v>2.0043501724593786E-2</v>
      </c>
    </row>
    <row r="19" spans="1:18" x14ac:dyDescent="0.25">
      <c r="A19" s="86" t="s">
        <v>26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4"/>
    </row>
    <row r="20" spans="1:18" ht="21" x14ac:dyDescent="0.35">
      <c r="A20" s="399" t="s">
        <v>86</v>
      </c>
      <c r="B20" s="398"/>
      <c r="C20" s="398"/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/>
      <c r="P20" s="398"/>
      <c r="Q20" s="398"/>
      <c r="R20" s="397"/>
    </row>
    <row r="21" spans="1:18" x14ac:dyDescent="0.25">
      <c r="A21" s="234"/>
      <c r="B21" s="27" t="s">
        <v>148</v>
      </c>
      <c r="C21" s="26"/>
      <c r="D21" s="26"/>
      <c r="E21" s="26"/>
      <c r="F21" s="26"/>
      <c r="G21" s="26"/>
      <c r="H21" s="26"/>
      <c r="I21" s="25"/>
      <c r="J21" s="389"/>
      <c r="K21" s="27" t="str">
        <f>K$5</f>
        <v>acumulado octubre</v>
      </c>
      <c r="L21" s="26"/>
      <c r="M21" s="26"/>
      <c r="N21" s="26"/>
      <c r="O21" s="26"/>
      <c r="P21" s="26"/>
      <c r="Q21" s="26"/>
      <c r="R21" s="25"/>
    </row>
    <row r="22" spans="1:18" x14ac:dyDescent="0.25">
      <c r="A22" s="24"/>
      <c r="B22" s="23">
        <f>B$6</f>
        <v>2019</v>
      </c>
      <c r="C22" s="23">
        <f>C$6</f>
        <v>2022</v>
      </c>
      <c r="D22" s="23">
        <f>D$6</f>
        <v>2023</v>
      </c>
      <c r="E22" s="23" t="str">
        <f>CONCATENATE("var ",RIGHT(D22,2),"/",RIGHT(C22,2))</f>
        <v>var 23/22</v>
      </c>
      <c r="F22" s="23" t="str">
        <f>CONCATENATE("var ",RIGHT(D22,2),"/",RIGHT(B22,2))</f>
        <v>var 23/19</v>
      </c>
      <c r="G22" s="23" t="str">
        <f>CONCATENATE("dif ",RIGHT(D22,2),"-",RIGHT(C22,2))</f>
        <v>dif 23-22</v>
      </c>
      <c r="H22" s="23" t="str">
        <f>CONCATENATE("dif ",RIGHT(D22,2),"-",RIGHT(B22,2))</f>
        <v>dif 23-19</v>
      </c>
      <c r="I22" s="23" t="str">
        <f>CONCATENATE("cuota ",RIGHT(D22,2))</f>
        <v>cuota 23</v>
      </c>
      <c r="J22" s="388"/>
      <c r="K22" s="23">
        <f>K$6</f>
        <v>2019</v>
      </c>
      <c r="L22" s="23">
        <f>L$6</f>
        <v>2022</v>
      </c>
      <c r="M22" s="23">
        <f>M$6</f>
        <v>2023</v>
      </c>
      <c r="N22" s="23" t="str">
        <f>CONCATENATE("var ",RIGHT(M22,2),"/",RIGHT(L22,2))</f>
        <v>var 23/22</v>
      </c>
      <c r="O22" s="23" t="str">
        <f>CONCATENATE("var ",RIGHT(M22,2),"/",RIGHT(K22,2))</f>
        <v>var 23/19</v>
      </c>
      <c r="P22" s="23" t="str">
        <f>CONCATENATE("dif ",RIGHT(M22,2),"-",RIGHT(L22,2))</f>
        <v>dif 23-22</v>
      </c>
      <c r="Q22" s="23" t="str">
        <f>CONCATENATE("dif ",RIGHT(M22,2),"-",RIGHT(K22,2))</f>
        <v>dif 23-19</v>
      </c>
      <c r="R22" s="23" t="str">
        <f>CONCATENATE("cuota ",RIGHT(M22,2))</f>
        <v>cuota 23</v>
      </c>
    </row>
    <row r="23" spans="1:18" x14ac:dyDescent="0.25">
      <c r="A23" s="387" t="s">
        <v>78</v>
      </c>
      <c r="B23" s="385">
        <v>420241</v>
      </c>
      <c r="C23" s="385">
        <v>432738</v>
      </c>
      <c r="D23" s="385">
        <v>471699</v>
      </c>
      <c r="E23" s="384">
        <f>D23/C23-1</f>
        <v>9.003369244207815E-2</v>
      </c>
      <c r="F23" s="384">
        <f>D23/B23-1</f>
        <v>0.1224487853398406</v>
      </c>
      <c r="G23" s="385">
        <f>D23-C23</f>
        <v>38961</v>
      </c>
      <c r="H23" s="385">
        <f>D23-B23</f>
        <v>51458</v>
      </c>
      <c r="I23" s="384">
        <f>D23/$D$23</f>
        <v>1</v>
      </c>
      <c r="J23" s="386"/>
      <c r="K23" s="385">
        <v>4041070</v>
      </c>
      <c r="L23" s="385">
        <v>3924823</v>
      </c>
      <c r="M23" s="385">
        <v>4323047</v>
      </c>
      <c r="N23" s="384">
        <f>M23/L23-1</f>
        <v>0.10146291947433039</v>
      </c>
      <c r="O23" s="384">
        <f>M23/K23-1</f>
        <v>6.9777806373064521E-2</v>
      </c>
      <c r="P23" s="385">
        <f>M23-L23</f>
        <v>398224</v>
      </c>
      <c r="Q23" s="385">
        <f>M23-K23</f>
        <v>281977</v>
      </c>
      <c r="R23" s="384">
        <f>M23/$M$23</f>
        <v>1</v>
      </c>
    </row>
    <row r="24" spans="1:18" x14ac:dyDescent="0.25">
      <c r="A24" s="396" t="s">
        <v>77</v>
      </c>
      <c r="B24" s="394">
        <v>86172</v>
      </c>
      <c r="C24" s="394">
        <v>81068</v>
      </c>
      <c r="D24" s="394">
        <v>83091</v>
      </c>
      <c r="E24" s="393">
        <f>D24/C24-1</f>
        <v>2.4954359303301032E-2</v>
      </c>
      <c r="F24" s="393">
        <f>D24/B24-1</f>
        <v>-3.5754073248851159E-2</v>
      </c>
      <c r="G24" s="394">
        <f>D24-C24</f>
        <v>2023</v>
      </c>
      <c r="H24" s="394">
        <f>D24-B24</f>
        <v>-3081</v>
      </c>
      <c r="I24" s="393">
        <f>D24/$D$23</f>
        <v>0.17615258883313301</v>
      </c>
      <c r="J24" s="395"/>
      <c r="K24" s="394">
        <v>910213</v>
      </c>
      <c r="L24" s="394">
        <v>883151</v>
      </c>
      <c r="M24" s="394">
        <v>917858</v>
      </c>
      <c r="N24" s="393">
        <f>M24/L24-1</f>
        <v>3.929905531443656E-2</v>
      </c>
      <c r="O24" s="393">
        <f>M24/K24-1</f>
        <v>8.3991329501995615E-3</v>
      </c>
      <c r="P24" s="394">
        <f>M24-L24</f>
        <v>34707</v>
      </c>
      <c r="Q24" s="394">
        <f>M24-K24</f>
        <v>7645</v>
      </c>
      <c r="R24" s="393">
        <f>M24/$M$23</f>
        <v>0.21231737707223633</v>
      </c>
    </row>
    <row r="25" spans="1:18" x14ac:dyDescent="0.25">
      <c r="A25" s="300" t="s">
        <v>76</v>
      </c>
      <c r="B25" s="361">
        <v>35553</v>
      </c>
      <c r="C25" s="361">
        <v>32367</v>
      </c>
      <c r="D25" s="361">
        <v>32196</v>
      </c>
      <c r="E25" s="366">
        <f>D25/C25-1</f>
        <v>-5.283158772824148E-3</v>
      </c>
      <c r="F25" s="366">
        <f>D25/B25-1</f>
        <v>-9.4422411610834533E-2</v>
      </c>
      <c r="G25" s="361">
        <f>D25-C25</f>
        <v>-171</v>
      </c>
      <c r="H25" s="361">
        <f>D25-B25</f>
        <v>-3357</v>
      </c>
      <c r="I25" s="366">
        <f>D25/$D$23</f>
        <v>6.8255391679863636E-2</v>
      </c>
      <c r="J25" s="373"/>
      <c r="K25" s="361">
        <v>363873</v>
      </c>
      <c r="L25" s="361">
        <v>374364</v>
      </c>
      <c r="M25" s="361">
        <v>383836</v>
      </c>
      <c r="N25" s="366">
        <f>M25/L25-1</f>
        <v>2.5301578143197556E-2</v>
      </c>
      <c r="O25" s="366">
        <f>M25/K25-1</f>
        <v>5.4862548196761063E-2</v>
      </c>
      <c r="P25" s="361">
        <f>M25-L25</f>
        <v>9472</v>
      </c>
      <c r="Q25" s="361">
        <f>M25-K25</f>
        <v>19963</v>
      </c>
      <c r="R25" s="366">
        <f>M25/$M$23</f>
        <v>8.8788301399452749E-2</v>
      </c>
    </row>
    <row r="26" spans="1:18" x14ac:dyDescent="0.25">
      <c r="A26" s="365" t="s">
        <v>75</v>
      </c>
      <c r="B26" s="361">
        <v>22214</v>
      </c>
      <c r="C26" s="361">
        <v>17271</v>
      </c>
      <c r="D26" s="361">
        <v>17696</v>
      </c>
      <c r="E26" s="363">
        <f>D26/C26-1</f>
        <v>2.4607723930287762E-2</v>
      </c>
      <c r="F26" s="363">
        <f>D26/B26-1</f>
        <v>-0.20338525254344109</v>
      </c>
      <c r="G26" s="364">
        <f>D26-C26</f>
        <v>425</v>
      </c>
      <c r="H26" s="364">
        <f>D26-B26</f>
        <v>-4518</v>
      </c>
      <c r="I26" s="363">
        <f>D26/$D$23</f>
        <v>3.7515449470954997E-2</v>
      </c>
      <c r="J26" s="373"/>
      <c r="K26" s="361">
        <v>228464</v>
      </c>
      <c r="L26" s="361">
        <v>188108</v>
      </c>
      <c r="M26" s="361">
        <v>220777</v>
      </c>
      <c r="N26" s="363">
        <f>M26/L26-1</f>
        <v>0.17367150785718843</v>
      </c>
      <c r="O26" s="363">
        <f>M26/K26-1</f>
        <v>-3.3646438826248293E-2</v>
      </c>
      <c r="P26" s="364">
        <f>M26-L26</f>
        <v>32669</v>
      </c>
      <c r="Q26" s="364">
        <f>M26-K26</f>
        <v>-7687</v>
      </c>
      <c r="R26" s="363">
        <f>M26/$M$23</f>
        <v>5.1069766301407318E-2</v>
      </c>
    </row>
    <row r="27" spans="1:18" x14ac:dyDescent="0.25">
      <c r="A27" s="365" t="s">
        <v>74</v>
      </c>
      <c r="B27" s="364">
        <f>B25-B26</f>
        <v>13339</v>
      </c>
      <c r="C27" s="364">
        <f>C25-C26</f>
        <v>15096</v>
      </c>
      <c r="D27" s="364">
        <f>D25-D26</f>
        <v>14500</v>
      </c>
      <c r="E27" s="363">
        <f>D27/C27-1</f>
        <v>-3.9480657127715979E-2</v>
      </c>
      <c r="F27" s="363">
        <f>D27/B27-1</f>
        <v>8.7038008846240356E-2</v>
      </c>
      <c r="G27" s="364">
        <f>D27-C27</f>
        <v>-596</v>
      </c>
      <c r="H27" s="364">
        <f>D27-B27</f>
        <v>1161</v>
      </c>
      <c r="I27" s="363">
        <f>D27/$D$23</f>
        <v>3.0739942208908647E-2</v>
      </c>
      <c r="J27" s="373"/>
      <c r="K27" s="364">
        <f>K25-K26</f>
        <v>135409</v>
      </c>
      <c r="L27" s="364">
        <f>L25-L26</f>
        <v>186256</v>
      </c>
      <c r="M27" s="364">
        <f>M25-M26</f>
        <v>163059</v>
      </c>
      <c r="N27" s="363">
        <f>M27/L27-1</f>
        <v>-0.12454363886264064</v>
      </c>
      <c r="O27" s="363">
        <f>M27/K27-1</f>
        <v>0.20419617602965823</v>
      </c>
      <c r="P27" s="364">
        <f>M27-L27</f>
        <v>-23197</v>
      </c>
      <c r="Q27" s="364">
        <f>M27-K27</f>
        <v>27650</v>
      </c>
      <c r="R27" s="363">
        <f>M27/$M$23</f>
        <v>3.771853509804543E-2</v>
      </c>
    </row>
    <row r="28" spans="1:18" x14ac:dyDescent="0.25">
      <c r="A28" s="293" t="s">
        <v>82</v>
      </c>
      <c r="B28" s="360">
        <v>50619</v>
      </c>
      <c r="C28" s="360">
        <v>48701</v>
      </c>
      <c r="D28" s="360">
        <v>50895</v>
      </c>
      <c r="E28" s="359">
        <f>D28/C28-1</f>
        <v>4.505040964251239E-2</v>
      </c>
      <c r="F28" s="359">
        <f>D28/B28-1</f>
        <v>5.4524980738457351E-3</v>
      </c>
      <c r="G28" s="360">
        <f>D28-C28</f>
        <v>2194</v>
      </c>
      <c r="H28" s="360">
        <f>D28-B28</f>
        <v>276</v>
      </c>
      <c r="I28" s="359">
        <f>D28/$D$23</f>
        <v>0.10789719715326936</v>
      </c>
      <c r="J28" s="373"/>
      <c r="K28" s="361">
        <v>546340</v>
      </c>
      <c r="L28" s="361">
        <v>508787</v>
      </c>
      <c r="M28" s="361">
        <v>534022</v>
      </c>
      <c r="N28" s="359">
        <f>M28/L28-1</f>
        <v>4.9598358448623925E-2</v>
      </c>
      <c r="O28" s="359">
        <f>M28/K28-1</f>
        <v>-2.2546399677856321E-2</v>
      </c>
      <c r="P28" s="360">
        <f>M28-L28</f>
        <v>25235</v>
      </c>
      <c r="Q28" s="360">
        <f>M28-K28</f>
        <v>-12318</v>
      </c>
      <c r="R28" s="359">
        <f>M28/$M$23</f>
        <v>0.12352907567278357</v>
      </c>
    </row>
    <row r="29" spans="1:18" x14ac:dyDescent="0.25">
      <c r="A29" s="396" t="s">
        <v>72</v>
      </c>
      <c r="B29" s="394">
        <v>334069</v>
      </c>
      <c r="C29" s="394">
        <v>351670</v>
      </c>
      <c r="D29" s="394">
        <v>388608</v>
      </c>
      <c r="E29" s="393">
        <f>D29/C29-1</f>
        <v>0.10503597122302155</v>
      </c>
      <c r="F29" s="393">
        <f>D29/B29-1</f>
        <v>0.16325669247969721</v>
      </c>
      <c r="G29" s="394">
        <f>D29-C29</f>
        <v>36938</v>
      </c>
      <c r="H29" s="394">
        <f>D29-B29</f>
        <v>54539</v>
      </c>
      <c r="I29" s="393">
        <f>D29/$D$23</f>
        <v>0.82384741116686699</v>
      </c>
      <c r="J29" s="395"/>
      <c r="K29" s="394">
        <v>3130857</v>
      </c>
      <c r="L29" s="394">
        <v>3041672</v>
      </c>
      <c r="M29" s="394">
        <v>3405189</v>
      </c>
      <c r="N29" s="393">
        <f>M29/L29-1</f>
        <v>0.11951222880047552</v>
      </c>
      <c r="O29" s="393">
        <f>M29/K29-1</f>
        <v>8.762201531401792E-2</v>
      </c>
      <c r="P29" s="394">
        <f>M29-L29</f>
        <v>363517</v>
      </c>
      <c r="Q29" s="394">
        <f>M29-K29</f>
        <v>274332</v>
      </c>
      <c r="R29" s="393">
        <f>M29/$M$23</f>
        <v>0.7876826229277637</v>
      </c>
    </row>
    <row r="30" spans="1:18" x14ac:dyDescent="0.25">
      <c r="A30" s="300" t="s">
        <v>71</v>
      </c>
      <c r="B30" s="361">
        <v>41544</v>
      </c>
      <c r="C30" s="361">
        <v>33330</v>
      </c>
      <c r="D30" s="361">
        <v>37413</v>
      </c>
      <c r="E30" s="366">
        <f>D30/C30-1</f>
        <v>0.12250225022502259</v>
      </c>
      <c r="F30" s="366">
        <f>D30/B30-1</f>
        <v>-9.9436741767764292E-2</v>
      </c>
      <c r="G30" s="361">
        <f>D30-C30</f>
        <v>4083</v>
      </c>
      <c r="H30" s="361">
        <f>D30-B30</f>
        <v>-4131</v>
      </c>
      <c r="I30" s="366">
        <f>D30/$D$23</f>
        <v>7.9315410887027538E-2</v>
      </c>
      <c r="J30" s="373"/>
      <c r="K30" s="361">
        <v>403748</v>
      </c>
      <c r="L30" s="361">
        <v>300252</v>
      </c>
      <c r="M30" s="361">
        <v>339691</v>
      </c>
      <c r="N30" s="366">
        <f>M30/L30-1</f>
        <v>0.13135299681600787</v>
      </c>
      <c r="O30" s="366">
        <f>M30/K30-1</f>
        <v>-0.15865589427068372</v>
      </c>
      <c r="P30" s="361">
        <f>M30-L30</f>
        <v>39439</v>
      </c>
      <c r="Q30" s="361">
        <f>M30-K30</f>
        <v>-64057</v>
      </c>
      <c r="R30" s="366">
        <f>M30/$M$23</f>
        <v>7.8576753849773084E-2</v>
      </c>
    </row>
    <row r="31" spans="1:18" x14ac:dyDescent="0.25">
      <c r="A31" s="295" t="s">
        <v>70</v>
      </c>
      <c r="B31" s="341">
        <v>2116</v>
      </c>
      <c r="C31" s="341">
        <v>2325</v>
      </c>
      <c r="D31" s="341">
        <v>3090</v>
      </c>
      <c r="E31" s="186">
        <f>D31/C31-1</f>
        <v>0.32903225806451619</v>
      </c>
      <c r="F31" s="186">
        <f>D31/B31-1</f>
        <v>0.46030245746691878</v>
      </c>
      <c r="G31" s="341">
        <f>D31-C31</f>
        <v>765</v>
      </c>
      <c r="H31" s="341">
        <f>D31-B31</f>
        <v>974</v>
      </c>
      <c r="I31" s="186">
        <f>D31/$D$23</f>
        <v>6.5507876845191529E-3</v>
      </c>
      <c r="J31" s="373"/>
      <c r="K31" s="341">
        <v>22142</v>
      </c>
      <c r="L31" s="341">
        <v>20301</v>
      </c>
      <c r="M31" s="341">
        <v>23451</v>
      </c>
      <c r="N31" s="186">
        <f>M31/L31-1</f>
        <v>0.15516477020836406</v>
      </c>
      <c r="O31" s="186">
        <f>M31/K31-1</f>
        <v>5.9118417487128427E-2</v>
      </c>
      <c r="P31" s="341">
        <f>M31-L31</f>
        <v>3150</v>
      </c>
      <c r="Q31" s="341">
        <f>M31-K31</f>
        <v>1309</v>
      </c>
      <c r="R31" s="186">
        <f>M31/$M$23</f>
        <v>5.4246460887425003E-3</v>
      </c>
    </row>
    <row r="32" spans="1:18" x14ac:dyDescent="0.25">
      <c r="A32" s="295" t="s">
        <v>69</v>
      </c>
      <c r="B32" s="341">
        <v>278</v>
      </c>
      <c r="C32" s="341">
        <v>526</v>
      </c>
      <c r="D32" s="341">
        <v>445</v>
      </c>
      <c r="E32" s="186">
        <f>D32/C32-1</f>
        <v>-0.1539923954372624</v>
      </c>
      <c r="F32" s="186">
        <f>D32/B32-1</f>
        <v>0.60071942446043169</v>
      </c>
      <c r="G32" s="341">
        <f>D32-C32</f>
        <v>-81</v>
      </c>
      <c r="H32" s="341">
        <f>D32-B32</f>
        <v>167</v>
      </c>
      <c r="I32" s="186">
        <f>D32/$D$23</f>
        <v>9.4339822641133437E-4</v>
      </c>
      <c r="J32" s="373"/>
      <c r="K32" s="341">
        <v>2832</v>
      </c>
      <c r="L32" s="341">
        <v>3376</v>
      </c>
      <c r="M32" s="341">
        <v>4417</v>
      </c>
      <c r="N32" s="186">
        <f>M32/L32-1</f>
        <v>0.30835308056872046</v>
      </c>
      <c r="O32" s="186">
        <f>M32/K32-1</f>
        <v>0.55967514124293793</v>
      </c>
      <c r="P32" s="341">
        <f>M32-L32</f>
        <v>1041</v>
      </c>
      <c r="Q32" s="341">
        <f>M32-K32</f>
        <v>1585</v>
      </c>
      <c r="R32" s="186">
        <f>M32/$M$23</f>
        <v>1.0217330507857074E-3</v>
      </c>
    </row>
    <row r="33" spans="1:18" x14ac:dyDescent="0.25">
      <c r="A33" s="295" t="s">
        <v>68</v>
      </c>
      <c r="B33" s="341">
        <v>5731</v>
      </c>
      <c r="C33" s="341">
        <v>6474</v>
      </c>
      <c r="D33" s="341">
        <v>5463</v>
      </c>
      <c r="E33" s="186">
        <f>D33/C33-1</f>
        <v>-0.15616311399443927</v>
      </c>
      <c r="F33" s="186">
        <f>D33/B33-1</f>
        <v>-4.6763217588553507E-2</v>
      </c>
      <c r="G33" s="341">
        <f>D33-C33</f>
        <v>-1011</v>
      </c>
      <c r="H33" s="341">
        <f>D33-B33</f>
        <v>-268</v>
      </c>
      <c r="I33" s="186">
        <f>D33/$D$23</f>
        <v>1.1581538226708134E-2</v>
      </c>
      <c r="J33" s="373"/>
      <c r="K33" s="341">
        <v>57227</v>
      </c>
      <c r="L33" s="341">
        <v>44415</v>
      </c>
      <c r="M33" s="341">
        <v>51779</v>
      </c>
      <c r="N33" s="186">
        <f>M33/L33-1</f>
        <v>0.16579984239558709</v>
      </c>
      <c r="O33" s="186">
        <f>M33/K33-1</f>
        <v>-9.5199818267600933E-2</v>
      </c>
      <c r="P33" s="341">
        <f>M33-L33</f>
        <v>7364</v>
      </c>
      <c r="Q33" s="341">
        <f>M33-K33</f>
        <v>-5448</v>
      </c>
      <c r="R33" s="186">
        <f>M33/$M$23</f>
        <v>1.1977431658735146E-2</v>
      </c>
    </row>
    <row r="34" spans="1:18" x14ac:dyDescent="0.25">
      <c r="A34" s="295" t="s">
        <v>67</v>
      </c>
      <c r="B34" s="341">
        <v>1231</v>
      </c>
      <c r="C34" s="341">
        <v>2144</v>
      </c>
      <c r="D34" s="341">
        <v>1959</v>
      </c>
      <c r="E34" s="186">
        <f>D34/C34-1</f>
        <v>-8.6287313432835799E-2</v>
      </c>
      <c r="F34" s="186">
        <f>D34/B34-1</f>
        <v>0.5913891145410235</v>
      </c>
      <c r="G34" s="341">
        <f>D34-C34</f>
        <v>-185</v>
      </c>
      <c r="H34" s="341">
        <f>D34-B34</f>
        <v>728</v>
      </c>
      <c r="I34" s="186">
        <f>D34/$D$23</f>
        <v>4.1530721922242789E-3</v>
      </c>
      <c r="J34" s="373"/>
      <c r="K34" s="341">
        <v>14091</v>
      </c>
      <c r="L34" s="341">
        <v>21450</v>
      </c>
      <c r="M34" s="341">
        <v>28043</v>
      </c>
      <c r="N34" s="186">
        <f>M34/L34-1</f>
        <v>0.30736596736596744</v>
      </c>
      <c r="O34" s="186">
        <f>M34/K34-1</f>
        <v>0.9901355475125968</v>
      </c>
      <c r="P34" s="341">
        <f>M34-L34</f>
        <v>6593</v>
      </c>
      <c r="Q34" s="341">
        <f>M34-K34</f>
        <v>13952</v>
      </c>
      <c r="R34" s="186">
        <f>M34/$M$23</f>
        <v>6.4868598467701134E-3</v>
      </c>
    </row>
    <row r="35" spans="1:18" x14ac:dyDescent="0.25">
      <c r="A35" s="295" t="s">
        <v>66</v>
      </c>
      <c r="B35" s="341">
        <v>8211</v>
      </c>
      <c r="C35" s="341">
        <v>6127</v>
      </c>
      <c r="D35" s="341">
        <v>7047</v>
      </c>
      <c r="E35" s="186">
        <f>D35/C35-1</f>
        <v>0.15015505141178398</v>
      </c>
      <c r="F35" s="186">
        <f>D35/B35-1</f>
        <v>-0.14176105224698576</v>
      </c>
      <c r="G35" s="341">
        <f>D35-C35</f>
        <v>920</v>
      </c>
      <c r="H35" s="341">
        <f>D35-B35</f>
        <v>-1164</v>
      </c>
      <c r="I35" s="186">
        <f>D35/$D$23</f>
        <v>1.4939611913529603E-2</v>
      </c>
      <c r="J35" s="373"/>
      <c r="K35" s="341">
        <v>55765</v>
      </c>
      <c r="L35" s="341">
        <v>33506</v>
      </c>
      <c r="M35" s="341">
        <v>43507</v>
      </c>
      <c r="N35" s="186">
        <f>M35/L35-1</f>
        <v>0.29848385363815444</v>
      </c>
      <c r="O35" s="186">
        <f>M35/K35-1</f>
        <v>-0.21981529633282526</v>
      </c>
      <c r="P35" s="341">
        <f>M35-L35</f>
        <v>10001</v>
      </c>
      <c r="Q35" s="341">
        <f>M35-K35</f>
        <v>-12258</v>
      </c>
      <c r="R35" s="186">
        <f>M35/$M$23</f>
        <v>1.0063966456992025E-2</v>
      </c>
    </row>
    <row r="36" spans="1:18" x14ac:dyDescent="0.25">
      <c r="A36" s="295" t="s">
        <v>65</v>
      </c>
      <c r="B36" s="341">
        <v>235</v>
      </c>
      <c r="C36" s="341">
        <v>416</v>
      </c>
      <c r="D36" s="341">
        <v>664</v>
      </c>
      <c r="E36" s="186">
        <f>D36/C36-1</f>
        <v>0.59615384615384626</v>
      </c>
      <c r="F36" s="186">
        <f>D36/B36-1</f>
        <v>1.8255319148936171</v>
      </c>
      <c r="G36" s="341">
        <f>D36-C36</f>
        <v>248</v>
      </c>
      <c r="H36" s="341">
        <f>D36-B36</f>
        <v>429</v>
      </c>
      <c r="I36" s="186">
        <f>D36/$D$23</f>
        <v>1.4076773535665753E-3</v>
      </c>
      <c r="J36" s="373"/>
      <c r="K36" s="341">
        <v>2167</v>
      </c>
      <c r="L36" s="341">
        <v>4037</v>
      </c>
      <c r="M36" s="341">
        <v>4220</v>
      </c>
      <c r="N36" s="186">
        <f>M36/L36-1</f>
        <v>4.5330691107257959E-2</v>
      </c>
      <c r="O36" s="186">
        <f>M36/K36-1</f>
        <v>0.94739270881402859</v>
      </c>
      <c r="P36" s="341">
        <f>M36-L36</f>
        <v>183</v>
      </c>
      <c r="Q36" s="341">
        <f>M36-K36</f>
        <v>2053</v>
      </c>
      <c r="R36" s="186">
        <f>M36/$M$23</f>
        <v>9.7616334034767609E-4</v>
      </c>
    </row>
    <row r="37" spans="1:18" x14ac:dyDescent="0.25">
      <c r="A37" s="295" t="s">
        <v>64</v>
      </c>
      <c r="B37" s="341">
        <v>150840</v>
      </c>
      <c r="C37" s="341">
        <v>169072</v>
      </c>
      <c r="D37" s="341">
        <v>186256</v>
      </c>
      <c r="E37" s="186">
        <f>D37/C37-1</f>
        <v>0.10163717232894864</v>
      </c>
      <c r="F37" s="186">
        <f>D37/B37-1</f>
        <v>0.23479183240519763</v>
      </c>
      <c r="G37" s="341">
        <f>D37-C37</f>
        <v>17184</v>
      </c>
      <c r="H37" s="341">
        <f>D37-B37</f>
        <v>35416</v>
      </c>
      <c r="I37" s="186">
        <f>D37/$D$23</f>
        <v>0.394861977659482</v>
      </c>
      <c r="J37" s="373"/>
      <c r="K37" s="341">
        <v>1458560</v>
      </c>
      <c r="L37" s="341">
        <v>1431126</v>
      </c>
      <c r="M37" s="341">
        <v>1623004</v>
      </c>
      <c r="N37" s="186">
        <f>M37/L37-1</f>
        <v>0.1340748473579545</v>
      </c>
      <c r="O37" s="186">
        <f>M37/K37-1</f>
        <v>0.11274407634927597</v>
      </c>
      <c r="P37" s="341">
        <f>M37-L37</f>
        <v>191878</v>
      </c>
      <c r="Q37" s="341">
        <f>M37-K37</f>
        <v>164444</v>
      </c>
      <c r="R37" s="186">
        <f>M37/$M$23</f>
        <v>0.37543057015109943</v>
      </c>
    </row>
    <row r="38" spans="1:18" x14ac:dyDescent="0.25">
      <c r="A38" s="295" t="s">
        <v>63</v>
      </c>
      <c r="B38" s="341">
        <v>15838</v>
      </c>
      <c r="C38" s="341">
        <v>21298</v>
      </c>
      <c r="D38" s="341">
        <v>24620</v>
      </c>
      <c r="E38" s="186">
        <f>D38/C38-1</f>
        <v>0.15597708705042734</v>
      </c>
      <c r="F38" s="186">
        <f>D38/B38-1</f>
        <v>0.55448920318221995</v>
      </c>
      <c r="G38" s="341">
        <f>D38-C38</f>
        <v>3322</v>
      </c>
      <c r="H38" s="341">
        <f>D38-B38</f>
        <v>8782</v>
      </c>
      <c r="I38" s="186">
        <f>D38/$D$23</f>
        <v>5.2194301874712475E-2</v>
      </c>
      <c r="J38" s="373"/>
      <c r="K38" s="341">
        <v>143231</v>
      </c>
      <c r="L38" s="341">
        <v>164388</v>
      </c>
      <c r="M38" s="341">
        <v>186878</v>
      </c>
      <c r="N38" s="186">
        <f>M38/L38-1</f>
        <v>0.13681047278390146</v>
      </c>
      <c r="O38" s="186">
        <f>M38/K38-1</f>
        <v>0.30473151761839268</v>
      </c>
      <c r="P38" s="341">
        <f>M38-L38</f>
        <v>22490</v>
      </c>
      <c r="Q38" s="341">
        <f>M38-K38</f>
        <v>43647</v>
      </c>
      <c r="R38" s="186">
        <f>M38/$M$23</f>
        <v>4.3228306331159483E-2</v>
      </c>
    </row>
    <row r="39" spans="1:18" x14ac:dyDescent="0.25">
      <c r="A39" s="295" t="s">
        <v>62</v>
      </c>
      <c r="B39" s="341">
        <v>12903</v>
      </c>
      <c r="C39" s="341">
        <v>12565</v>
      </c>
      <c r="D39" s="341">
        <v>15773</v>
      </c>
      <c r="E39" s="186">
        <f>D39/C39-1</f>
        <v>0.25531237564663756</v>
      </c>
      <c r="F39" s="186">
        <f>D39/B39-1</f>
        <v>0.22242889250561881</v>
      </c>
      <c r="G39" s="341">
        <f>D39-C39</f>
        <v>3208</v>
      </c>
      <c r="H39" s="341">
        <f>D39-B39</f>
        <v>2870</v>
      </c>
      <c r="I39" s="186">
        <f>D39/$D$23</f>
        <v>3.3438697135249384E-2</v>
      </c>
      <c r="J39" s="373"/>
      <c r="K39" s="341">
        <v>117379</v>
      </c>
      <c r="L39" s="341">
        <v>145398</v>
      </c>
      <c r="M39" s="341">
        <v>138304</v>
      </c>
      <c r="N39" s="186">
        <f>M39/L39-1</f>
        <v>-4.8790217196935326E-2</v>
      </c>
      <c r="O39" s="186">
        <f>M39/K39-1</f>
        <v>0.17826868519922634</v>
      </c>
      <c r="P39" s="341">
        <f>M39-L39</f>
        <v>-7094</v>
      </c>
      <c r="Q39" s="341">
        <f>M39-K39</f>
        <v>20925</v>
      </c>
      <c r="R39" s="186">
        <f>M39/$M$23</f>
        <v>3.1992249910768954E-2</v>
      </c>
    </row>
    <row r="40" spans="1:18" x14ac:dyDescent="0.25">
      <c r="A40" s="295" t="s">
        <v>61</v>
      </c>
      <c r="B40" s="341">
        <v>10952</v>
      </c>
      <c r="C40" s="341">
        <v>13398</v>
      </c>
      <c r="D40" s="341">
        <v>14601</v>
      </c>
      <c r="E40" s="186">
        <f>D40/C40-1</f>
        <v>8.9789520824003599E-2</v>
      </c>
      <c r="F40" s="186">
        <f>D40/B40-1</f>
        <v>0.33318115412710014</v>
      </c>
      <c r="G40" s="341">
        <f>D40-C40</f>
        <v>1203</v>
      </c>
      <c r="H40" s="341">
        <f>D40-B40</f>
        <v>3649</v>
      </c>
      <c r="I40" s="186">
        <f>D40/$D$23</f>
        <v>3.0954061806363804E-2</v>
      </c>
      <c r="J40" s="373"/>
      <c r="K40" s="341">
        <v>109526</v>
      </c>
      <c r="L40" s="341">
        <v>119837</v>
      </c>
      <c r="M40" s="341">
        <v>123566</v>
      </c>
      <c r="N40" s="186">
        <f>M40/L40-1</f>
        <v>3.1117267621852962E-2</v>
      </c>
      <c r="O40" s="186">
        <f>M40/K40-1</f>
        <v>0.12818874057301466</v>
      </c>
      <c r="P40" s="341">
        <f>M40-L40</f>
        <v>3729</v>
      </c>
      <c r="Q40" s="341">
        <f>M40-K40</f>
        <v>14040</v>
      </c>
      <c r="R40" s="186">
        <f>M40/$M$23</f>
        <v>2.858308040601918E-2</v>
      </c>
    </row>
    <row r="41" spans="1:18" x14ac:dyDescent="0.25">
      <c r="A41" s="295" t="s">
        <v>60</v>
      </c>
      <c r="B41" s="341">
        <v>9752</v>
      </c>
      <c r="C41" s="341">
        <v>10652</v>
      </c>
      <c r="D41" s="341">
        <v>13216</v>
      </c>
      <c r="E41" s="186">
        <f>D41/C41-1</f>
        <v>0.24070597070972588</v>
      </c>
      <c r="F41" s="186">
        <f>D41/B41-1</f>
        <v>0.35520918785890077</v>
      </c>
      <c r="G41" s="341">
        <f>D41-C41</f>
        <v>2564</v>
      </c>
      <c r="H41" s="341">
        <f>D41-B41</f>
        <v>3464</v>
      </c>
      <c r="I41" s="186">
        <f>D41/$D$23</f>
        <v>2.8017867326409426E-2</v>
      </c>
      <c r="J41" s="373"/>
      <c r="K41" s="341">
        <v>94908</v>
      </c>
      <c r="L41" s="341">
        <v>113382</v>
      </c>
      <c r="M41" s="341">
        <v>126137</v>
      </c>
      <c r="N41" s="186">
        <f>M41/L41-1</f>
        <v>0.11249581062249736</v>
      </c>
      <c r="O41" s="186">
        <f>M41/K41-1</f>
        <v>0.32904496986555398</v>
      </c>
      <c r="P41" s="341">
        <f>M41-L41</f>
        <v>12755</v>
      </c>
      <c r="Q41" s="341">
        <f>M41-K41</f>
        <v>31229</v>
      </c>
      <c r="R41" s="186">
        <f>M41/$M$23</f>
        <v>2.9177799824984554E-2</v>
      </c>
    </row>
    <row r="42" spans="1:18" x14ac:dyDescent="0.25">
      <c r="A42" s="295" t="s">
        <v>59</v>
      </c>
      <c r="B42" s="341">
        <v>2555</v>
      </c>
      <c r="C42" s="341">
        <v>5084</v>
      </c>
      <c r="D42" s="341">
        <v>5813</v>
      </c>
      <c r="E42" s="186">
        <f>D42/C42-1</f>
        <v>0.14339103068450032</v>
      </c>
      <c r="F42" s="186">
        <f>D42/B42-1</f>
        <v>1.275146771037182</v>
      </c>
      <c r="G42" s="341">
        <f>D42-C42</f>
        <v>729</v>
      </c>
      <c r="H42" s="341">
        <f>D42-B42</f>
        <v>3258</v>
      </c>
      <c r="I42" s="186">
        <f>D42/$D$23</f>
        <v>1.2323536831750756E-2</v>
      </c>
      <c r="J42" s="373"/>
      <c r="K42" s="341">
        <v>20573</v>
      </c>
      <c r="L42" s="341">
        <v>42658</v>
      </c>
      <c r="M42" s="341">
        <v>44446</v>
      </c>
      <c r="N42" s="186">
        <f>M42/L42-1</f>
        <v>4.1914763936424571E-2</v>
      </c>
      <c r="O42" s="186">
        <f>M42/K42-1</f>
        <v>1.1604044135517424</v>
      </c>
      <c r="P42" s="341">
        <f>M42-L42</f>
        <v>1788</v>
      </c>
      <c r="Q42" s="341">
        <f>M42-K42</f>
        <v>23873</v>
      </c>
      <c r="R42" s="186">
        <f>M42/$M$23</f>
        <v>1.0281174366135737E-2</v>
      </c>
    </row>
    <row r="43" spans="1:18" x14ac:dyDescent="0.25">
      <c r="A43" s="295" t="s">
        <v>58</v>
      </c>
      <c r="B43" s="341">
        <v>10618</v>
      </c>
      <c r="C43" s="341">
        <v>12755</v>
      </c>
      <c r="D43" s="341">
        <v>13029</v>
      </c>
      <c r="E43" s="186">
        <f>D43/C43-1</f>
        <v>2.148177185417488E-2</v>
      </c>
      <c r="F43" s="186">
        <f>D43/B43-1</f>
        <v>0.22706724430212843</v>
      </c>
      <c r="G43" s="341">
        <f>D43-C43</f>
        <v>274</v>
      </c>
      <c r="H43" s="341">
        <f>D43-B43</f>
        <v>2411</v>
      </c>
      <c r="I43" s="186">
        <f>D43/$D$23</f>
        <v>2.7621428071715224E-2</v>
      </c>
      <c r="J43" s="373"/>
      <c r="K43" s="341">
        <v>108295</v>
      </c>
      <c r="L43" s="341">
        <v>121992</v>
      </c>
      <c r="M43" s="341">
        <v>125626</v>
      </c>
      <c r="N43" s="186">
        <f>M43/L43-1</f>
        <v>2.9788838612367918E-2</v>
      </c>
      <c r="O43" s="186">
        <f>M43/K43-1</f>
        <v>0.16003508933930477</v>
      </c>
      <c r="P43" s="341">
        <f>M43-L43</f>
        <v>3634</v>
      </c>
      <c r="Q43" s="341">
        <f>M43-K43</f>
        <v>17331</v>
      </c>
      <c r="R43" s="186">
        <f>M43/$M$23</f>
        <v>2.9059596159838188E-2</v>
      </c>
    </row>
    <row r="44" spans="1:18" x14ac:dyDescent="0.25">
      <c r="A44" s="295" t="s">
        <v>57</v>
      </c>
      <c r="B44" s="341">
        <v>5207</v>
      </c>
      <c r="C44" s="341">
        <v>4320</v>
      </c>
      <c r="D44" s="341">
        <v>6191</v>
      </c>
      <c r="E44" s="186">
        <f>D44/C44-1</f>
        <v>0.4331018518518519</v>
      </c>
      <c r="F44" s="186">
        <f>D44/B44-1</f>
        <v>0.18897637795275601</v>
      </c>
      <c r="G44" s="341">
        <f>D44-C44</f>
        <v>1871</v>
      </c>
      <c r="H44" s="341">
        <f>D44-B44</f>
        <v>984</v>
      </c>
      <c r="I44" s="186">
        <f>D44/$D$23</f>
        <v>1.3124895325196789E-2</v>
      </c>
      <c r="J44" s="373"/>
      <c r="K44" s="341">
        <v>44603</v>
      </c>
      <c r="L44" s="341">
        <v>21786</v>
      </c>
      <c r="M44" s="341">
        <v>35518</v>
      </c>
      <c r="N44" s="186">
        <f>M44/L44-1</f>
        <v>0.63031304507481867</v>
      </c>
      <c r="O44" s="186">
        <f>M44/K44-1</f>
        <v>-0.20368585072752954</v>
      </c>
      <c r="P44" s="341">
        <f>M44-L44</f>
        <v>13732</v>
      </c>
      <c r="Q44" s="341">
        <f>M44-K44</f>
        <v>-9085</v>
      </c>
      <c r="R44" s="186">
        <f>M44/$M$23</f>
        <v>8.2159643418172421E-3</v>
      </c>
    </row>
    <row r="45" spans="1:18" x14ac:dyDescent="0.25">
      <c r="A45" s="295" t="s">
        <v>56</v>
      </c>
      <c r="B45" s="341">
        <v>10088</v>
      </c>
      <c r="C45" s="341">
        <v>5899</v>
      </c>
      <c r="D45" s="341">
        <v>6372</v>
      </c>
      <c r="E45" s="186">
        <f>D45/C45-1</f>
        <v>8.018308187828449E-2</v>
      </c>
      <c r="F45" s="186">
        <f>D45/B45-1</f>
        <v>-0.36835844567803333</v>
      </c>
      <c r="G45" s="341">
        <f>D45-C45</f>
        <v>473</v>
      </c>
      <c r="H45" s="341">
        <f>D45-B45</f>
        <v>-3716</v>
      </c>
      <c r="I45" s="186">
        <f>D45/$D$23</f>
        <v>1.3508614603804545E-2</v>
      </c>
      <c r="J45" s="373"/>
      <c r="K45" s="341">
        <v>72152</v>
      </c>
      <c r="L45" s="341">
        <v>33983</v>
      </c>
      <c r="M45" s="341">
        <v>47848</v>
      </c>
      <c r="N45" s="186">
        <f>M45/L45-1</f>
        <v>0.40799811670541164</v>
      </c>
      <c r="O45" s="186">
        <f>M45/K45-1</f>
        <v>-0.33684443951657617</v>
      </c>
      <c r="P45" s="341">
        <f>M45-L45</f>
        <v>13865</v>
      </c>
      <c r="Q45" s="341">
        <f>M45-K45</f>
        <v>-24304</v>
      </c>
      <c r="R45" s="186">
        <f>M45/$M$23</f>
        <v>1.106811931491839E-2</v>
      </c>
    </row>
    <row r="46" spans="1:18" x14ac:dyDescent="0.25">
      <c r="A46" s="295" t="s">
        <v>55</v>
      </c>
      <c r="B46" s="341">
        <v>1351</v>
      </c>
      <c r="C46" s="341">
        <v>2778</v>
      </c>
      <c r="D46" s="341">
        <v>3277</v>
      </c>
      <c r="E46" s="186">
        <f>D46/C46-1</f>
        <v>0.17962562994960396</v>
      </c>
      <c r="F46" s="186">
        <f>D46/B46-1</f>
        <v>1.4256106587712805</v>
      </c>
      <c r="G46" s="341">
        <f>D46-C46</f>
        <v>499</v>
      </c>
      <c r="H46" s="341">
        <f>D46-B46</f>
        <v>1926</v>
      </c>
      <c r="I46" s="186">
        <f>D46/$D$23</f>
        <v>6.9472269392133546E-3</v>
      </c>
      <c r="J46" s="373"/>
      <c r="K46" s="341">
        <v>8681</v>
      </c>
      <c r="L46" s="341">
        <v>23438</v>
      </c>
      <c r="M46" s="341">
        <v>25615</v>
      </c>
      <c r="N46" s="186">
        <f>M46/L46-1</f>
        <v>9.288335182182772E-2</v>
      </c>
      <c r="O46" s="186">
        <f>M46/K46-1</f>
        <v>1.9506969243174748</v>
      </c>
      <c r="P46" s="341">
        <f>M46-L46</f>
        <v>2177</v>
      </c>
      <c r="Q46" s="341">
        <f>M46-K46</f>
        <v>16934</v>
      </c>
      <c r="R46" s="186">
        <f>M46/$M$23</f>
        <v>5.9252189485795555E-3</v>
      </c>
    </row>
    <row r="47" spans="1:18" x14ac:dyDescent="0.25">
      <c r="A47" s="295" t="s">
        <v>54</v>
      </c>
      <c r="B47" s="341">
        <v>1115</v>
      </c>
      <c r="C47" s="341">
        <v>1452</v>
      </c>
      <c r="D47" s="341">
        <v>2258</v>
      </c>
      <c r="E47" s="186">
        <f>D47/C47-1</f>
        <v>0.55509641873278226</v>
      </c>
      <c r="F47" s="186">
        <f>D47/B47-1</f>
        <v>1.0251121076233183</v>
      </c>
      <c r="G47" s="341">
        <f>D47-C47</f>
        <v>806</v>
      </c>
      <c r="H47" s="341">
        <f>D47-B47</f>
        <v>1143</v>
      </c>
      <c r="I47" s="186">
        <f>D47/$D$23</f>
        <v>4.7869510005321188E-3</v>
      </c>
      <c r="J47" s="373"/>
      <c r="K47" s="341">
        <v>8808</v>
      </c>
      <c r="L47" s="341">
        <v>12615</v>
      </c>
      <c r="M47" s="341">
        <v>16332</v>
      </c>
      <c r="N47" s="186">
        <f>M47/L47-1</f>
        <v>0.29464922711058272</v>
      </c>
      <c r="O47" s="186">
        <f>M47/K47-1</f>
        <v>0.85422343324250671</v>
      </c>
      <c r="P47" s="341">
        <f>M47-L47</f>
        <v>3717</v>
      </c>
      <c r="Q47" s="341">
        <f>M47-K47</f>
        <v>7524</v>
      </c>
      <c r="R47" s="186">
        <f>M47/$M$23</f>
        <v>3.7778909181417643E-3</v>
      </c>
    </row>
    <row r="48" spans="1:18" x14ac:dyDescent="0.25">
      <c r="A48" s="295" t="s">
        <v>53</v>
      </c>
      <c r="B48" s="341">
        <v>1047</v>
      </c>
      <c r="C48" s="341">
        <v>1666</v>
      </c>
      <c r="D48" s="341">
        <v>1620</v>
      </c>
      <c r="E48" s="186">
        <f>D48/C48-1</f>
        <v>-2.7611044417767072E-2</v>
      </c>
      <c r="F48" s="186">
        <f>D48/B48-1</f>
        <v>0.54727793696275073</v>
      </c>
      <c r="G48" s="341">
        <f>D48-C48</f>
        <v>-46</v>
      </c>
      <c r="H48" s="341">
        <f>D48-B48</f>
        <v>573</v>
      </c>
      <c r="I48" s="186">
        <f>D48/$D$23</f>
        <v>3.4343935433401385E-3</v>
      </c>
      <c r="J48" s="373"/>
      <c r="K48" s="341">
        <v>11858</v>
      </c>
      <c r="L48" s="341">
        <v>18243</v>
      </c>
      <c r="M48" s="341">
        <v>22171</v>
      </c>
      <c r="N48" s="186">
        <f>M48/L48-1</f>
        <v>0.21531546346543884</v>
      </c>
      <c r="O48" s="186">
        <f>M48/K48-1</f>
        <v>0.86970821386405794</v>
      </c>
      <c r="P48" s="341">
        <f>M48-L48</f>
        <v>3928</v>
      </c>
      <c r="Q48" s="341">
        <f>M48-K48</f>
        <v>10313</v>
      </c>
      <c r="R48" s="186">
        <f>M48/$M$23</f>
        <v>5.1285586300588454E-3</v>
      </c>
    </row>
    <row r="49" spans="1:18" x14ac:dyDescent="0.25">
      <c r="A49" s="295" t="s">
        <v>52</v>
      </c>
      <c r="B49" s="341">
        <v>1175</v>
      </c>
      <c r="C49" s="341">
        <v>2067</v>
      </c>
      <c r="D49" s="341">
        <v>1813</v>
      </c>
      <c r="E49" s="186">
        <f>D49/C49-1</f>
        <v>-0.12288340590227387</v>
      </c>
      <c r="F49" s="186">
        <f>D49/B49-1</f>
        <v>0.54297872340425535</v>
      </c>
      <c r="G49" s="341">
        <f>D49-C49</f>
        <v>-254</v>
      </c>
      <c r="H49" s="341">
        <f>D49-B49</f>
        <v>638</v>
      </c>
      <c r="I49" s="186">
        <f>D49/$D$23</f>
        <v>3.8435527741207845E-3</v>
      </c>
      <c r="J49" s="373"/>
      <c r="K49" s="341">
        <v>7881</v>
      </c>
      <c r="L49" s="341">
        <v>16647</v>
      </c>
      <c r="M49" s="341">
        <v>16542</v>
      </c>
      <c r="N49" s="186">
        <f>M49/L49-1</f>
        <v>-6.3074427824832968E-3</v>
      </c>
      <c r="O49" s="186">
        <f>M49/K49-1</f>
        <v>1.0989722116482681</v>
      </c>
      <c r="P49" s="341">
        <f>M49-L49</f>
        <v>-105</v>
      </c>
      <c r="Q49" s="341">
        <f>M49-K49</f>
        <v>8661</v>
      </c>
      <c r="R49" s="186">
        <f>M49/$M$23</f>
        <v>3.8264677668320515E-3</v>
      </c>
    </row>
    <row r="50" spans="1:18" x14ac:dyDescent="0.25">
      <c r="A50" s="295" t="s">
        <v>51</v>
      </c>
      <c r="B50" s="341">
        <v>1369</v>
      </c>
      <c r="C50" s="341">
        <v>2285</v>
      </c>
      <c r="D50" s="341">
        <v>3083</v>
      </c>
      <c r="E50" s="186">
        <f>D50/C50-1</f>
        <v>0.34923413566739603</v>
      </c>
      <c r="F50" s="186">
        <f>D50/B50-1</f>
        <v>1.2520087655222789</v>
      </c>
      <c r="G50" s="341">
        <f>D50-C50</f>
        <v>798</v>
      </c>
      <c r="H50" s="341">
        <f>D50-B50</f>
        <v>1714</v>
      </c>
      <c r="I50" s="186">
        <f>D50/$D$23</f>
        <v>6.5359477124183009E-3</v>
      </c>
      <c r="J50" s="373"/>
      <c r="K50" s="341">
        <v>15158</v>
      </c>
      <c r="L50" s="341">
        <v>24454</v>
      </c>
      <c r="M50" s="341">
        <v>31148</v>
      </c>
      <c r="N50" s="186">
        <f>M50/L50-1</f>
        <v>0.27373844769771827</v>
      </c>
      <c r="O50" s="186">
        <f>M50/K50-1</f>
        <v>1.0548885077186965</v>
      </c>
      <c r="P50" s="341">
        <f>M50-L50</f>
        <v>6694</v>
      </c>
      <c r="Q50" s="341">
        <f>M50-K50</f>
        <v>15990</v>
      </c>
      <c r="R50" s="186">
        <f>M50/$M$23</f>
        <v>7.2051032524050743E-3</v>
      </c>
    </row>
    <row r="51" spans="1:18" x14ac:dyDescent="0.25">
      <c r="A51" s="295" t="s">
        <v>50</v>
      </c>
      <c r="B51" s="341">
        <v>4270</v>
      </c>
      <c r="C51" s="341">
        <v>6965</v>
      </c>
      <c r="D51" s="341">
        <v>8495</v>
      </c>
      <c r="E51" s="186">
        <f>D51/C51-1</f>
        <v>0.21966977745872218</v>
      </c>
      <c r="F51" s="186">
        <f>D51/B51-1</f>
        <v>0.98946135831381743</v>
      </c>
      <c r="G51" s="341">
        <f>D51-C51</f>
        <v>1530</v>
      </c>
      <c r="H51" s="341">
        <f>D51-B51</f>
        <v>4225</v>
      </c>
      <c r="I51" s="186">
        <f>D51/$D$23</f>
        <v>1.8009366142391653E-2</v>
      </c>
      <c r="J51" s="373"/>
      <c r="K51" s="341">
        <v>44980</v>
      </c>
      <c r="L51" s="341">
        <v>76354</v>
      </c>
      <c r="M51" s="341">
        <v>88034</v>
      </c>
      <c r="N51" s="186">
        <f>M51/L51-1</f>
        <v>0.15297168452209453</v>
      </c>
      <c r="O51" s="186">
        <f>M51/K51-1</f>
        <v>0.95718096931969754</v>
      </c>
      <c r="P51" s="341">
        <f>M51-L51</f>
        <v>11680</v>
      </c>
      <c r="Q51" s="341">
        <f>M51-K51</f>
        <v>43054</v>
      </c>
      <c r="R51" s="186">
        <f>M51/$M$23</f>
        <v>2.0363877607622587E-2</v>
      </c>
    </row>
    <row r="52" spans="1:18" x14ac:dyDescent="0.25">
      <c r="A52" s="295" t="s">
        <v>49</v>
      </c>
      <c r="B52" s="341">
        <v>5742</v>
      </c>
      <c r="C52" s="341">
        <v>6025</v>
      </c>
      <c r="D52" s="341">
        <v>6579</v>
      </c>
      <c r="E52" s="186">
        <f>D52/C52-1</f>
        <v>9.1950207468879608E-2</v>
      </c>
      <c r="F52" s="186">
        <f>D52/B52-1</f>
        <v>0.14576802507836994</v>
      </c>
      <c r="G52" s="341">
        <f>D52-C52</f>
        <v>554</v>
      </c>
      <c r="H52" s="341">
        <f>D52-B52</f>
        <v>837</v>
      </c>
      <c r="I52" s="186">
        <f>D52/$D$23</f>
        <v>1.3947453778786896E-2</v>
      </c>
      <c r="J52" s="373"/>
      <c r="K52" s="341">
        <v>33757</v>
      </c>
      <c r="L52" s="341">
        <v>35212</v>
      </c>
      <c r="M52" s="341">
        <v>40423</v>
      </c>
      <c r="N52" s="186">
        <f>M52/L52-1</f>
        <v>0.147989321822106</v>
      </c>
      <c r="O52" s="186">
        <f>M52/K52-1</f>
        <v>0.19747015433835946</v>
      </c>
      <c r="P52" s="341">
        <f>M52-L52</f>
        <v>5211</v>
      </c>
      <c r="Q52" s="341">
        <f>M52-K52</f>
        <v>6666</v>
      </c>
      <c r="R52" s="186">
        <f>M52/$M$23</f>
        <v>9.3505807362260929E-3</v>
      </c>
    </row>
    <row r="53" spans="1:18" x14ac:dyDescent="0.25">
      <c r="A53" s="294" t="s">
        <v>48</v>
      </c>
      <c r="B53" s="341">
        <v>5843</v>
      </c>
      <c r="C53" s="341">
        <v>668</v>
      </c>
      <c r="D53" s="341">
        <v>802</v>
      </c>
      <c r="E53" s="186">
        <f>D53/C53-1</f>
        <v>0.20059880239520966</v>
      </c>
      <c r="F53" s="186">
        <f>D53/B53-1</f>
        <v>-0.86274174225569056</v>
      </c>
      <c r="G53" s="341">
        <f>D53-C53</f>
        <v>134</v>
      </c>
      <c r="H53" s="341">
        <f>D53-B53</f>
        <v>-5041</v>
      </c>
      <c r="I53" s="186">
        <f>D53/$D$23</f>
        <v>1.7002368035548092E-3</v>
      </c>
      <c r="J53" s="373"/>
      <c r="K53" s="341">
        <v>50085</v>
      </c>
      <c r="L53" s="341">
        <v>6131</v>
      </c>
      <c r="M53" s="341">
        <v>7271</v>
      </c>
      <c r="N53" s="186">
        <f>M53/L53-1</f>
        <v>0.18594030337628453</v>
      </c>
      <c r="O53" s="186">
        <f>M53/K53-1</f>
        <v>-0.85482679444943599</v>
      </c>
      <c r="P53" s="341">
        <f>M53-L53</f>
        <v>1140</v>
      </c>
      <c r="Q53" s="341">
        <f>M53-K53</f>
        <v>-42814</v>
      </c>
      <c r="R53" s="186">
        <f>M53/$M$23</f>
        <v>1.68191555631942E-3</v>
      </c>
    </row>
    <row r="54" spans="1:18" x14ac:dyDescent="0.25">
      <c r="A54" s="293" t="s">
        <v>47</v>
      </c>
      <c r="B54" s="360">
        <f>B29-SUM(B30:B53)</f>
        <v>24058</v>
      </c>
      <c r="C54" s="360">
        <f>C29-SUM(C30:C53)</f>
        <v>21379</v>
      </c>
      <c r="D54" s="360">
        <f>D29-SUM(D30:D53)</f>
        <v>18729</v>
      </c>
      <c r="E54" s="359">
        <f>D54/C54-1</f>
        <v>-0.12395341222695166</v>
      </c>
      <c r="F54" s="359">
        <f>D54/B54-1</f>
        <v>-0.22150635963089205</v>
      </c>
      <c r="G54" s="360">
        <f>D54-C54</f>
        <v>-2650</v>
      </c>
      <c r="H54" s="360">
        <f>D54-B54</f>
        <v>-5329</v>
      </c>
      <c r="I54" s="359">
        <f>D54/$D$23</f>
        <v>3.9705405353837937E-2</v>
      </c>
      <c r="J54" s="373"/>
      <c r="K54" s="360">
        <f>K29-SUM(K30:K53)</f>
        <v>222450</v>
      </c>
      <c r="L54" s="360">
        <f>L29-SUM(L30:L53)</f>
        <v>206691</v>
      </c>
      <c r="M54" s="360">
        <f>M29-SUM(M30:M53)</f>
        <v>211218</v>
      </c>
      <c r="N54" s="359">
        <f>M54/L54-1</f>
        <v>2.1902259895205889E-2</v>
      </c>
      <c r="O54" s="359">
        <f>M54/K54-1</f>
        <v>-5.0492245448415352E-2</v>
      </c>
      <c r="P54" s="360">
        <f>M54-L54</f>
        <v>4527</v>
      </c>
      <c r="Q54" s="360">
        <f>M54-K54</f>
        <v>-11232</v>
      </c>
      <c r="R54" s="359">
        <f>M54/$M$23</f>
        <v>4.8858594412690866E-2</v>
      </c>
    </row>
    <row r="55" spans="1:18" ht="21" x14ac:dyDescent="0.35">
      <c r="A55" s="392" t="s">
        <v>85</v>
      </c>
      <c r="B55" s="391"/>
      <c r="C55" s="391"/>
      <c r="D55" s="391"/>
      <c r="E55" s="391"/>
      <c r="F55" s="391"/>
      <c r="G55" s="391"/>
      <c r="H55" s="391"/>
      <c r="I55" s="391"/>
      <c r="J55" s="391"/>
      <c r="K55" s="391"/>
      <c r="L55" s="391"/>
      <c r="M55" s="391"/>
      <c r="N55" s="391"/>
      <c r="O55" s="391"/>
      <c r="P55" s="391"/>
      <c r="Q55" s="391"/>
      <c r="R55" s="390"/>
    </row>
    <row r="56" spans="1:18" x14ac:dyDescent="0.25">
      <c r="A56" s="234"/>
      <c r="B56" s="27" t="s">
        <v>148</v>
      </c>
      <c r="C56" s="26"/>
      <c r="D56" s="26"/>
      <c r="E56" s="26"/>
      <c r="F56" s="26"/>
      <c r="G56" s="26"/>
      <c r="H56" s="26"/>
      <c r="I56" s="25"/>
      <c r="J56" s="389"/>
      <c r="K56" s="27" t="str">
        <f>K$5</f>
        <v>acumulado octubre</v>
      </c>
      <c r="L56" s="26"/>
      <c r="M56" s="26"/>
      <c r="N56" s="26"/>
      <c r="O56" s="26"/>
      <c r="P56" s="26"/>
      <c r="Q56" s="26"/>
      <c r="R56" s="25"/>
    </row>
    <row r="57" spans="1:18" x14ac:dyDescent="0.25">
      <c r="A57" s="24"/>
      <c r="B57" s="23">
        <f>B$6</f>
        <v>2019</v>
      </c>
      <c r="C57" s="23">
        <f>C$6</f>
        <v>2022</v>
      </c>
      <c r="D57" s="23">
        <f>D$6</f>
        <v>2023</v>
      </c>
      <c r="E57" s="23" t="str">
        <f>CONCATENATE("var ",RIGHT(D57,2),"/",RIGHT(C57,2))</f>
        <v>var 23/22</v>
      </c>
      <c r="F57" s="23" t="str">
        <f>CONCATENATE("var ",RIGHT(D57,2),"/",RIGHT(B57,2))</f>
        <v>var 23/19</v>
      </c>
      <c r="G57" s="23" t="str">
        <f>CONCATENATE("dif ",RIGHT(D57,2),"-",RIGHT(C57,2))</f>
        <v>dif 23-22</v>
      </c>
      <c r="H57" s="23" t="str">
        <f>CONCATENATE("dif ",RIGHT(D57,2),"-",RIGHT(B57,2))</f>
        <v>dif 23-19</v>
      </c>
      <c r="I57" s="23" t="str">
        <f>CONCATENATE("cuota ",RIGHT(D57,2))</f>
        <v>cuota 23</v>
      </c>
      <c r="J57" s="388"/>
      <c r="K57" s="23">
        <f>K$6</f>
        <v>2019</v>
      </c>
      <c r="L57" s="23">
        <f>L$6</f>
        <v>2022</v>
      </c>
      <c r="M57" s="23">
        <f>M$6</f>
        <v>2023</v>
      </c>
      <c r="N57" s="23" t="str">
        <f>CONCATENATE("var ",RIGHT(M57,2),"/",RIGHT(L57,2))</f>
        <v>var 23/22</v>
      </c>
      <c r="O57" s="23" t="str">
        <f>CONCATENATE("var ",RIGHT(M57,2),"/",RIGHT(K57,2))</f>
        <v>var 23/19</v>
      </c>
      <c r="P57" s="23" t="str">
        <f>CONCATENATE("dif ",RIGHT(M57,2),"-",RIGHT(L57,2))</f>
        <v>dif 23-22</v>
      </c>
      <c r="Q57" s="23" t="str">
        <f>CONCATENATE("dif ",RIGHT(M57,2),"-",RIGHT(K57,2))</f>
        <v>dif 23-19</v>
      </c>
      <c r="R57" s="23" t="str">
        <f>CONCATENATE("cuota ",RIGHT(M57,2))</f>
        <v>cuota 23</v>
      </c>
    </row>
    <row r="58" spans="1:18" x14ac:dyDescent="0.25">
      <c r="A58" s="387" t="s">
        <v>11</v>
      </c>
      <c r="B58" s="385">
        <v>420241</v>
      </c>
      <c r="C58" s="385">
        <v>432738</v>
      </c>
      <c r="D58" s="385">
        <v>471699</v>
      </c>
      <c r="E58" s="384">
        <f>D58/C58-1</f>
        <v>9.003369244207815E-2</v>
      </c>
      <c r="F58" s="384">
        <f>D58/B58-1</f>
        <v>0.1224487853398406</v>
      </c>
      <c r="G58" s="385">
        <f>D58-C58</f>
        <v>38961</v>
      </c>
      <c r="H58" s="385">
        <f>D58-B58</f>
        <v>51458</v>
      </c>
      <c r="I58" s="384">
        <f>D58/$D$58</f>
        <v>1</v>
      </c>
      <c r="J58" s="386"/>
      <c r="K58" s="385">
        <v>4041070</v>
      </c>
      <c r="L58" s="385">
        <v>3924823</v>
      </c>
      <c r="M58" s="385">
        <v>4323047</v>
      </c>
      <c r="N58" s="384">
        <f>M58/L58-1</f>
        <v>0.10146291947433039</v>
      </c>
      <c r="O58" s="384">
        <f>M58/K58-1</f>
        <v>6.9777806373064521E-2</v>
      </c>
      <c r="P58" s="385">
        <f>M58-L58</f>
        <v>398224</v>
      </c>
      <c r="Q58" s="385">
        <f>M58-K58</f>
        <v>281977</v>
      </c>
      <c r="R58" s="384">
        <f>M58/$M$58</f>
        <v>1</v>
      </c>
    </row>
    <row r="59" spans="1:18" x14ac:dyDescent="0.25">
      <c r="A59" s="383" t="s">
        <v>10</v>
      </c>
      <c r="B59" s="381">
        <v>158662</v>
      </c>
      <c r="C59" s="381">
        <v>159273</v>
      </c>
      <c r="D59" s="381">
        <v>172251</v>
      </c>
      <c r="E59" s="380">
        <f>D59/C59-1</f>
        <v>8.1482737187093868E-2</v>
      </c>
      <c r="F59" s="380">
        <f>D59/B59-1</f>
        <v>8.5647477026635332E-2</v>
      </c>
      <c r="G59" s="381">
        <f>D59-C59</f>
        <v>12978</v>
      </c>
      <c r="H59" s="381">
        <f>D59-B59</f>
        <v>13589</v>
      </c>
      <c r="I59" s="380">
        <f>D59/$D$58</f>
        <v>0.36517143347770509</v>
      </c>
      <c r="J59" s="382"/>
      <c r="K59" s="381">
        <v>1485492</v>
      </c>
      <c r="L59" s="381">
        <v>1457395</v>
      </c>
      <c r="M59" s="381">
        <v>1569511</v>
      </c>
      <c r="N59" s="380">
        <f>M59/L59-1</f>
        <v>7.6929041200223702E-2</v>
      </c>
      <c r="O59" s="380">
        <f>M59/K59-1</f>
        <v>5.6559712203094969E-2</v>
      </c>
      <c r="P59" s="381">
        <f>M59-L59</f>
        <v>112116</v>
      </c>
      <c r="Q59" s="381">
        <f>M59-K59</f>
        <v>84019</v>
      </c>
      <c r="R59" s="380">
        <f>M59/$M$58</f>
        <v>0.36305665887972072</v>
      </c>
    </row>
    <row r="60" spans="1:18" x14ac:dyDescent="0.25">
      <c r="A60" s="376" t="s">
        <v>9</v>
      </c>
      <c r="B60" s="341">
        <v>109838</v>
      </c>
      <c r="C60" s="341">
        <v>113209</v>
      </c>
      <c r="D60" s="341">
        <v>119521</v>
      </c>
      <c r="E60" s="186">
        <f>D60/C60-1</f>
        <v>5.5755284473849143E-2</v>
      </c>
      <c r="F60" s="186">
        <f>D60/B60-1</f>
        <v>8.815710409876365E-2</v>
      </c>
      <c r="G60" s="341">
        <f>D60-C60</f>
        <v>6312</v>
      </c>
      <c r="H60" s="341">
        <f>D60-B60</f>
        <v>9683</v>
      </c>
      <c r="I60" s="186">
        <f>D60/$D$58</f>
        <v>0.25338404363799794</v>
      </c>
      <c r="J60" s="373"/>
      <c r="K60" s="341">
        <v>1082702</v>
      </c>
      <c r="L60" s="341">
        <v>1027252</v>
      </c>
      <c r="M60" s="341">
        <v>1094359</v>
      </c>
      <c r="N60" s="186">
        <f>M60/L60-1</f>
        <v>6.5326716326665757E-2</v>
      </c>
      <c r="O60" s="186">
        <f>M60/K60-1</f>
        <v>1.0766582125090851E-2</v>
      </c>
      <c r="P60" s="341">
        <f>M60-L60</f>
        <v>67107</v>
      </c>
      <c r="Q60" s="341">
        <f>M60-K60</f>
        <v>11657</v>
      </c>
      <c r="R60" s="186">
        <f>M60/$M$58</f>
        <v>0.25314529312311435</v>
      </c>
    </row>
    <row r="61" spans="1:18" x14ac:dyDescent="0.25">
      <c r="A61" s="379" t="s">
        <v>3</v>
      </c>
      <c r="B61" s="378">
        <v>3489</v>
      </c>
      <c r="C61" s="378">
        <v>3407</v>
      </c>
      <c r="D61" s="378">
        <v>4248</v>
      </c>
      <c r="E61" s="377">
        <f>D61/C61-1</f>
        <v>0.24684473143528041</v>
      </c>
      <c r="F61" s="377">
        <f>D61/B61-1</f>
        <v>0.21754084264832341</v>
      </c>
      <c r="G61" s="378">
        <f>D61-C61</f>
        <v>841</v>
      </c>
      <c r="H61" s="378">
        <f>D61-B61</f>
        <v>759</v>
      </c>
      <c r="I61" s="377">
        <f>D61/$D$58</f>
        <v>9.0057430692030305E-3</v>
      </c>
      <c r="J61" s="373"/>
      <c r="K61" s="378">
        <v>36869</v>
      </c>
      <c r="L61" s="378">
        <v>29058</v>
      </c>
      <c r="M61" s="378">
        <v>40670</v>
      </c>
      <c r="N61" s="377">
        <f>M61/L61-1</f>
        <v>0.39961456397549733</v>
      </c>
      <c r="O61" s="377">
        <f>M61/K61-1</f>
        <v>0.10309474083918735</v>
      </c>
      <c r="P61" s="378">
        <f>M61-L61</f>
        <v>11612</v>
      </c>
      <c r="Q61" s="378">
        <f>M61-K61</f>
        <v>3801</v>
      </c>
      <c r="R61" s="377">
        <f>M61/$M$58</f>
        <v>9.4077163630189534E-3</v>
      </c>
    </row>
    <row r="62" spans="1:18" x14ac:dyDescent="0.25">
      <c r="A62" s="376" t="s">
        <v>8</v>
      </c>
      <c r="B62" s="341">
        <v>66991</v>
      </c>
      <c r="C62" s="341">
        <v>64171</v>
      </c>
      <c r="D62" s="341">
        <v>70925</v>
      </c>
      <c r="E62" s="186">
        <f>D62/C62-1</f>
        <v>0.10525003506256714</v>
      </c>
      <c r="F62" s="186">
        <f>D62/B62-1</f>
        <v>5.8724306250093283E-2</v>
      </c>
      <c r="G62" s="341">
        <f>D62-C62</f>
        <v>6754</v>
      </c>
      <c r="H62" s="341">
        <f>D62-B62</f>
        <v>3934</v>
      </c>
      <c r="I62" s="186">
        <f>D62/$D$58</f>
        <v>0.15036071732185144</v>
      </c>
      <c r="J62" s="373"/>
      <c r="K62" s="341">
        <v>662992</v>
      </c>
      <c r="L62" s="341">
        <v>587373</v>
      </c>
      <c r="M62" s="341">
        <v>671337</v>
      </c>
      <c r="N62" s="186">
        <f>M62/L62-1</f>
        <v>0.14294834798330869</v>
      </c>
      <c r="O62" s="186">
        <f>M62/K62-1</f>
        <v>1.2586878876366558E-2</v>
      </c>
      <c r="P62" s="341">
        <f>M62-L62</f>
        <v>83964</v>
      </c>
      <c r="Q62" s="341">
        <f>M62-K62</f>
        <v>8345</v>
      </c>
      <c r="R62" s="186">
        <f>M62/$M$58</f>
        <v>0.15529255175805398</v>
      </c>
    </row>
    <row r="63" spans="1:18" x14ac:dyDescent="0.25">
      <c r="A63" s="376" t="s">
        <v>7</v>
      </c>
      <c r="B63" s="341">
        <v>11916</v>
      </c>
      <c r="C63" s="341">
        <v>20050</v>
      </c>
      <c r="D63" s="341">
        <v>26095</v>
      </c>
      <c r="E63" s="186">
        <f>D63/C63-1</f>
        <v>0.30149625935162105</v>
      </c>
      <c r="F63" s="186">
        <f>D63/B63-1</f>
        <v>1.1899127223900638</v>
      </c>
      <c r="G63" s="341">
        <f>D63-C63</f>
        <v>6045</v>
      </c>
      <c r="H63" s="341">
        <f>D63-B63</f>
        <v>14179</v>
      </c>
      <c r="I63" s="186">
        <f>D63/$D$58</f>
        <v>5.5321295995963526E-2</v>
      </c>
      <c r="J63" s="373"/>
      <c r="K63" s="341">
        <v>119184</v>
      </c>
      <c r="L63" s="341">
        <v>166144</v>
      </c>
      <c r="M63" s="341">
        <v>210085</v>
      </c>
      <c r="N63" s="186">
        <f>M63/L63-1</f>
        <v>0.26447539483821259</v>
      </c>
      <c r="O63" s="186">
        <f>M63/K63-1</f>
        <v>0.76269465700093964</v>
      </c>
      <c r="P63" s="341">
        <f>M63-L63</f>
        <v>43941</v>
      </c>
      <c r="Q63" s="341">
        <f>M63-K63</f>
        <v>90901</v>
      </c>
      <c r="R63" s="186">
        <f>M63/$M$58</f>
        <v>4.8596510748090412E-2</v>
      </c>
    </row>
    <row r="64" spans="1:18" x14ac:dyDescent="0.25">
      <c r="A64" s="376" t="s">
        <v>6</v>
      </c>
      <c r="B64" s="341">
        <v>18677</v>
      </c>
      <c r="C64" s="341">
        <v>21932</v>
      </c>
      <c r="D64" s="341">
        <v>20553</v>
      </c>
      <c r="E64" s="186">
        <f>D64/C64-1</f>
        <v>-6.2876162684661674E-2</v>
      </c>
      <c r="F64" s="186">
        <f>D64/B64-1</f>
        <v>0.10044439685174278</v>
      </c>
      <c r="G64" s="341">
        <f>D64-C64</f>
        <v>-1379</v>
      </c>
      <c r="H64" s="341">
        <f>D64-B64</f>
        <v>1876</v>
      </c>
      <c r="I64" s="186">
        <f>D64/$D$58</f>
        <v>4.3572278084117205E-2</v>
      </c>
      <c r="J64" s="373"/>
      <c r="K64" s="341">
        <v>177807</v>
      </c>
      <c r="L64" s="341">
        <v>179915</v>
      </c>
      <c r="M64" s="341">
        <v>195578</v>
      </c>
      <c r="N64" s="186">
        <f>M64/L64-1</f>
        <v>8.705777728371733E-2</v>
      </c>
      <c r="O64" s="186">
        <f>M64/K64-1</f>
        <v>9.9945446467236909E-2</v>
      </c>
      <c r="P64" s="341">
        <f>M64-L64</f>
        <v>15663</v>
      </c>
      <c r="Q64" s="341">
        <f>M64-K64</f>
        <v>17771</v>
      </c>
      <c r="R64" s="186">
        <f>M64/$M$58</f>
        <v>4.5240775776899951E-2</v>
      </c>
    </row>
    <row r="65" spans="1:18" x14ac:dyDescent="0.25">
      <c r="A65" s="376" t="s">
        <v>5</v>
      </c>
      <c r="B65" s="341">
        <v>4677</v>
      </c>
      <c r="C65" s="341">
        <v>4025</v>
      </c>
      <c r="D65" s="341">
        <v>4419</v>
      </c>
      <c r="E65" s="186">
        <f>D65/C65-1</f>
        <v>9.7888198757764E-2</v>
      </c>
      <c r="F65" s="186">
        <f>D65/B65-1</f>
        <v>-5.5163566388710672E-2</v>
      </c>
      <c r="G65" s="341">
        <f>D65-C65</f>
        <v>394</v>
      </c>
      <c r="H65" s="341">
        <f>D65-B65</f>
        <v>-258</v>
      </c>
      <c r="I65" s="186">
        <f>D65/$D$58</f>
        <v>9.3682623876667117E-3</v>
      </c>
      <c r="J65" s="373"/>
      <c r="K65" s="341">
        <v>44100</v>
      </c>
      <c r="L65" s="341">
        <v>41481</v>
      </c>
      <c r="M65" s="341">
        <v>48608</v>
      </c>
      <c r="N65" s="186">
        <f>M65/L65-1</f>
        <v>0.1718136014078735</v>
      </c>
      <c r="O65" s="186">
        <f>M65/K65-1</f>
        <v>0.10222222222222221</v>
      </c>
      <c r="P65" s="341">
        <f>M65-L65</f>
        <v>7127</v>
      </c>
      <c r="Q65" s="341">
        <f>M65-K65</f>
        <v>4508</v>
      </c>
      <c r="R65" s="186">
        <f>M65/$M$58</f>
        <v>1.124392124351181E-2</v>
      </c>
    </row>
    <row r="66" spans="1:18" x14ac:dyDescent="0.25">
      <c r="A66" s="376" t="s">
        <v>4</v>
      </c>
      <c r="B66" s="341">
        <v>22803</v>
      </c>
      <c r="C66" s="341">
        <v>22327</v>
      </c>
      <c r="D66" s="341">
        <v>25007</v>
      </c>
      <c r="E66" s="186">
        <f>D66/C66-1</f>
        <v>0.12003403950373981</v>
      </c>
      <c r="F66" s="186">
        <f>D66/B66-1</f>
        <v>9.6653949041792808E-2</v>
      </c>
      <c r="G66" s="341">
        <f>D66-C66</f>
        <v>2680</v>
      </c>
      <c r="H66" s="341">
        <f>D66-B66</f>
        <v>2204</v>
      </c>
      <c r="I66" s="186">
        <f>D66/$D$58</f>
        <v>5.3014740332288174E-2</v>
      </c>
      <c r="J66" s="373"/>
      <c r="K66" s="341">
        <v>209689</v>
      </c>
      <c r="L66" s="341">
        <v>212753</v>
      </c>
      <c r="M66" s="341">
        <v>230245</v>
      </c>
      <c r="N66" s="186">
        <f>M66/L66-1</f>
        <v>8.221740704008873E-2</v>
      </c>
      <c r="O66" s="186">
        <f>M66/K66-1</f>
        <v>9.8030893370658401E-2</v>
      </c>
      <c r="P66" s="341">
        <f>M66-L66</f>
        <v>17492</v>
      </c>
      <c r="Q66" s="341">
        <f>M66-K66</f>
        <v>20556</v>
      </c>
      <c r="R66" s="186">
        <f>M66/$M$58</f>
        <v>5.3259888222357978E-2</v>
      </c>
    </row>
    <row r="67" spans="1:18" x14ac:dyDescent="0.25">
      <c r="A67" s="375" t="s">
        <v>2</v>
      </c>
      <c r="B67" s="340">
        <v>13119</v>
      </c>
      <c r="C67" s="340">
        <v>14777</v>
      </c>
      <c r="D67" s="340">
        <v>17351</v>
      </c>
      <c r="E67" s="339">
        <f>D67/C67-1</f>
        <v>0.17418961900250385</v>
      </c>
      <c r="F67" s="339">
        <f>D67/B67-1</f>
        <v>0.32258556292400331</v>
      </c>
      <c r="G67" s="340">
        <f>D67-C67</f>
        <v>2574</v>
      </c>
      <c r="H67" s="340">
        <f>D67-B67</f>
        <v>4232</v>
      </c>
      <c r="I67" s="339">
        <f>D67/$D$58</f>
        <v>3.6784050845984406E-2</v>
      </c>
      <c r="J67" s="373"/>
      <c r="K67" s="340">
        <v>116760</v>
      </c>
      <c r="L67" s="340">
        <v>132337</v>
      </c>
      <c r="M67" s="340">
        <v>161545</v>
      </c>
      <c r="N67" s="339">
        <f>M67/L67-1</f>
        <v>0.22070924986965101</v>
      </c>
      <c r="O67" s="339">
        <f>M67/K67-1</f>
        <v>0.38356457690990076</v>
      </c>
      <c r="P67" s="340">
        <f>M67-L67</f>
        <v>29208</v>
      </c>
      <c r="Q67" s="340">
        <f>M67-K67</f>
        <v>44785</v>
      </c>
      <c r="R67" s="339">
        <f>M67/$M$58</f>
        <v>3.7368319150821165E-2</v>
      </c>
    </row>
    <row r="68" spans="1:18" x14ac:dyDescent="0.25">
      <c r="A68" s="374" t="s">
        <v>1</v>
      </c>
      <c r="B68" s="351">
        <f>B58-SUM(B59:B67)</f>
        <v>10069</v>
      </c>
      <c r="C68" s="351">
        <f>C58-SUM(C59:C67)</f>
        <v>9567</v>
      </c>
      <c r="D68" s="351">
        <f>D58-SUM(D59:D67)</f>
        <v>11329</v>
      </c>
      <c r="E68" s="350">
        <f>D68/C68-1</f>
        <v>0.18417476742970629</v>
      </c>
      <c r="F68" s="350">
        <f>D68/B68-1</f>
        <v>0.12513655775151444</v>
      </c>
      <c r="G68" s="351">
        <f>D68-C68</f>
        <v>1762</v>
      </c>
      <c r="H68" s="351">
        <f>D68-B68</f>
        <v>1260</v>
      </c>
      <c r="I68" s="350">
        <f>D68/$D$58</f>
        <v>2.4017434847222487E-2</v>
      </c>
      <c r="J68" s="373"/>
      <c r="K68" s="351">
        <f>K58-SUM(K59:K67)</f>
        <v>105475</v>
      </c>
      <c r="L68" s="351">
        <f>L58-SUM(L59:L67)</f>
        <v>91115</v>
      </c>
      <c r="M68" s="351">
        <f>M58-SUM(M59:M67)</f>
        <v>101109</v>
      </c>
      <c r="N68" s="350">
        <f>M68/L68-1</f>
        <v>0.1096855622016133</v>
      </c>
      <c r="O68" s="350">
        <f>M68/K68-1</f>
        <v>-4.1393695188433277E-2</v>
      </c>
      <c r="P68" s="351">
        <f>M68-L68</f>
        <v>9994</v>
      </c>
      <c r="Q68" s="351">
        <f>M68-K68</f>
        <v>-4366</v>
      </c>
      <c r="R68" s="350">
        <f>M68/$M$58</f>
        <v>2.3388364734410708E-2</v>
      </c>
    </row>
    <row r="69" spans="1:18" ht="21" x14ac:dyDescent="0.35">
      <c r="A69" s="349" t="s">
        <v>84</v>
      </c>
      <c r="B69" s="349"/>
      <c r="C69" s="349"/>
      <c r="D69" s="349"/>
      <c r="E69" s="349"/>
      <c r="F69" s="349"/>
      <c r="G69" s="349"/>
      <c r="H69" s="349"/>
      <c r="I69" s="349"/>
      <c r="J69" s="349"/>
      <c r="K69" s="349"/>
      <c r="L69" s="349"/>
      <c r="M69" s="349"/>
      <c r="N69" s="349"/>
      <c r="O69" s="349"/>
      <c r="P69" s="349"/>
      <c r="Q69" s="349"/>
      <c r="R69" s="349"/>
    </row>
    <row r="70" spans="1:18" x14ac:dyDescent="0.25">
      <c r="A70" s="28"/>
      <c r="B70" s="27" t="s">
        <v>148</v>
      </c>
      <c r="C70" s="26"/>
      <c r="D70" s="26"/>
      <c r="E70" s="26"/>
      <c r="F70" s="26"/>
      <c r="G70" s="26"/>
      <c r="H70" s="26"/>
      <c r="I70" s="25"/>
      <c r="J70" s="348"/>
      <c r="K70" s="27" t="str">
        <f>K$5</f>
        <v>acumulado octubre</v>
      </c>
      <c r="L70" s="26"/>
      <c r="M70" s="26"/>
      <c r="N70" s="26"/>
      <c r="O70" s="26"/>
      <c r="P70" s="26"/>
      <c r="Q70" s="26"/>
      <c r="R70" s="25"/>
    </row>
    <row r="71" spans="1:18" x14ac:dyDescent="0.25">
      <c r="A71" s="24"/>
      <c r="B71" s="23">
        <f>B$6</f>
        <v>2019</v>
      </c>
      <c r="C71" s="23">
        <f>C$6</f>
        <v>2022</v>
      </c>
      <c r="D71" s="23">
        <f>D$6</f>
        <v>2023</v>
      </c>
      <c r="E71" s="23" t="str">
        <f>CONCATENATE("var ",RIGHT(D71,2),"/",RIGHT(C71,2))</f>
        <v>var 23/22</v>
      </c>
      <c r="F71" s="23" t="str">
        <f>CONCATENATE("var ",RIGHT(D71,2),"/",RIGHT(B71,2))</f>
        <v>var 23/19</v>
      </c>
      <c r="G71" s="23" t="str">
        <f>CONCATENATE("dif ",RIGHT(D71,2),"-",RIGHT(C71,2))</f>
        <v>dif 23-22</v>
      </c>
      <c r="H71" s="23" t="str">
        <f>CONCATENATE("dif ",RIGHT(D71,2),"-",RIGHT(B71,2))</f>
        <v>dif 23-19</v>
      </c>
      <c r="I71" s="23" t="str">
        <f>CONCATENATE("cuota ",RIGHT(D71,2))</f>
        <v>cuota 23</v>
      </c>
      <c r="J71" s="347"/>
      <c r="K71" s="23">
        <f>K$6</f>
        <v>2019</v>
      </c>
      <c r="L71" s="23">
        <f>L$6</f>
        <v>2022</v>
      </c>
      <c r="M71" s="23">
        <f>M$6</f>
        <v>2023</v>
      </c>
      <c r="N71" s="23" t="str">
        <f>CONCATENATE("var ",RIGHT(M71,2),"/",RIGHT(L71,2))</f>
        <v>var 23/22</v>
      </c>
      <c r="O71" s="23" t="str">
        <f>CONCATENATE("var ",RIGHT(M71,2),"/",RIGHT(K71,2))</f>
        <v>var 23/19</v>
      </c>
      <c r="P71" s="23" t="str">
        <f>CONCATENATE("dif ",RIGHT(M71,2),"-",RIGHT(L71,2))</f>
        <v>dif 23-22</v>
      </c>
      <c r="Q71" s="23" t="str">
        <f>CONCATENATE("dif ",RIGHT(M71,2),"-",RIGHT(K71,2))</f>
        <v>dif 23-19</v>
      </c>
      <c r="R71" s="23" t="str">
        <f>CONCATENATE("cuota ",RIGHT(M71,2))</f>
        <v>cuota 23</v>
      </c>
    </row>
    <row r="72" spans="1:18" x14ac:dyDescent="0.25">
      <c r="A72" s="346" t="s">
        <v>21</v>
      </c>
      <c r="B72" s="344">
        <v>2848678</v>
      </c>
      <c r="C72" s="344">
        <v>2809781</v>
      </c>
      <c r="D72" s="344">
        <v>3055908</v>
      </c>
      <c r="E72" s="343">
        <f>D72/C72-1</f>
        <v>8.7596506631655524E-2</v>
      </c>
      <c r="F72" s="343">
        <f>D72/B72-1</f>
        <v>7.274602464722224E-2</v>
      </c>
      <c r="G72" s="344">
        <f>D72-C72</f>
        <v>246127</v>
      </c>
      <c r="H72" s="344">
        <f>D72-B72</f>
        <v>207230</v>
      </c>
      <c r="I72" s="343">
        <f>D72/$D$72</f>
        <v>1</v>
      </c>
      <c r="J72" s="345"/>
      <c r="K72" s="344">
        <v>28427477</v>
      </c>
      <c r="L72" s="344">
        <v>25825446</v>
      </c>
      <c r="M72" s="344">
        <v>28638132</v>
      </c>
      <c r="N72" s="343">
        <f>M72/L72-1</f>
        <v>0.10891142015514466</v>
      </c>
      <c r="O72" s="343">
        <f>M72/K72-1</f>
        <v>7.4102601507688437E-3</v>
      </c>
      <c r="P72" s="344">
        <f>M72-L72</f>
        <v>2812686</v>
      </c>
      <c r="Q72" s="344">
        <f>M72-K72</f>
        <v>210655</v>
      </c>
      <c r="R72" s="343">
        <f>M72/$M$72</f>
        <v>1</v>
      </c>
    </row>
    <row r="73" spans="1:18" x14ac:dyDescent="0.25">
      <c r="A73" s="371" t="s">
        <v>20</v>
      </c>
      <c r="B73" s="369">
        <v>2072902</v>
      </c>
      <c r="C73" s="369">
        <v>2190346</v>
      </c>
      <c r="D73" s="369">
        <v>2346894</v>
      </c>
      <c r="E73" s="368">
        <f>D73/C73-1</f>
        <v>7.1471813129067252E-2</v>
      </c>
      <c r="F73" s="368">
        <f>D73/B73-1</f>
        <v>0.13217798043515816</v>
      </c>
      <c r="G73" s="369">
        <f>D73-C73</f>
        <v>156548</v>
      </c>
      <c r="H73" s="369">
        <f>D73-B73</f>
        <v>273992</v>
      </c>
      <c r="I73" s="368">
        <f>D73/$D$72</f>
        <v>0.7679858163269313</v>
      </c>
      <c r="J73" s="370"/>
      <c r="K73" s="369">
        <v>20106434</v>
      </c>
      <c r="L73" s="369">
        <v>19920682</v>
      </c>
      <c r="M73" s="369">
        <v>21850117</v>
      </c>
      <c r="N73" s="368">
        <f>M73/L73-1</f>
        <v>9.6855870697599711E-2</v>
      </c>
      <c r="O73" s="368">
        <f>M73/K73-1</f>
        <v>8.6722638136628394E-2</v>
      </c>
      <c r="P73" s="369">
        <f>M73-L73</f>
        <v>1929435</v>
      </c>
      <c r="Q73" s="369">
        <f>M73-K73</f>
        <v>1743683</v>
      </c>
      <c r="R73" s="368">
        <f>M73/$M$72</f>
        <v>0.76297284334048043</v>
      </c>
    </row>
    <row r="74" spans="1:18" x14ac:dyDescent="0.25">
      <c r="A74" s="37" t="s">
        <v>19</v>
      </c>
      <c r="B74" s="341">
        <v>346540</v>
      </c>
      <c r="C74" s="341">
        <v>462111</v>
      </c>
      <c r="D74" s="341">
        <v>487142</v>
      </c>
      <c r="E74" s="186">
        <f>D74/C74-1</f>
        <v>5.4166639616888501E-2</v>
      </c>
      <c r="F74" s="186">
        <f>D74/B74-1</f>
        <v>0.40573094015120903</v>
      </c>
      <c r="G74" s="341">
        <f>D74-C74</f>
        <v>25031</v>
      </c>
      <c r="H74" s="341">
        <f>D74-B74</f>
        <v>140602</v>
      </c>
      <c r="I74" s="186">
        <f>D74/$D$72</f>
        <v>0.15940990370128943</v>
      </c>
      <c r="J74" s="367"/>
      <c r="K74" s="341">
        <v>3195577</v>
      </c>
      <c r="L74" s="341">
        <v>4157136</v>
      </c>
      <c r="M74" s="341">
        <v>4072570</v>
      </c>
      <c r="N74" s="186">
        <f>M74/L74-1</f>
        <v>-2.0342370324184733E-2</v>
      </c>
      <c r="O74" s="186">
        <f>M74/K74-1</f>
        <v>0.27443963953927564</v>
      </c>
      <c r="P74" s="341">
        <f>M74-L74</f>
        <v>-84566</v>
      </c>
      <c r="Q74" s="341">
        <f>M74-K74</f>
        <v>876993</v>
      </c>
      <c r="R74" s="186">
        <f>M74/$M$72</f>
        <v>0.14220794847932119</v>
      </c>
    </row>
    <row r="75" spans="1:18" x14ac:dyDescent="0.25">
      <c r="A75" s="37" t="s">
        <v>18</v>
      </c>
      <c r="B75" s="341">
        <v>1353434</v>
      </c>
      <c r="C75" s="341">
        <v>1372251</v>
      </c>
      <c r="D75" s="341">
        <v>1510056</v>
      </c>
      <c r="E75" s="186">
        <f>D75/C75-1</f>
        <v>0.10042259032786283</v>
      </c>
      <c r="F75" s="186">
        <f>D75/B75-1</f>
        <v>0.11572193398422082</v>
      </c>
      <c r="G75" s="341">
        <f>D75-C75</f>
        <v>137805</v>
      </c>
      <c r="H75" s="341">
        <f>D75-B75</f>
        <v>156622</v>
      </c>
      <c r="I75" s="186">
        <f>D75/$D$72</f>
        <v>0.49414314828849559</v>
      </c>
      <c r="J75" s="367"/>
      <c r="K75" s="341">
        <v>13039480</v>
      </c>
      <c r="L75" s="341">
        <v>12502395</v>
      </c>
      <c r="M75" s="341">
        <v>14350171</v>
      </c>
      <c r="N75" s="186">
        <f>M75/L75-1</f>
        <v>0.14779376271506384</v>
      </c>
      <c r="O75" s="186">
        <f>M75/K75-1</f>
        <v>0.10051712184841732</v>
      </c>
      <c r="P75" s="341">
        <f>M75-L75</f>
        <v>1847776</v>
      </c>
      <c r="Q75" s="341">
        <f>M75-K75</f>
        <v>1310691</v>
      </c>
      <c r="R75" s="186">
        <f>M75/$M$72</f>
        <v>0.50108613927751988</v>
      </c>
    </row>
    <row r="76" spans="1:18" x14ac:dyDescent="0.25">
      <c r="A76" s="37" t="s">
        <v>15</v>
      </c>
      <c r="B76" s="341">
        <v>316424</v>
      </c>
      <c r="C76" s="341">
        <v>305976</v>
      </c>
      <c r="D76" s="341">
        <v>301908</v>
      </c>
      <c r="E76" s="186">
        <f>D76/C76-1</f>
        <v>-1.329516040473766E-2</v>
      </c>
      <c r="F76" s="186">
        <f>D76/B76-1</f>
        <v>-4.5875154855510303E-2</v>
      </c>
      <c r="G76" s="341">
        <f>D76-C76</f>
        <v>-4068</v>
      </c>
      <c r="H76" s="341">
        <f>D76-B76</f>
        <v>-14516</v>
      </c>
      <c r="I76" s="186">
        <f>D76/$D$72</f>
        <v>9.8794859007535568E-2</v>
      </c>
      <c r="J76" s="367"/>
      <c r="K76" s="341">
        <v>3267209</v>
      </c>
      <c r="L76" s="341">
        <v>2857010</v>
      </c>
      <c r="M76" s="341">
        <v>2953450</v>
      </c>
      <c r="N76" s="186">
        <f>M76/L76-1</f>
        <v>3.3755569633987959E-2</v>
      </c>
      <c r="O76" s="186">
        <f>M76/K76-1</f>
        <v>-9.6032730076343498E-2</v>
      </c>
      <c r="P76" s="341">
        <f>M76-L76</f>
        <v>96440</v>
      </c>
      <c r="Q76" s="341">
        <f>M76-K76</f>
        <v>-313759</v>
      </c>
      <c r="R76" s="186">
        <f>M76/$M$72</f>
        <v>0.10312998068449436</v>
      </c>
    </row>
    <row r="77" spans="1:18" x14ac:dyDescent="0.25">
      <c r="A77" s="37" t="s">
        <v>14</v>
      </c>
      <c r="B77" s="341">
        <v>38233</v>
      </c>
      <c r="C77" s="341">
        <v>37849</v>
      </c>
      <c r="D77" s="341">
        <v>35088</v>
      </c>
      <c r="E77" s="186">
        <f>D77/C77-1</f>
        <v>-7.2947766123279356E-2</v>
      </c>
      <c r="F77" s="186">
        <f>D77/B77-1</f>
        <v>-8.2258781680746962E-2</v>
      </c>
      <c r="G77" s="341">
        <f>D77-C77</f>
        <v>-2761</v>
      </c>
      <c r="H77" s="341">
        <f>D77-B77</f>
        <v>-3145</v>
      </c>
      <c r="I77" s="186">
        <f>D77/$D$72</f>
        <v>1.1482021055607696E-2</v>
      </c>
      <c r="J77" s="367"/>
      <c r="K77" s="341">
        <v>414211</v>
      </c>
      <c r="L77" s="341">
        <v>305219</v>
      </c>
      <c r="M77" s="341">
        <v>355741</v>
      </c>
      <c r="N77" s="186">
        <f>M77/L77-1</f>
        <v>0.1655270477919133</v>
      </c>
      <c r="O77" s="186">
        <f>M77/K77-1</f>
        <v>-0.14115994022370237</v>
      </c>
      <c r="P77" s="341">
        <f>M77-L77</f>
        <v>50522</v>
      </c>
      <c r="Q77" s="341">
        <f>M77-K77</f>
        <v>-58470</v>
      </c>
      <c r="R77" s="186">
        <f>M77/$M$72</f>
        <v>1.2421934503269975E-2</v>
      </c>
    </row>
    <row r="78" spans="1:18" x14ac:dyDescent="0.25">
      <c r="A78" s="372" t="s">
        <v>13</v>
      </c>
      <c r="B78" s="360">
        <v>18271</v>
      </c>
      <c r="C78" s="360">
        <v>12159</v>
      </c>
      <c r="D78" s="360">
        <v>12700</v>
      </c>
      <c r="E78" s="359">
        <f>D78/C78-1</f>
        <v>4.4493790607780248E-2</v>
      </c>
      <c r="F78" s="359">
        <f>D78/B78-1</f>
        <v>-0.30490941929834159</v>
      </c>
      <c r="G78" s="360">
        <f>D78-C78</f>
        <v>541</v>
      </c>
      <c r="H78" s="360">
        <f>D78-B78</f>
        <v>-5571</v>
      </c>
      <c r="I78" s="359">
        <f>D78/$D$72</f>
        <v>4.1558842740030133E-3</v>
      </c>
      <c r="J78" s="367"/>
      <c r="K78" s="360">
        <v>189957</v>
      </c>
      <c r="L78" s="360">
        <v>98922</v>
      </c>
      <c r="M78" s="360">
        <v>118185</v>
      </c>
      <c r="N78" s="359">
        <f>M78/L78-1</f>
        <v>0.19472918056650701</v>
      </c>
      <c r="O78" s="359">
        <f>M78/K78-1</f>
        <v>-0.37783287796711884</v>
      </c>
      <c r="P78" s="360">
        <f>M78-L78</f>
        <v>19263</v>
      </c>
      <c r="Q78" s="360">
        <f>M78-K78</f>
        <v>-71772</v>
      </c>
      <c r="R78" s="359">
        <f>M78/$M$72</f>
        <v>4.1268403958749826E-3</v>
      </c>
    </row>
    <row r="79" spans="1:18" x14ac:dyDescent="0.25">
      <c r="A79" s="371" t="s">
        <v>17</v>
      </c>
      <c r="B79" s="369">
        <v>775776</v>
      </c>
      <c r="C79" s="369">
        <v>619435</v>
      </c>
      <c r="D79" s="369">
        <v>709014</v>
      </c>
      <c r="E79" s="368">
        <f>D79/C79-1</f>
        <v>0.14461404344281492</v>
      </c>
      <c r="F79" s="368">
        <f>D79/B79-1</f>
        <v>-8.6058346739264935E-2</v>
      </c>
      <c r="G79" s="369">
        <f>D79-C79</f>
        <v>89579</v>
      </c>
      <c r="H79" s="369">
        <f>D79-B79</f>
        <v>-66762</v>
      </c>
      <c r="I79" s="368">
        <f>D79/$D$72</f>
        <v>0.2320141836730687</v>
      </c>
      <c r="J79" s="370"/>
      <c r="K79" s="369">
        <v>8321043</v>
      </c>
      <c r="L79" s="369">
        <v>5904764</v>
      </c>
      <c r="M79" s="369">
        <v>6788015</v>
      </c>
      <c r="N79" s="368">
        <f>M79/L79-1</f>
        <v>0.14958277756740146</v>
      </c>
      <c r="O79" s="368">
        <f>M79/K79-1</f>
        <v>-0.18423507726134813</v>
      </c>
      <c r="P79" s="369">
        <f>M79-L79</f>
        <v>883251</v>
      </c>
      <c r="Q79" s="369">
        <f>M79-K79</f>
        <v>-1533028</v>
      </c>
      <c r="R79" s="368">
        <f>M79/$M$72</f>
        <v>0.23702715665951954</v>
      </c>
    </row>
    <row r="80" spans="1:18" x14ac:dyDescent="0.25">
      <c r="A80" s="129" t="s">
        <v>16</v>
      </c>
      <c r="B80" s="341">
        <v>47522</v>
      </c>
      <c r="C80" s="341">
        <v>47037</v>
      </c>
      <c r="D80" s="341">
        <v>41188</v>
      </c>
      <c r="E80" s="186">
        <f>D80/C80-1</f>
        <v>-0.12434891681017068</v>
      </c>
      <c r="F80" s="186">
        <f>D80/B80-1</f>
        <v>-0.13328563612642563</v>
      </c>
      <c r="G80" s="341">
        <f>D80-C80</f>
        <v>-5849</v>
      </c>
      <c r="H80" s="341">
        <f>D80-B80</f>
        <v>-6334</v>
      </c>
      <c r="I80" s="186">
        <f>D80/$D$72</f>
        <v>1.3478154447057961E-2</v>
      </c>
      <c r="J80" s="367"/>
      <c r="K80" s="341">
        <v>443521</v>
      </c>
      <c r="L80" s="341">
        <v>450720</v>
      </c>
      <c r="M80" s="341">
        <v>417253</v>
      </c>
      <c r="N80" s="186">
        <f>M80/L80-1</f>
        <v>-7.4252307419240382E-2</v>
      </c>
      <c r="O80" s="186">
        <f>M80/K80-1</f>
        <v>-5.9226056939806648E-2</v>
      </c>
      <c r="P80" s="341">
        <f>M80-L80</f>
        <v>-33467</v>
      </c>
      <c r="Q80" s="341">
        <f>M80-K80</f>
        <v>-26268</v>
      </c>
      <c r="R80" s="186">
        <f>M80/$M$72</f>
        <v>1.4569839960232043E-2</v>
      </c>
    </row>
    <row r="81" spans="1:18" x14ac:dyDescent="0.25">
      <c r="A81" s="37" t="s">
        <v>15</v>
      </c>
      <c r="B81" s="341">
        <v>426181</v>
      </c>
      <c r="C81" s="341">
        <v>369144</v>
      </c>
      <c r="D81" s="341">
        <v>444512</v>
      </c>
      <c r="E81" s="186">
        <f>D81/C81-1</f>
        <v>0.20416964653360203</v>
      </c>
      <c r="F81" s="186">
        <f>D81/B81-1</f>
        <v>4.3012241277766927E-2</v>
      </c>
      <c r="G81" s="341">
        <f>D81-C81</f>
        <v>75368</v>
      </c>
      <c r="H81" s="341">
        <f>D81-B81</f>
        <v>18331</v>
      </c>
      <c r="I81" s="186">
        <f>D81/$D$72</f>
        <v>0.14545987640989191</v>
      </c>
      <c r="J81" s="367"/>
      <c r="K81" s="341">
        <v>4653720</v>
      </c>
      <c r="L81" s="341">
        <v>3598430</v>
      </c>
      <c r="M81" s="341">
        <v>4164738</v>
      </c>
      <c r="N81" s="186">
        <f>M81/L81-1</f>
        <v>0.15737641137940717</v>
      </c>
      <c r="O81" s="186">
        <f>M81/K81-1</f>
        <v>-0.10507336066630568</v>
      </c>
      <c r="P81" s="341">
        <f>M81-L81</f>
        <v>566308</v>
      </c>
      <c r="Q81" s="341">
        <f>M81-K81</f>
        <v>-488982</v>
      </c>
      <c r="R81" s="186">
        <f>M81/$M$72</f>
        <v>0.14542631481690216</v>
      </c>
    </row>
    <row r="82" spans="1:18" x14ac:dyDescent="0.25">
      <c r="A82" s="37" t="s">
        <v>14</v>
      </c>
      <c r="B82" s="341">
        <v>214269</v>
      </c>
      <c r="C82" s="341">
        <v>149917</v>
      </c>
      <c r="D82" s="341">
        <v>151942</v>
      </c>
      <c r="E82" s="186">
        <f>D82/C82-1</f>
        <v>1.3507474135688424E-2</v>
      </c>
      <c r="F82" s="186">
        <f>D82/B82-1</f>
        <v>-0.29088202213105951</v>
      </c>
      <c r="G82" s="341">
        <f>D82-C82</f>
        <v>2025</v>
      </c>
      <c r="H82" s="341">
        <f>D82-B82</f>
        <v>-62327</v>
      </c>
      <c r="I82" s="186">
        <f>D82/$D$72</f>
        <v>4.9720737666186288E-2</v>
      </c>
      <c r="J82" s="367"/>
      <c r="K82" s="341">
        <v>2261513</v>
      </c>
      <c r="L82" s="341">
        <v>1355725</v>
      </c>
      <c r="M82" s="341">
        <v>1575183</v>
      </c>
      <c r="N82" s="186">
        <f>M82/L82-1</f>
        <v>0.16187501152519879</v>
      </c>
      <c r="O82" s="186">
        <f>M82/K82-1</f>
        <v>-0.30348266846133543</v>
      </c>
      <c r="P82" s="341">
        <f>M82-L82</f>
        <v>219458</v>
      </c>
      <c r="Q82" s="341">
        <f>M82-K82</f>
        <v>-686330</v>
      </c>
      <c r="R82" s="186">
        <f>M82/$M$72</f>
        <v>5.5002993910357005E-2</v>
      </c>
    </row>
    <row r="83" spans="1:18" x14ac:dyDescent="0.25">
      <c r="A83" s="121" t="s">
        <v>13</v>
      </c>
      <c r="B83" s="351">
        <v>87804</v>
      </c>
      <c r="C83" s="351">
        <v>53337</v>
      </c>
      <c r="D83" s="351">
        <v>71372</v>
      </c>
      <c r="E83" s="350">
        <f>D83/C83-1</f>
        <v>0.33813300335601926</v>
      </c>
      <c r="F83" s="350">
        <f>D83/B83-1</f>
        <v>-0.18714409366315887</v>
      </c>
      <c r="G83" s="351">
        <f>D83-C83</f>
        <v>18035</v>
      </c>
      <c r="H83" s="351">
        <f>D83-B83</f>
        <v>-16432</v>
      </c>
      <c r="I83" s="350">
        <f>D83/$D$72</f>
        <v>2.3355415149932526E-2</v>
      </c>
      <c r="J83" s="367"/>
      <c r="K83" s="351">
        <v>962289</v>
      </c>
      <c r="L83" s="351">
        <v>499889</v>
      </c>
      <c r="M83" s="351">
        <v>630841</v>
      </c>
      <c r="N83" s="350">
        <f>M83/L83-1</f>
        <v>0.26196215559854297</v>
      </c>
      <c r="O83" s="350">
        <f>M83/K83-1</f>
        <v>-0.34443706620360415</v>
      </c>
      <c r="P83" s="351">
        <f>M83-L83</f>
        <v>130952</v>
      </c>
      <c r="Q83" s="351">
        <f>M83-K83</f>
        <v>-331448</v>
      </c>
      <c r="R83" s="350">
        <f>M83/$M$72</f>
        <v>2.2028007972028342E-2</v>
      </c>
    </row>
    <row r="84" spans="1:18" x14ac:dyDescent="0.25">
      <c r="A84" s="86" t="s">
        <v>26</v>
      </c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4"/>
    </row>
    <row r="85" spans="1:18" ht="21" x14ac:dyDescent="0.35">
      <c r="A85" s="349" t="s">
        <v>83</v>
      </c>
      <c r="B85" s="349"/>
      <c r="C85" s="349"/>
      <c r="D85" s="349"/>
      <c r="E85" s="349"/>
      <c r="F85" s="349"/>
      <c r="G85" s="349"/>
      <c r="H85" s="349"/>
      <c r="I85" s="349"/>
      <c r="J85" s="349"/>
      <c r="K85" s="349"/>
      <c r="L85" s="349"/>
      <c r="M85" s="349"/>
      <c r="N85" s="349"/>
      <c r="O85" s="349"/>
      <c r="P85" s="349"/>
      <c r="Q85" s="349"/>
      <c r="R85" s="349"/>
    </row>
    <row r="86" spans="1:18" x14ac:dyDescent="0.25">
      <c r="A86" s="28"/>
      <c r="B86" s="27" t="s">
        <v>148</v>
      </c>
      <c r="C86" s="26"/>
      <c r="D86" s="26"/>
      <c r="E86" s="26"/>
      <c r="F86" s="26"/>
      <c r="G86" s="26"/>
      <c r="H86" s="26"/>
      <c r="I86" s="25"/>
      <c r="J86" s="348"/>
      <c r="K86" s="27" t="str">
        <f>K$5</f>
        <v>acumulado octubre</v>
      </c>
      <c r="L86" s="26"/>
      <c r="M86" s="26"/>
      <c r="N86" s="26"/>
      <c r="O86" s="26"/>
      <c r="P86" s="26"/>
      <c r="Q86" s="26"/>
      <c r="R86" s="25"/>
    </row>
    <row r="87" spans="1:18" x14ac:dyDescent="0.25">
      <c r="A87" s="24"/>
      <c r="B87" s="23">
        <f>B$6</f>
        <v>2019</v>
      </c>
      <c r="C87" s="23">
        <f>C$6</f>
        <v>2022</v>
      </c>
      <c r="D87" s="23">
        <f>D$6</f>
        <v>2023</v>
      </c>
      <c r="E87" s="23" t="str">
        <f>CONCATENATE("var ",RIGHT(D87,2),"/",RIGHT(C87,2))</f>
        <v>var 23/22</v>
      </c>
      <c r="F87" s="23" t="str">
        <f>CONCATENATE("var ",RIGHT(D87,2),"/",RIGHT(B87,2))</f>
        <v>var 23/19</v>
      </c>
      <c r="G87" s="23" t="str">
        <f>CONCATENATE("dif ",RIGHT(D87,2),"-",RIGHT(C87,2))</f>
        <v>dif 23-22</v>
      </c>
      <c r="H87" s="23" t="str">
        <f>CONCATENATE("dif ",RIGHT(D87,2),"-",RIGHT(B87,2))</f>
        <v>dif 23-19</v>
      </c>
      <c r="I87" s="23" t="str">
        <f>CONCATENATE("cuota ",RIGHT(D87,2))</f>
        <v>cuota 23</v>
      </c>
      <c r="J87" s="347"/>
      <c r="K87" s="23">
        <f>K$6</f>
        <v>2019</v>
      </c>
      <c r="L87" s="23">
        <f>L$6</f>
        <v>2022</v>
      </c>
      <c r="M87" s="23">
        <f>M$6</f>
        <v>2023</v>
      </c>
      <c r="N87" s="23" t="str">
        <f>CONCATENATE("var ",RIGHT(M87,2),"/",RIGHT(L87,2))</f>
        <v>var 23/22</v>
      </c>
      <c r="O87" s="23" t="str">
        <f>CONCATENATE("var ",RIGHT(M87,2),"/",RIGHT(K87,2))</f>
        <v>var 23/19</v>
      </c>
      <c r="P87" s="23" t="str">
        <f>CONCATENATE("dif ",RIGHT(M87,2),"-",RIGHT(L87,2))</f>
        <v>dif 23-22</v>
      </c>
      <c r="Q87" s="23" t="str">
        <f>CONCATENATE("dif ",RIGHT(M87,2),"-",RIGHT(K87,2))</f>
        <v>dif 23-19</v>
      </c>
      <c r="R87" s="23" t="str">
        <f>CONCATENATE("cuota ",RIGHT(M87,2))</f>
        <v>cuota 23</v>
      </c>
    </row>
    <row r="88" spans="1:18" x14ac:dyDescent="0.25">
      <c r="A88" s="346" t="s">
        <v>78</v>
      </c>
      <c r="B88" s="344">
        <v>2848678</v>
      </c>
      <c r="C88" s="344">
        <v>2809781</v>
      </c>
      <c r="D88" s="344">
        <v>3055908</v>
      </c>
      <c r="E88" s="343">
        <f>D88/C88-1</f>
        <v>8.7596506631655524E-2</v>
      </c>
      <c r="F88" s="343">
        <f>D88/B88-1</f>
        <v>7.274602464722224E-2</v>
      </c>
      <c r="G88" s="344">
        <f>D88-C88</f>
        <v>246127</v>
      </c>
      <c r="H88" s="344">
        <f>D88-B88</f>
        <v>207230</v>
      </c>
      <c r="I88" s="343">
        <f>D88/$D$88</f>
        <v>1</v>
      </c>
      <c r="J88" s="345"/>
      <c r="K88" s="344">
        <v>28427477</v>
      </c>
      <c r="L88" s="344">
        <v>25825446</v>
      </c>
      <c r="M88" s="344">
        <v>28638132</v>
      </c>
      <c r="N88" s="343">
        <f>M88/L88-1</f>
        <v>0.10891142015514466</v>
      </c>
      <c r="O88" s="343">
        <f>M88/K88-1</f>
        <v>7.4102601507688437E-3</v>
      </c>
      <c r="P88" s="344">
        <f>M88-L88</f>
        <v>2812686</v>
      </c>
      <c r="Q88" s="344">
        <f>M88-K88</f>
        <v>210655</v>
      </c>
      <c r="R88" s="343">
        <f>M88/$M$88</f>
        <v>1</v>
      </c>
    </row>
    <row r="89" spans="1:18" x14ac:dyDescent="0.25">
      <c r="A89" s="358" t="s">
        <v>77</v>
      </c>
      <c r="B89" s="356">
        <v>348745</v>
      </c>
      <c r="C89" s="356">
        <v>329359</v>
      </c>
      <c r="D89" s="356">
        <v>314595</v>
      </c>
      <c r="E89" s="355">
        <f>D89/C89-1</f>
        <v>-4.4826465953564321E-2</v>
      </c>
      <c r="F89" s="355">
        <f>D89/B89-1</f>
        <v>-9.7922550860944257E-2</v>
      </c>
      <c r="G89" s="356">
        <f>D89-C89</f>
        <v>-14764</v>
      </c>
      <c r="H89" s="356">
        <f>D89-B89</f>
        <v>-34150</v>
      </c>
      <c r="I89" s="355">
        <f>D89/$D$88</f>
        <v>0.10294648922676991</v>
      </c>
      <c r="J89" s="357"/>
      <c r="K89" s="356">
        <v>4035857</v>
      </c>
      <c r="L89" s="356">
        <v>3575173</v>
      </c>
      <c r="M89" s="356">
        <v>3751978</v>
      </c>
      <c r="N89" s="355">
        <f>M89/L89-1</f>
        <v>4.9453550919074329E-2</v>
      </c>
      <c r="O89" s="355">
        <f>M89/K89-1</f>
        <v>-7.0339211721327066E-2</v>
      </c>
      <c r="P89" s="356">
        <f>M89-L89</f>
        <v>176805</v>
      </c>
      <c r="Q89" s="356">
        <f>M89-K89</f>
        <v>-283879</v>
      </c>
      <c r="R89" s="355">
        <f>M89/$M$88</f>
        <v>0.13101336358111626</v>
      </c>
    </row>
    <row r="90" spans="1:18" x14ac:dyDescent="0.25">
      <c r="A90" s="294" t="s">
        <v>76</v>
      </c>
      <c r="B90" s="361">
        <v>106569</v>
      </c>
      <c r="C90" s="361">
        <v>96947</v>
      </c>
      <c r="D90" s="361">
        <v>91448</v>
      </c>
      <c r="E90" s="366">
        <f>D90/C90-1</f>
        <v>-5.6721713926165873E-2</v>
      </c>
      <c r="F90" s="366">
        <f>D90/B90-1</f>
        <v>-0.14188929238333847</v>
      </c>
      <c r="G90" s="361">
        <f>D90-C90</f>
        <v>-5499</v>
      </c>
      <c r="H90" s="361">
        <f>D90-B90</f>
        <v>-15121</v>
      </c>
      <c r="I90" s="366">
        <f>D90/$D$23</f>
        <v>0.19386939552553642</v>
      </c>
      <c r="J90" s="354"/>
      <c r="K90" s="361">
        <v>1155368</v>
      </c>
      <c r="L90" s="361">
        <v>1054198</v>
      </c>
      <c r="M90" s="361">
        <v>1162385</v>
      </c>
      <c r="N90" s="366">
        <f>M90/L90-1</f>
        <v>0.10262493383595861</v>
      </c>
      <c r="O90" s="366">
        <f>M90/K90-1</f>
        <v>6.0733896040050528E-3</v>
      </c>
      <c r="P90" s="361">
        <f>M90-L90</f>
        <v>108187</v>
      </c>
      <c r="Q90" s="361">
        <f>M90-K90</f>
        <v>7017</v>
      </c>
      <c r="R90" s="366">
        <f>M90/$M$23</f>
        <v>0.268880953642188</v>
      </c>
    </row>
    <row r="91" spans="1:18" x14ac:dyDescent="0.25">
      <c r="A91" s="365" t="s">
        <v>75</v>
      </c>
      <c r="B91" s="361">
        <v>68368</v>
      </c>
      <c r="C91" s="361">
        <v>52066</v>
      </c>
      <c r="D91" s="361">
        <v>47183</v>
      </c>
      <c r="E91" s="363">
        <f>D91/C91-1</f>
        <v>-9.3784811585295613E-2</v>
      </c>
      <c r="F91" s="363">
        <f>D91/B91-1</f>
        <v>-0.30986718932834079</v>
      </c>
      <c r="G91" s="364">
        <f>D91-C91</f>
        <v>-4883</v>
      </c>
      <c r="H91" s="364">
        <f>D91-B91</f>
        <v>-21185</v>
      </c>
      <c r="I91" s="363">
        <f>D91/$D$23</f>
        <v>0.10002777194778874</v>
      </c>
      <c r="J91" s="338"/>
      <c r="K91" s="361">
        <v>761169</v>
      </c>
      <c r="L91" s="361">
        <v>565436</v>
      </c>
      <c r="M91" s="361">
        <v>671165</v>
      </c>
      <c r="N91" s="363">
        <f>M91/L91-1</f>
        <v>0.18698667930588075</v>
      </c>
      <c r="O91" s="363">
        <f>M91/K91-1</f>
        <v>-0.11824443717492439</v>
      </c>
      <c r="P91" s="364">
        <f>M91-L91</f>
        <v>105729</v>
      </c>
      <c r="Q91" s="364">
        <f>M91-K91</f>
        <v>-90004</v>
      </c>
      <c r="R91" s="363">
        <f>M91/$M$23</f>
        <v>0.15525276500579338</v>
      </c>
    </row>
    <row r="92" spans="1:18" x14ac:dyDescent="0.25">
      <c r="A92" s="365" t="s">
        <v>74</v>
      </c>
      <c r="B92" s="364">
        <f>B90-B91</f>
        <v>38201</v>
      </c>
      <c r="C92" s="364">
        <f>C90-C91</f>
        <v>44881</v>
      </c>
      <c r="D92" s="364">
        <f>D90-D91</f>
        <v>44265</v>
      </c>
      <c r="E92" s="363">
        <f>D92/C92-1</f>
        <v>-1.3725184376462196E-2</v>
      </c>
      <c r="F92" s="363">
        <f>D92/B92-1</f>
        <v>0.15873930001832415</v>
      </c>
      <c r="G92" s="364">
        <f>D92-C92</f>
        <v>-616</v>
      </c>
      <c r="H92" s="364">
        <f>D92-B92</f>
        <v>6064</v>
      </c>
      <c r="I92" s="363">
        <f>D92/$D$23</f>
        <v>9.3841623577747668E-2</v>
      </c>
      <c r="J92" s="338"/>
      <c r="K92" s="364">
        <f>K90-K91</f>
        <v>394199</v>
      </c>
      <c r="L92" s="364">
        <f>L90-L91</f>
        <v>488762</v>
      </c>
      <c r="M92" s="364">
        <f>M90-M91</f>
        <v>491220</v>
      </c>
      <c r="N92" s="363">
        <f>M92/L92-1</f>
        <v>5.0290325352626564E-3</v>
      </c>
      <c r="O92" s="363">
        <f>M92/K92-1</f>
        <v>0.24612188260244183</v>
      </c>
      <c r="P92" s="364">
        <f>M92-L92</f>
        <v>2458</v>
      </c>
      <c r="Q92" s="364">
        <f>M92-K92</f>
        <v>97021</v>
      </c>
      <c r="R92" s="363">
        <f>M92/$M$23</f>
        <v>0.11362818863639465</v>
      </c>
    </row>
    <row r="93" spans="1:18" x14ac:dyDescent="0.25">
      <c r="A93" s="362" t="s">
        <v>82</v>
      </c>
      <c r="B93" s="360">
        <v>242176</v>
      </c>
      <c r="C93" s="360">
        <v>232412</v>
      </c>
      <c r="D93" s="360">
        <v>223147</v>
      </c>
      <c r="E93" s="359">
        <f>D93/C93-1</f>
        <v>-3.9864550883775385E-2</v>
      </c>
      <c r="F93" s="359">
        <f>D93/B93-1</f>
        <v>-7.8575085887949259E-2</v>
      </c>
      <c r="G93" s="360">
        <f>D93-C93</f>
        <v>-9265</v>
      </c>
      <c r="H93" s="360">
        <f>D93-B93</f>
        <v>-19029</v>
      </c>
      <c r="I93" s="359">
        <f>D93/$D$23</f>
        <v>0.47307075062698883</v>
      </c>
      <c r="J93" s="338"/>
      <c r="K93" s="361">
        <v>2880489</v>
      </c>
      <c r="L93" s="361">
        <v>2520975</v>
      </c>
      <c r="M93" s="361">
        <v>2589593</v>
      </c>
      <c r="N93" s="359">
        <f>M93/L93-1</f>
        <v>2.7218833982883606E-2</v>
      </c>
      <c r="O93" s="359">
        <f>M93/K93-1</f>
        <v>-0.10098840856535118</v>
      </c>
      <c r="P93" s="360">
        <f>M93-L93</f>
        <v>68618</v>
      </c>
      <c r="Q93" s="360">
        <f>M93-K93</f>
        <v>-290896</v>
      </c>
      <c r="R93" s="359">
        <f>M93/$M$23</f>
        <v>0.59902032062108046</v>
      </c>
    </row>
    <row r="94" spans="1:18" x14ac:dyDescent="0.25">
      <c r="A94" s="358" t="s">
        <v>72</v>
      </c>
      <c r="B94" s="356">
        <v>2499933</v>
      </c>
      <c r="C94" s="356">
        <v>2480422</v>
      </c>
      <c r="D94" s="356">
        <v>2741313</v>
      </c>
      <c r="E94" s="355">
        <f>D94/C94-1</f>
        <v>0.105180086291768</v>
      </c>
      <c r="F94" s="355">
        <f>D94/B94-1</f>
        <v>9.6554587662949443E-2</v>
      </c>
      <c r="G94" s="356">
        <f>D94-C94</f>
        <v>260891</v>
      </c>
      <c r="H94" s="356">
        <f>D94-B94</f>
        <v>241380</v>
      </c>
      <c r="I94" s="355">
        <f>D94/$D$88</f>
        <v>0.89705351077323003</v>
      </c>
      <c r="J94" s="357"/>
      <c r="K94" s="356">
        <v>24391620</v>
      </c>
      <c r="L94" s="356">
        <v>22250273</v>
      </c>
      <c r="M94" s="356">
        <v>24886154</v>
      </c>
      <c r="N94" s="355">
        <f>M94/L94-1</f>
        <v>0.11846510827080636</v>
      </c>
      <c r="O94" s="355">
        <f>M94/K94-1</f>
        <v>2.0274750098599359E-2</v>
      </c>
      <c r="P94" s="356">
        <f>M94-L94</f>
        <v>2635881</v>
      </c>
      <c r="Q94" s="356">
        <f>M94-K94</f>
        <v>494534</v>
      </c>
      <c r="R94" s="355">
        <f>M94/$M$88</f>
        <v>0.86898663641888374</v>
      </c>
    </row>
    <row r="95" spans="1:18" x14ac:dyDescent="0.25">
      <c r="A95" s="300" t="s">
        <v>71</v>
      </c>
      <c r="B95" s="353">
        <v>360471</v>
      </c>
      <c r="C95" s="353">
        <v>256441</v>
      </c>
      <c r="D95" s="353">
        <v>302013</v>
      </c>
      <c r="E95" s="352">
        <f>D95/C95-1</f>
        <v>0.17770949263183344</v>
      </c>
      <c r="F95" s="352">
        <f>D95/B95-1</f>
        <v>-0.16217115939978533</v>
      </c>
      <c r="G95" s="353">
        <f>D95-C95</f>
        <v>45572</v>
      </c>
      <c r="H95" s="353">
        <f>D95-B95</f>
        <v>-58458</v>
      </c>
      <c r="I95" s="352">
        <f>D95/$D$88</f>
        <v>9.8829218680667089E-2</v>
      </c>
      <c r="J95" s="354"/>
      <c r="K95" s="353">
        <v>3609232</v>
      </c>
      <c r="L95" s="353">
        <v>2470654</v>
      </c>
      <c r="M95" s="353">
        <v>2828301</v>
      </c>
      <c r="N95" s="352">
        <f>M95/L95-1</f>
        <v>0.1447580276315501</v>
      </c>
      <c r="O95" s="352">
        <f>M95/K95-1</f>
        <v>-0.21637040788732897</v>
      </c>
      <c r="P95" s="353">
        <f>M95-L95</f>
        <v>357647</v>
      </c>
      <c r="Q95" s="353">
        <f>M95-K95</f>
        <v>-780931</v>
      </c>
      <c r="R95" s="352">
        <f>M95/$M$88</f>
        <v>9.8759968003499676E-2</v>
      </c>
    </row>
    <row r="96" spans="1:18" x14ac:dyDescent="0.25">
      <c r="A96" s="295" t="s">
        <v>70</v>
      </c>
      <c r="B96" s="341">
        <v>17986</v>
      </c>
      <c r="C96" s="341">
        <v>15863</v>
      </c>
      <c r="D96" s="341">
        <v>21490</v>
      </c>
      <c r="E96" s="186">
        <f>D96/C96-1</f>
        <v>0.35472483136859356</v>
      </c>
      <c r="F96" s="186">
        <f>D96/B96-1</f>
        <v>0.19481819192705441</v>
      </c>
      <c r="G96" s="341">
        <f>D96-C96</f>
        <v>5627</v>
      </c>
      <c r="H96" s="341">
        <f>D96-B96</f>
        <v>3504</v>
      </c>
      <c r="I96" s="186">
        <f>D96/$D$88</f>
        <v>7.0322797675846259E-3</v>
      </c>
      <c r="J96" s="338"/>
      <c r="K96" s="341">
        <v>202438</v>
      </c>
      <c r="L96" s="341">
        <v>159351</v>
      </c>
      <c r="M96" s="341">
        <v>191476</v>
      </c>
      <c r="N96" s="186">
        <f>M96/L96-1</f>
        <v>0.20159898588650216</v>
      </c>
      <c r="O96" s="186">
        <f>M96/K96-1</f>
        <v>-5.4149912565822578E-2</v>
      </c>
      <c r="P96" s="341">
        <f>M96-L96</f>
        <v>32125</v>
      </c>
      <c r="Q96" s="341">
        <f>M96-K96</f>
        <v>-10962</v>
      </c>
      <c r="R96" s="186">
        <f>M96/$M$88</f>
        <v>6.6860506125190006E-3</v>
      </c>
    </row>
    <row r="97" spans="1:18" x14ac:dyDescent="0.25">
      <c r="A97" s="295" t="s">
        <v>69</v>
      </c>
      <c r="B97" s="341">
        <v>1114</v>
      </c>
      <c r="C97" s="341">
        <v>2643</v>
      </c>
      <c r="D97" s="341">
        <v>2301</v>
      </c>
      <c r="E97" s="186">
        <f>D97/C97-1</f>
        <v>-0.12939841089670834</v>
      </c>
      <c r="F97" s="186">
        <f>D97/B97-1</f>
        <v>1.0655296229802516</v>
      </c>
      <c r="G97" s="341">
        <f>D97-C97</f>
        <v>-342</v>
      </c>
      <c r="H97" s="341">
        <f>D97-B97</f>
        <v>1187</v>
      </c>
      <c r="I97" s="186">
        <f>D97/$D$88</f>
        <v>7.5296769405361677E-4</v>
      </c>
      <c r="J97" s="338"/>
      <c r="K97" s="341">
        <v>17826</v>
      </c>
      <c r="L97" s="341">
        <v>17076</v>
      </c>
      <c r="M97" s="341">
        <v>24054</v>
      </c>
      <c r="N97" s="186">
        <f>M97/L97-1</f>
        <v>0.40864371047083625</v>
      </c>
      <c r="O97" s="186">
        <f>M97/K97-1</f>
        <v>0.34937731403567818</v>
      </c>
      <c r="P97" s="341">
        <f>M97-L97</f>
        <v>6978</v>
      </c>
      <c r="Q97" s="341">
        <f>M97-K97</f>
        <v>6228</v>
      </c>
      <c r="R97" s="186">
        <f>M97/$M$88</f>
        <v>8.3992908476013728E-4</v>
      </c>
    </row>
    <row r="98" spans="1:18" x14ac:dyDescent="0.25">
      <c r="A98" s="295" t="s">
        <v>68</v>
      </c>
      <c r="B98" s="341">
        <v>40520</v>
      </c>
      <c r="C98" s="341">
        <v>45582</v>
      </c>
      <c r="D98" s="341">
        <v>33793</v>
      </c>
      <c r="E98" s="186">
        <f>D98/C98-1</f>
        <v>-0.25863279364661484</v>
      </c>
      <c r="F98" s="186">
        <f>D98/B98-1</f>
        <v>-0.16601678183613033</v>
      </c>
      <c r="G98" s="341">
        <f>D98-C98</f>
        <v>-11789</v>
      </c>
      <c r="H98" s="341">
        <f>D98-B98</f>
        <v>-6727</v>
      </c>
      <c r="I98" s="186">
        <f>D98/$D$88</f>
        <v>1.1058251753652269E-2</v>
      </c>
      <c r="J98" s="338"/>
      <c r="K98" s="341">
        <v>456341</v>
      </c>
      <c r="L98" s="341">
        <v>349565</v>
      </c>
      <c r="M98" s="341">
        <v>398436</v>
      </c>
      <c r="N98" s="186">
        <f>M98/L98-1</f>
        <v>0.13980518644601148</v>
      </c>
      <c r="O98" s="186">
        <f>M98/K98-1</f>
        <v>-0.12688976006977237</v>
      </c>
      <c r="P98" s="341">
        <f>M98-L98</f>
        <v>48871</v>
      </c>
      <c r="Q98" s="341">
        <f>M98-K98</f>
        <v>-57905</v>
      </c>
      <c r="R98" s="186">
        <f>M98/$M$88</f>
        <v>1.3912778948012391E-2</v>
      </c>
    </row>
    <row r="99" spans="1:18" x14ac:dyDescent="0.25">
      <c r="A99" s="295" t="s">
        <v>67</v>
      </c>
      <c r="B99" s="341">
        <v>6424</v>
      </c>
      <c r="C99" s="341">
        <v>10937</v>
      </c>
      <c r="D99" s="341">
        <v>8202</v>
      </c>
      <c r="E99" s="186">
        <f>D99/C99-1</f>
        <v>-0.25006857456340859</v>
      </c>
      <c r="F99" s="186">
        <f>D99/B99-1</f>
        <v>0.27677459526774606</v>
      </c>
      <c r="G99" s="341">
        <f>D99-C99</f>
        <v>-2735</v>
      </c>
      <c r="H99" s="341">
        <f>D99-B99</f>
        <v>1778</v>
      </c>
      <c r="I99" s="186">
        <f>D99/$D$88</f>
        <v>2.6839813240450957E-3</v>
      </c>
      <c r="J99" s="338"/>
      <c r="K99" s="341">
        <v>70125</v>
      </c>
      <c r="L99" s="341">
        <v>106856</v>
      </c>
      <c r="M99" s="341">
        <v>128205</v>
      </c>
      <c r="N99" s="186">
        <f>M99/L99-1</f>
        <v>0.19979224376731297</v>
      </c>
      <c r="O99" s="186">
        <f>M99/K99-1</f>
        <v>0.82823529411764696</v>
      </c>
      <c r="P99" s="341">
        <f>M99-L99</f>
        <v>21349</v>
      </c>
      <c r="Q99" s="341">
        <f>M99-K99</f>
        <v>58080</v>
      </c>
      <c r="R99" s="186">
        <f>M99/$M$88</f>
        <v>4.4767235516618197E-3</v>
      </c>
    </row>
    <row r="100" spans="1:18" x14ac:dyDescent="0.25">
      <c r="A100" s="295" t="s">
        <v>66</v>
      </c>
      <c r="B100" s="341">
        <v>52262</v>
      </c>
      <c r="C100" s="341">
        <v>42338</v>
      </c>
      <c r="D100" s="341">
        <v>44931</v>
      </c>
      <c r="E100" s="186">
        <f>D100/C100-1</f>
        <v>6.1245217062686041E-2</v>
      </c>
      <c r="F100" s="186">
        <f>D100/B100-1</f>
        <v>-0.1402740040564846</v>
      </c>
      <c r="G100" s="341">
        <f>D100-C100</f>
        <v>2593</v>
      </c>
      <c r="H100" s="341">
        <f>D100-B100</f>
        <v>-7331</v>
      </c>
      <c r="I100" s="186">
        <f>D100/$D$88</f>
        <v>1.4702994985451133E-2</v>
      </c>
      <c r="J100" s="338"/>
      <c r="K100" s="341">
        <v>452643</v>
      </c>
      <c r="L100" s="341">
        <v>262411</v>
      </c>
      <c r="M100" s="341">
        <v>356393</v>
      </c>
      <c r="N100" s="186">
        <f>M100/L100-1</f>
        <v>0.35814809592585672</v>
      </c>
      <c r="O100" s="186">
        <f>M100/K100-1</f>
        <v>-0.21263998338646573</v>
      </c>
      <c r="P100" s="341">
        <f>M100-L100</f>
        <v>93982</v>
      </c>
      <c r="Q100" s="341">
        <f>M100-K100</f>
        <v>-96250</v>
      </c>
      <c r="R100" s="186">
        <f>M100/$M$88</f>
        <v>1.2444701351331156E-2</v>
      </c>
    </row>
    <row r="101" spans="1:18" x14ac:dyDescent="0.25">
      <c r="A101" s="295" t="s">
        <v>65</v>
      </c>
      <c r="B101" s="341">
        <v>1657</v>
      </c>
      <c r="C101" s="341">
        <v>2325</v>
      </c>
      <c r="D101" s="341">
        <v>4334</v>
      </c>
      <c r="E101" s="186">
        <f>D101/C101-1</f>
        <v>0.86408602150537628</v>
      </c>
      <c r="F101" s="186">
        <f>D101/B101-1</f>
        <v>1.6155703077851538</v>
      </c>
      <c r="G101" s="341">
        <f>D101-C101</f>
        <v>2009</v>
      </c>
      <c r="H101" s="341">
        <f>D101-B101</f>
        <v>2677</v>
      </c>
      <c r="I101" s="186">
        <f>D101/$D$88</f>
        <v>1.4182364128763039E-3</v>
      </c>
      <c r="J101" s="338"/>
      <c r="K101" s="341">
        <v>17534</v>
      </c>
      <c r="L101" s="341">
        <v>30842</v>
      </c>
      <c r="M101" s="341">
        <v>33855</v>
      </c>
      <c r="N101" s="186">
        <f>M101/L101-1</f>
        <v>9.7691459697814675E-2</v>
      </c>
      <c r="O101" s="186">
        <f>M101/K101-1</f>
        <v>0.9308201209079503</v>
      </c>
      <c r="P101" s="341">
        <f>M101-L101</f>
        <v>3013</v>
      </c>
      <c r="Q101" s="341">
        <f>M101-K101</f>
        <v>16321</v>
      </c>
      <c r="R101" s="186">
        <f>M101/$M$88</f>
        <v>1.1821650937288786E-3</v>
      </c>
    </row>
    <row r="102" spans="1:18" x14ac:dyDescent="0.25">
      <c r="A102" s="295" t="s">
        <v>64</v>
      </c>
      <c r="B102" s="341">
        <v>1158077</v>
      </c>
      <c r="C102" s="341">
        <v>1232885</v>
      </c>
      <c r="D102" s="341">
        <v>1325573</v>
      </c>
      <c r="E102" s="186">
        <f>D102/C102-1</f>
        <v>7.5179761291604752E-2</v>
      </c>
      <c r="F102" s="186">
        <f>D102/B102-1</f>
        <v>0.14463286983508006</v>
      </c>
      <c r="G102" s="341">
        <f>D102-C102</f>
        <v>92688</v>
      </c>
      <c r="H102" s="341">
        <f>D102-B102</f>
        <v>167496</v>
      </c>
      <c r="I102" s="186">
        <f>D102/$D$88</f>
        <v>0.43377385706637767</v>
      </c>
      <c r="J102" s="338"/>
      <c r="K102" s="341">
        <v>11186887</v>
      </c>
      <c r="L102" s="341">
        <v>10615397</v>
      </c>
      <c r="M102" s="341">
        <v>11681393</v>
      </c>
      <c r="N102" s="186">
        <f>M102/L102-1</f>
        <v>0.10041979588704963</v>
      </c>
      <c r="O102" s="186">
        <f>M102/K102-1</f>
        <v>4.4204075718294211E-2</v>
      </c>
      <c r="P102" s="341">
        <f>M102-L102</f>
        <v>1065996</v>
      </c>
      <c r="Q102" s="341">
        <f>M102-K102</f>
        <v>494506</v>
      </c>
      <c r="R102" s="186">
        <f>M102/$M$88</f>
        <v>0.40789647173914834</v>
      </c>
    </row>
    <row r="103" spans="1:18" x14ac:dyDescent="0.25">
      <c r="A103" s="295" t="s">
        <v>63</v>
      </c>
      <c r="B103" s="341">
        <v>102739</v>
      </c>
      <c r="C103" s="341">
        <v>129560</v>
      </c>
      <c r="D103" s="341">
        <v>162308</v>
      </c>
      <c r="E103" s="186">
        <f>D103/C103-1</f>
        <v>0.25276319851806117</v>
      </c>
      <c r="F103" s="186">
        <f>D103/B103-1</f>
        <v>0.57980903065048328</v>
      </c>
      <c r="G103" s="341">
        <f>D103-C103</f>
        <v>32748</v>
      </c>
      <c r="H103" s="341">
        <f>D103-B103</f>
        <v>59569</v>
      </c>
      <c r="I103" s="186">
        <f>D103/$D$88</f>
        <v>5.311285549172292E-2</v>
      </c>
      <c r="J103" s="338"/>
      <c r="K103" s="341">
        <v>1030606</v>
      </c>
      <c r="L103" s="341">
        <v>1072113</v>
      </c>
      <c r="M103" s="341">
        <v>1305369</v>
      </c>
      <c r="N103" s="186">
        <f>M103/L103-1</f>
        <v>0.21756661844413783</v>
      </c>
      <c r="O103" s="186">
        <f>M103/K103-1</f>
        <v>0.26660333823012872</v>
      </c>
      <c r="P103" s="341">
        <f>M103-L103</f>
        <v>233256</v>
      </c>
      <c r="Q103" s="341">
        <f>M103-K103</f>
        <v>274763</v>
      </c>
      <c r="R103" s="186">
        <f>M103/$M$88</f>
        <v>4.5581499519591569E-2</v>
      </c>
    </row>
    <row r="104" spans="1:18" x14ac:dyDescent="0.25">
      <c r="A104" s="295" t="s">
        <v>62</v>
      </c>
      <c r="B104" s="341">
        <v>97778</v>
      </c>
      <c r="C104" s="341">
        <v>100406</v>
      </c>
      <c r="D104" s="341">
        <v>126881</v>
      </c>
      <c r="E104" s="186">
        <f>D104/C104-1</f>
        <v>0.26367946138676968</v>
      </c>
      <c r="F104" s="186">
        <f>D104/B104-1</f>
        <v>0.29764364171899604</v>
      </c>
      <c r="G104" s="341">
        <f>D104-C104</f>
        <v>26475</v>
      </c>
      <c r="H104" s="341">
        <f>D104-B104</f>
        <v>29103</v>
      </c>
      <c r="I104" s="186">
        <f>D104/$D$88</f>
        <v>4.151990177714774E-2</v>
      </c>
      <c r="J104" s="338"/>
      <c r="K104" s="341">
        <v>962157</v>
      </c>
      <c r="L104" s="341">
        <v>1110628</v>
      </c>
      <c r="M104" s="341">
        <v>1119903</v>
      </c>
      <c r="N104" s="186">
        <f>M104/L104-1</f>
        <v>8.3511310717900855E-3</v>
      </c>
      <c r="O104" s="186">
        <f>M104/K104-1</f>
        <v>0.16395037400341117</v>
      </c>
      <c r="P104" s="341">
        <f>M104-L104</f>
        <v>9275</v>
      </c>
      <c r="Q104" s="341">
        <f>M104-K104</f>
        <v>157746</v>
      </c>
      <c r="R104" s="186">
        <f>M104/$M$88</f>
        <v>3.910530896358743E-2</v>
      </c>
    </row>
    <row r="105" spans="1:18" x14ac:dyDescent="0.25">
      <c r="A105" s="295" t="s">
        <v>61</v>
      </c>
      <c r="B105" s="341">
        <v>81111</v>
      </c>
      <c r="C105" s="341">
        <v>88293</v>
      </c>
      <c r="D105" s="341">
        <v>101995</v>
      </c>
      <c r="E105" s="186">
        <f>D105/C105-1</f>
        <v>0.1551878404856557</v>
      </c>
      <c r="F105" s="186">
        <f>D105/B105-1</f>
        <v>0.25747432530729486</v>
      </c>
      <c r="G105" s="341">
        <f>D105-C105</f>
        <v>13702</v>
      </c>
      <c r="H105" s="341">
        <f>D105-B105</f>
        <v>20884</v>
      </c>
      <c r="I105" s="186">
        <f>D105/$D$88</f>
        <v>3.3376332009995062E-2</v>
      </c>
      <c r="J105" s="338"/>
      <c r="K105" s="341">
        <v>883964</v>
      </c>
      <c r="L105" s="341">
        <v>914694</v>
      </c>
      <c r="M105" s="341">
        <v>951371</v>
      </c>
      <c r="N105" s="186">
        <f>M105/L105-1</f>
        <v>4.0097562682164689E-2</v>
      </c>
      <c r="O105" s="186">
        <f>M105/K105-1</f>
        <v>7.6255367865659673E-2</v>
      </c>
      <c r="P105" s="341">
        <f>M105-L105</f>
        <v>36677</v>
      </c>
      <c r="Q105" s="341">
        <f>M105-K105</f>
        <v>67407</v>
      </c>
      <c r="R105" s="186">
        <f>M105/$M$88</f>
        <v>3.3220427924558767E-2</v>
      </c>
    </row>
    <row r="106" spans="1:18" x14ac:dyDescent="0.25">
      <c r="A106" s="295" t="s">
        <v>60</v>
      </c>
      <c r="B106" s="341">
        <v>70948</v>
      </c>
      <c r="C106" s="341">
        <v>77116</v>
      </c>
      <c r="D106" s="341">
        <v>98734</v>
      </c>
      <c r="E106" s="186">
        <f>D106/C106-1</f>
        <v>0.28033093002749099</v>
      </c>
      <c r="F106" s="186">
        <f>D106/B106-1</f>
        <v>0.39163894683430112</v>
      </c>
      <c r="G106" s="341">
        <f>D106-C106</f>
        <v>21618</v>
      </c>
      <c r="H106" s="341">
        <f>D106-B106</f>
        <v>27786</v>
      </c>
      <c r="I106" s="186">
        <f>D106/$D$88</f>
        <v>3.2309218733024683E-2</v>
      </c>
      <c r="J106" s="338"/>
      <c r="K106" s="341">
        <v>728715</v>
      </c>
      <c r="L106" s="341">
        <v>861535</v>
      </c>
      <c r="M106" s="341">
        <v>979957</v>
      </c>
      <c r="N106" s="186">
        <f>M106/L106-1</f>
        <v>0.1374546594160424</v>
      </c>
      <c r="O106" s="186">
        <f>M106/K106-1</f>
        <v>0.34477402002154478</v>
      </c>
      <c r="P106" s="341">
        <f>M106-L106</f>
        <v>118422</v>
      </c>
      <c r="Q106" s="341">
        <f>M106-K106</f>
        <v>251242</v>
      </c>
      <c r="R106" s="186">
        <f>M106/$M$88</f>
        <v>3.4218607554431277E-2</v>
      </c>
    </row>
    <row r="107" spans="1:18" x14ac:dyDescent="0.25">
      <c r="A107" s="295" t="s">
        <v>59</v>
      </c>
      <c r="B107" s="341">
        <v>23675</v>
      </c>
      <c r="C107" s="341">
        <v>51495</v>
      </c>
      <c r="D107" s="341">
        <v>54296</v>
      </c>
      <c r="E107" s="186">
        <f>D107/C107-1</f>
        <v>5.439363044955825E-2</v>
      </c>
      <c r="F107" s="186">
        <f>D107/B107-1</f>
        <v>1.2933896515311512</v>
      </c>
      <c r="G107" s="341">
        <f>D107-C107</f>
        <v>2801</v>
      </c>
      <c r="H107" s="341">
        <f>D107-B107</f>
        <v>30621</v>
      </c>
      <c r="I107" s="186">
        <f>D107/$D$88</f>
        <v>1.7767550593800599E-2</v>
      </c>
      <c r="J107" s="338"/>
      <c r="K107" s="341">
        <v>207025</v>
      </c>
      <c r="L107" s="341">
        <v>417089</v>
      </c>
      <c r="M107" s="341">
        <v>425913</v>
      </c>
      <c r="N107" s="186">
        <f>M107/L107-1</f>
        <v>2.1156156120156533E-2</v>
      </c>
      <c r="O107" s="186">
        <f>M107/K107-1</f>
        <v>1.0573022581813789</v>
      </c>
      <c r="P107" s="341">
        <f>M107-L107</f>
        <v>8824</v>
      </c>
      <c r="Q107" s="341">
        <f>M107-K107</f>
        <v>218888</v>
      </c>
      <c r="R107" s="186">
        <f>M107/$M$88</f>
        <v>1.487223398509372E-2</v>
      </c>
    </row>
    <row r="108" spans="1:18" x14ac:dyDescent="0.25">
      <c r="A108" s="295" t="s">
        <v>58</v>
      </c>
      <c r="B108" s="341">
        <v>69473</v>
      </c>
      <c r="C108" s="341">
        <v>79672</v>
      </c>
      <c r="D108" s="341">
        <v>76782</v>
      </c>
      <c r="E108" s="186">
        <f>D108/C108-1</f>
        <v>-3.6273722261271235E-2</v>
      </c>
      <c r="F108" s="186">
        <f>D108/B108-1</f>
        <v>0.10520633915334021</v>
      </c>
      <c r="G108" s="341">
        <f>D108-C108</f>
        <v>-2890</v>
      </c>
      <c r="H108" s="341">
        <f>D108-B108</f>
        <v>7309</v>
      </c>
      <c r="I108" s="186">
        <f>D108/$D$88</f>
        <v>2.5125756403661367E-2</v>
      </c>
      <c r="J108" s="338"/>
      <c r="K108" s="341">
        <v>780262</v>
      </c>
      <c r="L108" s="341">
        <v>771159</v>
      </c>
      <c r="M108" s="341">
        <v>833283</v>
      </c>
      <c r="N108" s="186">
        <f>M108/L108-1</f>
        <v>8.0559262097699591E-2</v>
      </c>
      <c r="O108" s="186">
        <f>M108/K108-1</f>
        <v>6.7952815849035231E-2</v>
      </c>
      <c r="P108" s="341">
        <f>M108-L108</f>
        <v>62124</v>
      </c>
      <c r="Q108" s="341">
        <f>M108-K108</f>
        <v>53021</v>
      </c>
      <c r="R108" s="186">
        <f>M108/$M$88</f>
        <v>2.9096974621110064E-2</v>
      </c>
    </row>
    <row r="109" spans="1:18" x14ac:dyDescent="0.25">
      <c r="A109" s="295" t="s">
        <v>57</v>
      </c>
      <c r="B109" s="341">
        <v>39339</v>
      </c>
      <c r="C109" s="341">
        <v>29827</v>
      </c>
      <c r="D109" s="341">
        <v>40962</v>
      </c>
      <c r="E109" s="186">
        <f>D109/C109-1</f>
        <v>0.37331947564287393</v>
      </c>
      <c r="F109" s="186">
        <f>D109/B109-1</f>
        <v>4.1256768092732488E-2</v>
      </c>
      <c r="G109" s="341">
        <f>D109-C109</f>
        <v>11135</v>
      </c>
      <c r="H109" s="341">
        <f>D109-B109</f>
        <v>1623</v>
      </c>
      <c r="I109" s="186">
        <f>D109/$D$88</f>
        <v>1.3404199341079641E-2</v>
      </c>
      <c r="J109" s="338"/>
      <c r="K109" s="341">
        <v>394548</v>
      </c>
      <c r="L109" s="341">
        <v>176801</v>
      </c>
      <c r="M109" s="341">
        <v>304232</v>
      </c>
      <c r="N109" s="186">
        <f>M109/L109-1</f>
        <v>0.72075949796664052</v>
      </c>
      <c r="O109" s="186">
        <f>M109/K109-1</f>
        <v>-0.22891004389833425</v>
      </c>
      <c r="P109" s="341">
        <f>M109-L109</f>
        <v>127431</v>
      </c>
      <c r="Q109" s="341">
        <f>M109-K109</f>
        <v>-90316</v>
      </c>
      <c r="R109" s="186">
        <f>M109/$M$88</f>
        <v>1.0623318587958182E-2</v>
      </c>
    </row>
    <row r="110" spans="1:18" x14ac:dyDescent="0.25">
      <c r="A110" s="295" t="s">
        <v>56</v>
      </c>
      <c r="B110" s="341">
        <v>59957</v>
      </c>
      <c r="C110" s="341">
        <v>31890</v>
      </c>
      <c r="D110" s="341">
        <v>33236</v>
      </c>
      <c r="E110" s="186">
        <f>D110/C110-1</f>
        <v>4.2207588585763567E-2</v>
      </c>
      <c r="F110" s="186">
        <f>D110/B110-1</f>
        <v>-0.44566939640075387</v>
      </c>
      <c r="G110" s="341">
        <f>D110-C110</f>
        <v>1346</v>
      </c>
      <c r="H110" s="341">
        <f>D110-B110</f>
        <v>-26721</v>
      </c>
      <c r="I110" s="186">
        <f>D110/$D$88</f>
        <v>1.0875981868564106E-2</v>
      </c>
      <c r="J110" s="338"/>
      <c r="K110" s="341">
        <v>576862</v>
      </c>
      <c r="L110" s="341">
        <v>253216</v>
      </c>
      <c r="M110" s="341">
        <v>357903</v>
      </c>
      <c r="N110" s="186">
        <f>M110/L110-1</f>
        <v>0.41342964109692915</v>
      </c>
      <c r="O110" s="186">
        <f>M110/K110-1</f>
        <v>-0.3795691170505251</v>
      </c>
      <c r="P110" s="341">
        <f>M110-L110</f>
        <v>104687</v>
      </c>
      <c r="Q110" s="341">
        <f>M110-K110</f>
        <v>-218959</v>
      </c>
      <c r="R110" s="186">
        <f>M110/$M$88</f>
        <v>1.2497428254049531E-2</v>
      </c>
    </row>
    <row r="111" spans="1:18" x14ac:dyDescent="0.25">
      <c r="A111" s="295" t="s">
        <v>55</v>
      </c>
      <c r="B111" s="341">
        <v>9417</v>
      </c>
      <c r="C111" s="341">
        <v>19347</v>
      </c>
      <c r="D111" s="341">
        <v>23410</v>
      </c>
      <c r="E111" s="186">
        <f>D111/C111-1</f>
        <v>0.21000671938801885</v>
      </c>
      <c r="F111" s="186">
        <f>D111/B111-1</f>
        <v>1.4859297016034829</v>
      </c>
      <c r="G111" s="341">
        <f>D111-C111</f>
        <v>4063</v>
      </c>
      <c r="H111" s="341">
        <f>D111-B111</f>
        <v>13993</v>
      </c>
      <c r="I111" s="186">
        <f>D111/$D$88</f>
        <v>7.6605709334181529E-3</v>
      </c>
      <c r="J111" s="338"/>
      <c r="K111" s="341">
        <v>57222</v>
      </c>
      <c r="L111" s="341">
        <v>166572</v>
      </c>
      <c r="M111" s="341">
        <v>177896</v>
      </c>
      <c r="N111" s="186">
        <f>M111/L111-1</f>
        <v>6.7982614124822982E-2</v>
      </c>
      <c r="O111" s="186">
        <f>M111/K111-1</f>
        <v>2.1088742092202302</v>
      </c>
      <c r="P111" s="341">
        <f>M111-L111</f>
        <v>11324</v>
      </c>
      <c r="Q111" s="341">
        <f>M111-K111</f>
        <v>120674</v>
      </c>
      <c r="R111" s="186">
        <f>M111/$M$88</f>
        <v>6.2118576728398345E-3</v>
      </c>
    </row>
    <row r="112" spans="1:18" x14ac:dyDescent="0.25">
      <c r="A112" s="295" t="s">
        <v>54</v>
      </c>
      <c r="B112" s="341">
        <v>7810</v>
      </c>
      <c r="C112" s="341">
        <v>8020</v>
      </c>
      <c r="D112" s="341">
        <v>12709</v>
      </c>
      <c r="E112" s="186">
        <f>D112/C112-1</f>
        <v>0.58466334164588529</v>
      </c>
      <c r="F112" s="186">
        <f>D112/B112-1</f>
        <v>0.6272727272727272</v>
      </c>
      <c r="G112" s="341">
        <f>D112-C112</f>
        <v>4689</v>
      </c>
      <c r="H112" s="341">
        <f>D112-B112</f>
        <v>4899</v>
      </c>
      <c r="I112" s="186">
        <f>D112/$D$88</f>
        <v>4.1588293888428583E-3</v>
      </c>
      <c r="J112" s="338"/>
      <c r="K112" s="341">
        <v>62364</v>
      </c>
      <c r="L112" s="341">
        <v>86162</v>
      </c>
      <c r="M112" s="341">
        <v>107992</v>
      </c>
      <c r="N112" s="186">
        <f>M112/L112-1</f>
        <v>0.25335994986188815</v>
      </c>
      <c r="O112" s="186">
        <f>M112/K112-1</f>
        <v>0.73164004874607147</v>
      </c>
      <c r="P112" s="341">
        <f>M112-L112</f>
        <v>21830</v>
      </c>
      <c r="Q112" s="341">
        <f>M112-K112</f>
        <v>45628</v>
      </c>
      <c r="R112" s="186">
        <f>M112/$M$88</f>
        <v>3.7709163432866361E-3</v>
      </c>
    </row>
    <row r="113" spans="1:18" x14ac:dyDescent="0.25">
      <c r="A113" s="295" t="s">
        <v>53</v>
      </c>
      <c r="B113" s="341">
        <v>6020</v>
      </c>
      <c r="C113" s="341">
        <v>8601</v>
      </c>
      <c r="D113" s="341">
        <v>9566</v>
      </c>
      <c r="E113" s="186">
        <f>D113/C113-1</f>
        <v>0.11219625624927332</v>
      </c>
      <c r="F113" s="186">
        <f>D113/B113-1</f>
        <v>0.58903654485049839</v>
      </c>
      <c r="G113" s="341">
        <f>D113-C113</f>
        <v>965</v>
      </c>
      <c r="H113" s="341">
        <f>D113-B113</f>
        <v>3546</v>
      </c>
      <c r="I113" s="186">
        <f>D113/$D$88</f>
        <v>3.1303298397726631E-3</v>
      </c>
      <c r="J113" s="338"/>
      <c r="K113" s="341">
        <v>71270</v>
      </c>
      <c r="L113" s="341">
        <v>105443</v>
      </c>
      <c r="M113" s="341">
        <v>128974</v>
      </c>
      <c r="N113" s="186">
        <f>M113/L113-1</f>
        <v>0.22316322562901281</v>
      </c>
      <c r="O113" s="186">
        <f>M113/K113-1</f>
        <v>0.80965343061596751</v>
      </c>
      <c r="P113" s="341">
        <f>M113-L113</f>
        <v>23531</v>
      </c>
      <c r="Q113" s="341">
        <f>M113-K113</f>
        <v>57704</v>
      </c>
      <c r="R113" s="186">
        <f>M113/$M$88</f>
        <v>4.5035758617217071E-3</v>
      </c>
    </row>
    <row r="114" spans="1:18" x14ac:dyDescent="0.25">
      <c r="A114" s="295" t="s">
        <v>52</v>
      </c>
      <c r="B114" s="341">
        <v>8016</v>
      </c>
      <c r="C114" s="341">
        <v>11323</v>
      </c>
      <c r="D114" s="341">
        <v>10341</v>
      </c>
      <c r="E114" s="186">
        <f>D114/C114-1</f>
        <v>-8.6726132650357668E-2</v>
      </c>
      <c r="F114" s="186">
        <f>D114/B114-1</f>
        <v>0.29004491017964074</v>
      </c>
      <c r="G114" s="341">
        <f>D114-C114</f>
        <v>-982</v>
      </c>
      <c r="H114" s="341">
        <f>D114-B114</f>
        <v>2325</v>
      </c>
      <c r="I114" s="186">
        <f>D114/$D$88</f>
        <v>3.3839369509815085E-3</v>
      </c>
      <c r="J114" s="338"/>
      <c r="K114" s="341">
        <v>58441</v>
      </c>
      <c r="L114" s="341">
        <v>114242</v>
      </c>
      <c r="M114" s="341">
        <v>115332</v>
      </c>
      <c r="N114" s="186">
        <f>M114/L114-1</f>
        <v>9.5411494896797677E-3</v>
      </c>
      <c r="O114" s="186">
        <f>M114/K114-1</f>
        <v>0.97347752434078805</v>
      </c>
      <c r="P114" s="341">
        <f>M114-L114</f>
        <v>1090</v>
      </c>
      <c r="Q114" s="341">
        <f>M114-K114</f>
        <v>56891</v>
      </c>
      <c r="R114" s="186">
        <f>M114/$M$88</f>
        <v>4.0272179763680121E-3</v>
      </c>
    </row>
    <row r="115" spans="1:18" x14ac:dyDescent="0.25">
      <c r="A115" s="295" t="s">
        <v>51</v>
      </c>
      <c r="B115" s="341">
        <v>9017</v>
      </c>
      <c r="C115" s="341">
        <v>14070</v>
      </c>
      <c r="D115" s="341">
        <v>18276</v>
      </c>
      <c r="E115" s="186">
        <f>D115/C115-1</f>
        <v>0.29893390191897651</v>
      </c>
      <c r="F115" s="186">
        <f>D115/B115-1</f>
        <v>1.0268381945214595</v>
      </c>
      <c r="G115" s="341">
        <f>D115-C115</f>
        <v>4206</v>
      </c>
      <c r="H115" s="341">
        <f>D115-B115</f>
        <v>9259</v>
      </c>
      <c r="I115" s="186">
        <f>D115/$D$88</f>
        <v>5.9805465347778797E-3</v>
      </c>
      <c r="J115" s="338"/>
      <c r="K115" s="341">
        <v>98642</v>
      </c>
      <c r="L115" s="341">
        <v>152529</v>
      </c>
      <c r="M115" s="341">
        <v>195202</v>
      </c>
      <c r="N115" s="186">
        <f>M115/L115-1</f>
        <v>0.27976974870352533</v>
      </c>
      <c r="O115" s="186">
        <f>M115/K115-1</f>
        <v>0.97889337199164661</v>
      </c>
      <c r="P115" s="341">
        <f>M115-L115</f>
        <v>42673</v>
      </c>
      <c r="Q115" s="341">
        <f>M115-K115</f>
        <v>96560</v>
      </c>
      <c r="R115" s="186">
        <f>M115/$M$88</f>
        <v>6.8161568638624897E-3</v>
      </c>
    </row>
    <row r="116" spans="1:18" x14ac:dyDescent="0.25">
      <c r="A116" s="295" t="s">
        <v>50</v>
      </c>
      <c r="B116" s="341">
        <v>30591</v>
      </c>
      <c r="C116" s="341">
        <v>50955</v>
      </c>
      <c r="D116" s="341">
        <v>60516</v>
      </c>
      <c r="E116" s="186">
        <f>D116/C116-1</f>
        <v>0.1876361495437151</v>
      </c>
      <c r="F116" s="186">
        <f>D116/B116-1</f>
        <v>0.97822889085025011</v>
      </c>
      <c r="G116" s="341">
        <f>D116-C116</f>
        <v>9561</v>
      </c>
      <c r="H116" s="341">
        <f>D116-B116</f>
        <v>29925</v>
      </c>
      <c r="I116" s="186">
        <f>D116/$D$88</f>
        <v>1.9802952183115459E-2</v>
      </c>
      <c r="J116" s="338"/>
      <c r="K116" s="341">
        <v>321221</v>
      </c>
      <c r="L116" s="341">
        <v>546813</v>
      </c>
      <c r="M116" s="341">
        <v>625235</v>
      </c>
      <c r="N116" s="186">
        <f>M116/L116-1</f>
        <v>0.14341648790354289</v>
      </c>
      <c r="O116" s="186">
        <f>M116/K116-1</f>
        <v>0.94643251842189646</v>
      </c>
      <c r="P116" s="341">
        <f>M116-L116</f>
        <v>78422</v>
      </c>
      <c r="Q116" s="341">
        <f>M116-K116</f>
        <v>304014</v>
      </c>
      <c r="R116" s="186">
        <f>M116/$M$88</f>
        <v>2.1832254980876546E-2</v>
      </c>
    </row>
    <row r="117" spans="1:18" x14ac:dyDescent="0.25">
      <c r="A117" s="295" t="s">
        <v>49</v>
      </c>
      <c r="B117" s="341">
        <v>42177</v>
      </c>
      <c r="C117" s="341">
        <v>40855</v>
      </c>
      <c r="D117" s="341">
        <v>45950</v>
      </c>
      <c r="E117" s="186">
        <f>D117/C117-1</f>
        <v>0.12470933790233762</v>
      </c>
      <c r="F117" s="186">
        <f>D117/B117-1</f>
        <v>8.9456338762832877E-2</v>
      </c>
      <c r="G117" s="341">
        <f>D117-C117</f>
        <v>5095</v>
      </c>
      <c r="H117" s="341">
        <f>D117-B117</f>
        <v>3773</v>
      </c>
      <c r="I117" s="186">
        <f>D117/$D$88</f>
        <v>1.5036447432317988E-2</v>
      </c>
      <c r="J117" s="338"/>
      <c r="K117" s="341">
        <v>255951</v>
      </c>
      <c r="L117" s="341">
        <v>249202</v>
      </c>
      <c r="M117" s="341">
        <v>291505</v>
      </c>
      <c r="N117" s="186">
        <f>M117/L117-1</f>
        <v>0.16975385430293488</v>
      </c>
      <c r="O117" s="186">
        <f>M117/K117-1</f>
        <v>0.13890940062746382</v>
      </c>
      <c r="P117" s="341">
        <f>M117-L117</f>
        <v>42303</v>
      </c>
      <c r="Q117" s="341">
        <f>M117-K117</f>
        <v>35554</v>
      </c>
      <c r="R117" s="186">
        <f>M117/$M$88</f>
        <v>1.0178911110543103E-2</v>
      </c>
    </row>
    <row r="118" spans="1:18" x14ac:dyDescent="0.25">
      <c r="A118" s="294" t="s">
        <v>48</v>
      </c>
      <c r="B118" s="341">
        <v>53177</v>
      </c>
      <c r="C118" s="341">
        <v>3798</v>
      </c>
      <c r="D118" s="341">
        <v>4966</v>
      </c>
      <c r="E118" s="186">
        <f>D118/C118-1</f>
        <v>0.30753027909426023</v>
      </c>
      <c r="F118" s="186">
        <f>D118/B118-1</f>
        <v>-0.9066137615886567</v>
      </c>
      <c r="G118" s="341">
        <f>D118-C118</f>
        <v>1168</v>
      </c>
      <c r="H118" s="341">
        <f>D118-B118</f>
        <v>-48211</v>
      </c>
      <c r="I118" s="186">
        <f>D118/$D$88</f>
        <v>1.6250489216298398E-3</v>
      </c>
      <c r="J118" s="338"/>
      <c r="K118" s="341">
        <v>437319</v>
      </c>
      <c r="L118" s="341">
        <v>39833</v>
      </c>
      <c r="M118" s="341">
        <v>49657</v>
      </c>
      <c r="N118" s="186">
        <f>M118/L118-1</f>
        <v>0.24662967890944687</v>
      </c>
      <c r="O118" s="186">
        <f>M118/K118-1</f>
        <v>-0.88645130899869429</v>
      </c>
      <c r="P118" s="341">
        <f>M118-L118</f>
        <v>9824</v>
      </c>
      <c r="Q118" s="341">
        <f>M118-K118</f>
        <v>-387662</v>
      </c>
      <c r="R118" s="186">
        <f>M118/$M$88</f>
        <v>1.7339468929048864E-3</v>
      </c>
    </row>
    <row r="119" spans="1:18" x14ac:dyDescent="0.25">
      <c r="A119" s="293" t="s">
        <v>47</v>
      </c>
      <c r="B119" s="351">
        <f>B94-SUM(B95:B118)</f>
        <v>150177</v>
      </c>
      <c r="C119" s="351">
        <f>C94-SUM(C95:C118)</f>
        <v>126180</v>
      </c>
      <c r="D119" s="351">
        <f>D94-SUM(D95:D118)</f>
        <v>117748</v>
      </c>
      <c r="E119" s="350">
        <f>D119/C119-1</f>
        <v>-6.6825170391504152E-2</v>
      </c>
      <c r="F119" s="350">
        <f>D119/B119-1</f>
        <v>-0.21593852587280338</v>
      </c>
      <c r="G119" s="351">
        <f>D119-C119</f>
        <v>-8432</v>
      </c>
      <c r="H119" s="351">
        <f>D119-B119</f>
        <v>-32429</v>
      </c>
      <c r="I119" s="350">
        <f>D119/$D$88</f>
        <v>3.8531264684669823E-2</v>
      </c>
      <c r="J119" s="338"/>
      <c r="K119" s="351">
        <f>K94-SUM(K95:K118)</f>
        <v>1452025</v>
      </c>
      <c r="L119" s="351">
        <f>L94-SUM(L95:L118)</f>
        <v>1200090</v>
      </c>
      <c r="M119" s="351">
        <f>M94-SUM(M95:M118)</f>
        <v>1274317</v>
      </c>
      <c r="N119" s="350">
        <f>M119/L119-1</f>
        <v>6.185119449374632E-2</v>
      </c>
      <c r="O119" s="350">
        <f>M119/K119-1</f>
        <v>-0.12238632254954285</v>
      </c>
      <c r="P119" s="351">
        <f>M119-L119</f>
        <v>74227</v>
      </c>
      <c r="Q119" s="351">
        <f>M119-K119</f>
        <v>-177708</v>
      </c>
      <c r="R119" s="350">
        <f>M119/$M$88</f>
        <v>4.4497210921438594E-2</v>
      </c>
    </row>
    <row r="120" spans="1:18" ht="21" x14ac:dyDescent="0.35">
      <c r="A120" s="349" t="s">
        <v>81</v>
      </c>
      <c r="B120" s="349"/>
      <c r="C120" s="349"/>
      <c r="D120" s="349"/>
      <c r="E120" s="349"/>
      <c r="F120" s="349"/>
      <c r="G120" s="349"/>
      <c r="H120" s="349"/>
      <c r="I120" s="349"/>
      <c r="J120" s="349"/>
      <c r="K120" s="349"/>
      <c r="L120" s="349"/>
      <c r="M120" s="349"/>
      <c r="N120" s="349"/>
      <c r="O120" s="349"/>
      <c r="P120" s="349"/>
      <c r="Q120" s="349"/>
      <c r="R120" s="349"/>
    </row>
    <row r="121" spans="1:18" x14ac:dyDescent="0.25">
      <c r="A121" s="28"/>
      <c r="B121" s="27" t="s">
        <v>148</v>
      </c>
      <c r="C121" s="26"/>
      <c r="D121" s="26"/>
      <c r="E121" s="26"/>
      <c r="F121" s="26"/>
      <c r="G121" s="26"/>
      <c r="H121" s="26"/>
      <c r="I121" s="25"/>
      <c r="J121" s="348"/>
      <c r="K121" s="27" t="str">
        <f>K$5</f>
        <v>acumulado octubre</v>
      </c>
      <c r="L121" s="26"/>
      <c r="M121" s="26"/>
      <c r="N121" s="26"/>
      <c r="O121" s="26"/>
      <c r="P121" s="26"/>
      <c r="Q121" s="26"/>
      <c r="R121" s="25"/>
    </row>
    <row r="122" spans="1:18" x14ac:dyDescent="0.25">
      <c r="A122" s="24"/>
      <c r="B122" s="23">
        <f>B$6</f>
        <v>2019</v>
      </c>
      <c r="C122" s="23">
        <f>C$6</f>
        <v>2022</v>
      </c>
      <c r="D122" s="23">
        <f>D$6</f>
        <v>2023</v>
      </c>
      <c r="E122" s="23" t="str">
        <f>CONCATENATE("var ",RIGHT(D122,2),"/",RIGHT(C122,2))</f>
        <v>var 23/22</v>
      </c>
      <c r="F122" s="23" t="str">
        <f>CONCATENATE("var ",RIGHT(D122,2),"/",RIGHT(B122,2))</f>
        <v>var 23/19</v>
      </c>
      <c r="G122" s="23" t="str">
        <f>CONCATENATE("dif ",RIGHT(D122,2),"-",RIGHT(C122,2))</f>
        <v>dif 23-22</v>
      </c>
      <c r="H122" s="23" t="str">
        <f>CONCATENATE("dif ",RIGHT(D122,2),"-",RIGHT(B122,2))</f>
        <v>dif 23-19</v>
      </c>
      <c r="I122" s="23" t="str">
        <f>CONCATENATE("cuota ",RIGHT(D122,2))</f>
        <v>cuota 23</v>
      </c>
      <c r="J122" s="347"/>
      <c r="K122" s="23">
        <f>K$6</f>
        <v>2019</v>
      </c>
      <c r="L122" s="23">
        <f>L$6</f>
        <v>2022</v>
      </c>
      <c r="M122" s="23">
        <f>M$6</f>
        <v>2023</v>
      </c>
      <c r="N122" s="23" t="str">
        <f>CONCATENATE("var ",RIGHT(M122,2),"/",RIGHT(L122,2))</f>
        <v>var 23/22</v>
      </c>
      <c r="O122" s="23" t="str">
        <f>CONCATENATE("var ",RIGHT(M122,2),"/",RIGHT(K122,2))</f>
        <v>var 23/19</v>
      </c>
      <c r="P122" s="23" t="str">
        <f>CONCATENATE("dif ",RIGHT(M122,2),"-",RIGHT(L122,2))</f>
        <v>dif 23-22</v>
      </c>
      <c r="Q122" s="23" t="str">
        <f>CONCATENATE("dif ",RIGHT(M122,2),"-",RIGHT(K122,2))</f>
        <v>dif 23-19</v>
      </c>
      <c r="R122" s="23" t="str">
        <f>CONCATENATE("cuota ",RIGHT(M122,2))</f>
        <v>cuota 23</v>
      </c>
    </row>
    <row r="123" spans="1:18" x14ac:dyDescent="0.25">
      <c r="A123" s="346" t="s">
        <v>11</v>
      </c>
      <c r="B123" s="344">
        <v>2848678</v>
      </c>
      <c r="C123" s="344">
        <v>2809781</v>
      </c>
      <c r="D123" s="344">
        <v>3055908</v>
      </c>
      <c r="E123" s="343">
        <f>D123/C123-1</f>
        <v>8.7596506631655524E-2</v>
      </c>
      <c r="F123" s="343">
        <f>D123/B123-1</f>
        <v>7.274602464722224E-2</v>
      </c>
      <c r="G123" s="344">
        <f>D123-C123</f>
        <v>246127</v>
      </c>
      <c r="H123" s="344">
        <f>D123-B123</f>
        <v>207230</v>
      </c>
      <c r="I123" s="343">
        <f>D123/$D$123</f>
        <v>1</v>
      </c>
      <c r="J123" s="345"/>
      <c r="K123" s="344">
        <v>28427477</v>
      </c>
      <c r="L123" s="344">
        <v>25825446</v>
      </c>
      <c r="M123" s="344">
        <v>28638132</v>
      </c>
      <c r="N123" s="343">
        <f>M123/L123-1</f>
        <v>0.10891142015514466</v>
      </c>
      <c r="O123" s="343">
        <f>M123/K123-1</f>
        <v>7.4102601507688437E-3</v>
      </c>
      <c r="P123" s="344">
        <f>M123-L123</f>
        <v>2812686</v>
      </c>
      <c r="Q123" s="344">
        <f>M123-K123</f>
        <v>210655</v>
      </c>
      <c r="R123" s="343">
        <f>M123/$M$123</f>
        <v>1</v>
      </c>
    </row>
    <row r="124" spans="1:18" x14ac:dyDescent="0.25">
      <c r="A124" s="12" t="s">
        <v>10</v>
      </c>
      <c r="B124" s="342">
        <v>1159119</v>
      </c>
      <c r="C124" s="342">
        <v>1125132</v>
      </c>
      <c r="D124" s="342">
        <v>1207802</v>
      </c>
      <c r="E124" s="189">
        <f>D124/C124-1</f>
        <v>7.3475823281179409E-2</v>
      </c>
      <c r="F124" s="189">
        <f>D124/B124-1</f>
        <v>4.2000001725448488E-2</v>
      </c>
      <c r="G124" s="342">
        <f>D124-C124</f>
        <v>82670</v>
      </c>
      <c r="H124" s="342">
        <f>D124-B124</f>
        <v>48683</v>
      </c>
      <c r="I124" s="189">
        <f>D124/$D$123</f>
        <v>0.39523506597711711</v>
      </c>
      <c r="J124" s="338"/>
      <c r="K124" s="342">
        <v>11006882</v>
      </c>
      <c r="L124" s="342">
        <v>10458907</v>
      </c>
      <c r="M124" s="342">
        <v>11287744</v>
      </c>
      <c r="N124" s="189">
        <f>M124/L124-1</f>
        <v>7.9246999710390398E-2</v>
      </c>
      <c r="O124" s="189">
        <f>M124/K124-1</f>
        <v>2.551694476237687E-2</v>
      </c>
      <c r="P124" s="342">
        <f>M124-L124</f>
        <v>828837</v>
      </c>
      <c r="Q124" s="342">
        <f>M124-K124</f>
        <v>280862</v>
      </c>
      <c r="R124" s="189">
        <f>M124/$M$123</f>
        <v>0.39415084754829677</v>
      </c>
    </row>
    <row r="125" spans="1:18" x14ac:dyDescent="0.25">
      <c r="A125" s="11" t="s">
        <v>9</v>
      </c>
      <c r="B125" s="341">
        <v>827986</v>
      </c>
      <c r="C125" s="341">
        <v>801936</v>
      </c>
      <c r="D125" s="341">
        <v>863416</v>
      </c>
      <c r="E125" s="186">
        <f>D125/C125-1</f>
        <v>7.6664471977813786E-2</v>
      </c>
      <c r="F125" s="186">
        <f>D125/B125-1</f>
        <v>4.2790578584662065E-2</v>
      </c>
      <c r="G125" s="341">
        <f>D125-C125</f>
        <v>61480</v>
      </c>
      <c r="H125" s="341">
        <f>D125-B125</f>
        <v>35430</v>
      </c>
      <c r="I125" s="186">
        <f>D125/$D$123</f>
        <v>0.28253991939547918</v>
      </c>
      <c r="J125" s="338"/>
      <c r="K125" s="341">
        <v>8401894</v>
      </c>
      <c r="L125" s="341">
        <v>7289014</v>
      </c>
      <c r="M125" s="341">
        <v>8059893</v>
      </c>
      <c r="N125" s="186">
        <f>M125/L125-1</f>
        <v>0.10575902309969498</v>
      </c>
      <c r="O125" s="186">
        <f>M125/K125-1</f>
        <v>-4.0705226702455466E-2</v>
      </c>
      <c r="P125" s="341">
        <f>M125-L125</f>
        <v>770879</v>
      </c>
      <c r="Q125" s="341">
        <f>M125-K125</f>
        <v>-342001</v>
      </c>
      <c r="R125" s="186">
        <f>M125/$M$123</f>
        <v>0.28143920141160045</v>
      </c>
    </row>
    <row r="126" spans="1:18" x14ac:dyDescent="0.25">
      <c r="A126" s="11" t="s">
        <v>3</v>
      </c>
      <c r="B126" s="341">
        <v>18601</v>
      </c>
      <c r="C126" s="341">
        <v>14638</v>
      </c>
      <c r="D126" s="341">
        <v>17811</v>
      </c>
      <c r="E126" s="186">
        <f>D126/C126-1</f>
        <v>0.21676458532586418</v>
      </c>
      <c r="F126" s="186">
        <f>D126/B126-1</f>
        <v>-4.2470834901349397E-2</v>
      </c>
      <c r="G126" s="341">
        <f>D126-C126</f>
        <v>3173</v>
      </c>
      <c r="H126" s="341">
        <f>D126-B126</f>
        <v>-790</v>
      </c>
      <c r="I126" s="186">
        <f>D126/$D$123</f>
        <v>5.8283822680525723E-3</v>
      </c>
      <c r="J126" s="338"/>
      <c r="K126" s="341">
        <v>190027</v>
      </c>
      <c r="L126" s="341">
        <v>133756</v>
      </c>
      <c r="M126" s="341">
        <v>139579</v>
      </c>
      <c r="N126" s="186">
        <f>M126/L126-1</f>
        <v>4.3534495648793303E-2</v>
      </c>
      <c r="O126" s="186">
        <f>M126/K126-1</f>
        <v>-0.2654780636435875</v>
      </c>
      <c r="P126" s="341">
        <f>M126-L126</f>
        <v>5823</v>
      </c>
      <c r="Q126" s="341">
        <f>M126-K126</f>
        <v>-50448</v>
      </c>
      <c r="R126" s="186">
        <f>M126/$M$123</f>
        <v>4.8738863275020871E-3</v>
      </c>
    </row>
    <row r="127" spans="1:18" x14ac:dyDescent="0.25">
      <c r="A127" s="11" t="s">
        <v>8</v>
      </c>
      <c r="B127" s="341">
        <v>419789</v>
      </c>
      <c r="C127" s="341">
        <v>375972</v>
      </c>
      <c r="D127" s="341">
        <v>428972</v>
      </c>
      <c r="E127" s="186">
        <f>D127/C127-1</f>
        <v>0.14096794442139315</v>
      </c>
      <c r="F127" s="186">
        <f>D127/B127-1</f>
        <v>2.1875275435992769E-2</v>
      </c>
      <c r="G127" s="341">
        <f>D127-C127</f>
        <v>53000</v>
      </c>
      <c r="H127" s="341">
        <f>D127-B127</f>
        <v>9183</v>
      </c>
      <c r="I127" s="186">
        <f>D127/$D$123</f>
        <v>0.14037464478642681</v>
      </c>
      <c r="J127" s="338"/>
      <c r="K127" s="341">
        <v>4567746</v>
      </c>
      <c r="L127" s="341">
        <v>3540445</v>
      </c>
      <c r="M127" s="341">
        <v>4234359</v>
      </c>
      <c r="N127" s="186">
        <f>M127/L127-1</f>
        <v>0.19599626600610942</v>
      </c>
      <c r="O127" s="186">
        <f>M127/K127-1</f>
        <v>-7.2987202002913421E-2</v>
      </c>
      <c r="P127" s="341">
        <f>M127-L127</f>
        <v>693914</v>
      </c>
      <c r="Q127" s="341">
        <f>M127-K127</f>
        <v>-333387</v>
      </c>
      <c r="R127" s="186">
        <f>M127/$M$123</f>
        <v>0.14785737421700548</v>
      </c>
    </row>
    <row r="128" spans="1:18" x14ac:dyDescent="0.25">
      <c r="A128" s="11" t="s">
        <v>7</v>
      </c>
      <c r="B128" s="341">
        <v>84734</v>
      </c>
      <c r="C128" s="341">
        <v>132612</v>
      </c>
      <c r="D128" s="341">
        <v>146405</v>
      </c>
      <c r="E128" s="186">
        <f>D128/C128-1</f>
        <v>0.1040101951557928</v>
      </c>
      <c r="F128" s="186">
        <f>D128/B128-1</f>
        <v>0.72781882125238972</v>
      </c>
      <c r="G128" s="341">
        <f>D128-C128</f>
        <v>13793</v>
      </c>
      <c r="H128" s="341">
        <f>D128-B128</f>
        <v>61671</v>
      </c>
      <c r="I128" s="186">
        <f>D128/$D$123</f>
        <v>4.7908837569717415E-2</v>
      </c>
      <c r="J128" s="338"/>
      <c r="K128" s="341">
        <v>880258</v>
      </c>
      <c r="L128" s="341">
        <v>1093304</v>
      </c>
      <c r="M128" s="341">
        <v>1183026</v>
      </c>
      <c r="N128" s="186">
        <f>M128/L128-1</f>
        <v>8.20650066221289E-2</v>
      </c>
      <c r="O128" s="186">
        <f>M128/K128-1</f>
        <v>0.34395370448209506</v>
      </c>
      <c r="P128" s="341">
        <f>M128-L128</f>
        <v>89722</v>
      </c>
      <c r="Q128" s="341">
        <f>M128-K128</f>
        <v>302768</v>
      </c>
      <c r="R128" s="186">
        <f>M128/$M$123</f>
        <v>4.1309468089608635E-2</v>
      </c>
    </row>
    <row r="129" spans="1:18" x14ac:dyDescent="0.25">
      <c r="A129" s="11" t="s">
        <v>6</v>
      </c>
      <c r="B129" s="341">
        <v>40116</v>
      </c>
      <c r="C129" s="341">
        <v>48246</v>
      </c>
      <c r="D129" s="341">
        <v>49321</v>
      </c>
      <c r="E129" s="186">
        <f>D129/C129-1</f>
        <v>2.2281639928698693E-2</v>
      </c>
      <c r="F129" s="186">
        <f>D129/B129-1</f>
        <v>0.22945956725496064</v>
      </c>
      <c r="G129" s="341">
        <f>D129-C129</f>
        <v>1075</v>
      </c>
      <c r="H129" s="341">
        <f>D129-B129</f>
        <v>9205</v>
      </c>
      <c r="I129" s="186">
        <f>D129/$D$123</f>
        <v>1.6139556557330913E-2</v>
      </c>
      <c r="J129" s="338"/>
      <c r="K129" s="341">
        <v>406844</v>
      </c>
      <c r="L129" s="341">
        <v>433395</v>
      </c>
      <c r="M129" s="341">
        <v>469211</v>
      </c>
      <c r="N129" s="186">
        <f>M129/L129-1</f>
        <v>8.2640547306729317E-2</v>
      </c>
      <c r="O129" s="186">
        <f>M129/K129-1</f>
        <v>0.15329462889952916</v>
      </c>
      <c r="P129" s="341">
        <f>M129-L129</f>
        <v>35816</v>
      </c>
      <c r="Q129" s="341">
        <f>M129-K129</f>
        <v>62367</v>
      </c>
      <c r="R129" s="186">
        <f>M129/$M$123</f>
        <v>1.6384134272444863E-2</v>
      </c>
    </row>
    <row r="130" spans="1:18" x14ac:dyDescent="0.25">
      <c r="A130" s="11" t="s">
        <v>5</v>
      </c>
      <c r="B130" s="341">
        <v>10636</v>
      </c>
      <c r="C130" s="341">
        <v>11595</v>
      </c>
      <c r="D130" s="341">
        <v>11107</v>
      </c>
      <c r="E130" s="186">
        <f>D130/C130-1</f>
        <v>-4.208710651142733E-2</v>
      </c>
      <c r="F130" s="186">
        <f>D130/B130-1</f>
        <v>4.4283565250093915E-2</v>
      </c>
      <c r="G130" s="341">
        <f>D130-C130</f>
        <v>-488</v>
      </c>
      <c r="H130" s="341">
        <f>D130-B130</f>
        <v>471</v>
      </c>
      <c r="I130" s="186">
        <f>D130/$D$123</f>
        <v>3.6345989473505094E-3</v>
      </c>
      <c r="J130" s="338"/>
      <c r="K130" s="341">
        <v>108944</v>
      </c>
      <c r="L130" s="341">
        <v>112590</v>
      </c>
      <c r="M130" s="341">
        <v>123254</v>
      </c>
      <c r="N130" s="186">
        <f>M130/L130-1</f>
        <v>9.4715338840039021E-2</v>
      </c>
      <c r="O130" s="186">
        <f>M130/K130-1</f>
        <v>0.13135188720810698</v>
      </c>
      <c r="P130" s="341">
        <f>M130-L130</f>
        <v>10664</v>
      </c>
      <c r="Q130" s="341">
        <f>M130-K130</f>
        <v>14310</v>
      </c>
      <c r="R130" s="186">
        <f>M130/$M$123</f>
        <v>4.3038421640070662E-3</v>
      </c>
    </row>
    <row r="131" spans="1:18" x14ac:dyDescent="0.25">
      <c r="A131" s="11" t="s">
        <v>4</v>
      </c>
      <c r="B131" s="341">
        <v>161488</v>
      </c>
      <c r="C131" s="341">
        <v>154114</v>
      </c>
      <c r="D131" s="341">
        <v>170708</v>
      </c>
      <c r="E131" s="186">
        <f>D131/C131-1</f>
        <v>0.10767354036622234</v>
      </c>
      <c r="F131" s="186">
        <f>D131/B131-1</f>
        <v>5.7094025562270945E-2</v>
      </c>
      <c r="G131" s="341">
        <f>D131-C131</f>
        <v>16594</v>
      </c>
      <c r="H131" s="341">
        <f>D131-B131</f>
        <v>9220</v>
      </c>
      <c r="I131" s="186">
        <f>D131/$D$123</f>
        <v>5.5861629342244597E-2</v>
      </c>
      <c r="J131" s="338"/>
      <c r="K131" s="341">
        <v>1561981</v>
      </c>
      <c r="L131" s="341">
        <v>1443953</v>
      </c>
      <c r="M131" s="341">
        <v>1563825</v>
      </c>
      <c r="N131" s="186">
        <f>M131/L131-1</f>
        <v>8.3016552477816141E-2</v>
      </c>
      <c r="O131" s="186">
        <f>M131/K131-1</f>
        <v>1.1805521321961443E-3</v>
      </c>
      <c r="P131" s="341">
        <f>M131-L131</f>
        <v>119872</v>
      </c>
      <c r="Q131" s="341">
        <f>M131-K131</f>
        <v>1844</v>
      </c>
      <c r="R131" s="186">
        <f>M131/$M$123</f>
        <v>5.4606389830174677E-2</v>
      </c>
    </row>
    <row r="132" spans="1:18" x14ac:dyDescent="0.25">
      <c r="A132" s="10" t="s">
        <v>2</v>
      </c>
      <c r="B132" s="340">
        <v>73712</v>
      </c>
      <c r="C132" s="340">
        <v>96232</v>
      </c>
      <c r="D132" s="340">
        <v>103075</v>
      </c>
      <c r="E132" s="339">
        <f>D132/C132-1</f>
        <v>7.1109402277828471E-2</v>
      </c>
      <c r="F132" s="339">
        <f>D132/B132-1</f>
        <v>0.39834762318211414</v>
      </c>
      <c r="G132" s="340">
        <f>D132-C132</f>
        <v>6843</v>
      </c>
      <c r="H132" s="340">
        <f>D132-B132</f>
        <v>29363</v>
      </c>
      <c r="I132" s="339">
        <f>D132/$D$123</f>
        <v>3.3729745790776422E-2</v>
      </c>
      <c r="J132" s="338"/>
      <c r="K132" s="340">
        <v>704626</v>
      </c>
      <c r="L132" s="340">
        <v>824915</v>
      </c>
      <c r="M132" s="340">
        <v>935851</v>
      </c>
      <c r="N132" s="339">
        <f>M132/L132-1</f>
        <v>0.13448173448173439</v>
      </c>
      <c r="O132" s="339">
        <f>M132/K132-1</f>
        <v>0.32815280730486807</v>
      </c>
      <c r="P132" s="340">
        <f>M132-L132</f>
        <v>110936</v>
      </c>
      <c r="Q132" s="340">
        <f>M132-K132</f>
        <v>231225</v>
      </c>
      <c r="R132" s="339">
        <f>M132/$M$123</f>
        <v>3.2678493136354007E-2</v>
      </c>
    </row>
    <row r="133" spans="1:18" x14ac:dyDescent="0.25">
      <c r="A133" s="9" t="s">
        <v>1</v>
      </c>
      <c r="B133" s="337">
        <f>B123-SUM(B124:B132)</f>
        <v>52497</v>
      </c>
      <c r="C133" s="337">
        <f>C123-SUM(C124:C132)</f>
        <v>49304</v>
      </c>
      <c r="D133" s="337">
        <f>D123-SUM(D124:D132)</f>
        <v>57291</v>
      </c>
      <c r="E133" s="183">
        <f>D133/C133-1</f>
        <v>0.16199496998215146</v>
      </c>
      <c r="F133" s="183">
        <f>D133/B133-1</f>
        <v>9.1319503971655447E-2</v>
      </c>
      <c r="G133" s="337">
        <f>D133-C133</f>
        <v>7987</v>
      </c>
      <c r="H133" s="337">
        <f>D133-B133</f>
        <v>4794</v>
      </c>
      <c r="I133" s="183">
        <f>D133/$D$123</f>
        <v>1.874761936550446E-2</v>
      </c>
      <c r="J133" s="338"/>
      <c r="K133" s="337">
        <f>K123-SUM(K124:K132)</f>
        <v>598275</v>
      </c>
      <c r="L133" s="337">
        <f>L123-SUM(L124:L132)</f>
        <v>495167</v>
      </c>
      <c r="M133" s="337">
        <f>M123-SUM(M124:M132)</f>
        <v>641390</v>
      </c>
      <c r="N133" s="183">
        <f>M133/L133-1</f>
        <v>0.29530037340937509</v>
      </c>
      <c r="O133" s="183">
        <f>M133/K133-1</f>
        <v>7.2065521708244429E-2</v>
      </c>
      <c r="P133" s="337">
        <f>M133-L133</f>
        <v>146223</v>
      </c>
      <c r="Q133" s="337">
        <f>M133-K133</f>
        <v>43115</v>
      </c>
      <c r="R133" s="183">
        <f>M133/$M$123</f>
        <v>2.2396363003005921E-2</v>
      </c>
    </row>
    <row r="134" spans="1:18" ht="21" x14ac:dyDescent="0.35">
      <c r="A134" s="290" t="s">
        <v>80</v>
      </c>
      <c r="B134" s="290"/>
      <c r="C134" s="290"/>
      <c r="D134" s="290"/>
      <c r="E134" s="290"/>
      <c r="F134" s="290"/>
      <c r="G134" s="290"/>
      <c r="H134" s="290"/>
      <c r="I134" s="290"/>
      <c r="J134" s="290"/>
      <c r="K134" s="290"/>
      <c r="L134" s="290"/>
      <c r="M134" s="290"/>
      <c r="N134" s="290"/>
      <c r="O134" s="290"/>
      <c r="P134" s="290"/>
      <c r="Q134" s="290"/>
      <c r="R134" s="290"/>
    </row>
    <row r="135" spans="1:18" x14ac:dyDescent="0.25">
      <c r="A135" s="28"/>
      <c r="B135" s="27" t="s">
        <v>148</v>
      </c>
      <c r="C135" s="26"/>
      <c r="D135" s="26"/>
      <c r="E135" s="26"/>
      <c r="F135" s="26"/>
      <c r="G135" s="26"/>
      <c r="H135" s="26"/>
      <c r="I135" s="25"/>
      <c r="J135" s="289"/>
      <c r="K135" s="27" t="str">
        <f>K$5</f>
        <v>acumulado octubre</v>
      </c>
      <c r="L135" s="26"/>
      <c r="M135" s="26"/>
      <c r="N135" s="26"/>
      <c r="O135" s="26"/>
      <c r="P135" s="26"/>
      <c r="Q135" s="26"/>
      <c r="R135" s="25"/>
    </row>
    <row r="136" spans="1:18" x14ac:dyDescent="0.25">
      <c r="A136" s="24"/>
      <c r="B136" s="287">
        <f>B$6</f>
        <v>2019</v>
      </c>
      <c r="C136" s="27">
        <f>C$6</f>
        <v>2022</v>
      </c>
      <c r="D136" s="25"/>
      <c r="E136" s="286">
        <f>D$6</f>
        <v>2023</v>
      </c>
      <c r="F136" s="22" t="str">
        <f>CONCATENATE("dif ",RIGHT(D122,2),"-",RIGHT(C122,2))</f>
        <v>dif 23-22</v>
      </c>
      <c r="G136" s="21"/>
      <c r="H136" s="22" t="str">
        <f>CONCATENATE("dif ",RIGHT(D122,2),"-",RIGHT(B122,2))</f>
        <v>dif 23-19</v>
      </c>
      <c r="I136" s="21"/>
      <c r="J136" s="288"/>
      <c r="K136" s="287">
        <f>K$6</f>
        <v>2019</v>
      </c>
      <c r="L136" s="27">
        <f>L$6</f>
        <v>2022</v>
      </c>
      <c r="M136" s="25"/>
      <c r="N136" s="286">
        <f>M$6</f>
        <v>2023</v>
      </c>
      <c r="O136" s="22" t="str">
        <f>CONCATENATE("dif ",RIGHT(M122,2),"-",RIGHT(L122,2))</f>
        <v>dif 23-22</v>
      </c>
      <c r="P136" s="21"/>
      <c r="Q136" s="22" t="str">
        <f>CONCATENATE("dif ",RIGHT(M122,2),"-",RIGHT(K122,2))</f>
        <v>dif 23-19</v>
      </c>
      <c r="R136" s="21"/>
    </row>
    <row r="137" spans="1:18" x14ac:dyDescent="0.25">
      <c r="A137" s="285" t="s">
        <v>21</v>
      </c>
      <c r="B137" s="279">
        <f>B72/B7</f>
        <v>6.7786769972468175</v>
      </c>
      <c r="C137" s="282">
        <f>C72/C7</f>
        <v>6.4930304248760216</v>
      </c>
      <c r="D137" s="281"/>
      <c r="E137" s="279">
        <f>D72/D7</f>
        <v>6.478512780395973</v>
      </c>
      <c r="F137" s="282">
        <f>E137-C137</f>
        <v>-1.4517644480048553E-2</v>
      </c>
      <c r="G137" s="281"/>
      <c r="H137" s="282">
        <f>E137-B137</f>
        <v>-0.30016421685084449</v>
      </c>
      <c r="I137" s="281"/>
      <c r="J137" s="280"/>
      <c r="K137" s="279">
        <f>K72/K7</f>
        <v>7.0346410727851785</v>
      </c>
      <c r="L137" s="282">
        <f>L72/L7</f>
        <v>6.5800281949020381</v>
      </c>
      <c r="M137" s="281"/>
      <c r="N137" s="279">
        <f>M72/M7</f>
        <v>6.6245247854117713</v>
      </c>
      <c r="O137" s="282">
        <f>N137-L137</f>
        <v>4.4496590509733203E-2</v>
      </c>
      <c r="P137" s="281"/>
      <c r="Q137" s="282">
        <f>N137-K137</f>
        <v>-0.41011628737340722</v>
      </c>
      <c r="R137" s="281"/>
    </row>
    <row r="138" spans="1:18" x14ac:dyDescent="0.25">
      <c r="A138" s="336" t="s">
        <v>20</v>
      </c>
      <c r="B138" s="305">
        <f>B73/B8</f>
        <v>6.468439512706575</v>
      </c>
      <c r="C138" s="276">
        <f>C73/C8</f>
        <v>6.3348189366704943</v>
      </c>
      <c r="D138" s="275"/>
      <c r="E138" s="305">
        <f>D73/D8</f>
        <v>6.2382552297918714</v>
      </c>
      <c r="F138" s="276">
        <f>E138-C138</f>
        <v>-9.6563706878622924E-2</v>
      </c>
      <c r="G138" s="275"/>
      <c r="H138" s="276">
        <f>E138-B138</f>
        <v>-0.23018428291470361</v>
      </c>
      <c r="I138" s="275"/>
      <c r="J138" s="280"/>
      <c r="K138" s="305">
        <f>K73/K8</f>
        <v>6.761874558600975</v>
      </c>
      <c r="L138" s="276">
        <f>L73/L8</f>
        <v>6.3929850302725715</v>
      </c>
      <c r="M138" s="275"/>
      <c r="N138" s="305">
        <f>M73/M8</f>
        <v>6.4069017649820275</v>
      </c>
      <c r="O138" s="276">
        <f>N138-L138</f>
        <v>1.391673470945598E-2</v>
      </c>
      <c r="P138" s="275"/>
      <c r="Q138" s="276">
        <f>N138-K138</f>
        <v>-0.35497279361894751</v>
      </c>
      <c r="R138" s="275"/>
    </row>
    <row r="139" spans="1:18" x14ac:dyDescent="0.25">
      <c r="A139" s="322" t="s">
        <v>19</v>
      </c>
      <c r="B139" s="321">
        <f>B74/B9</f>
        <v>6.1734421206398977</v>
      </c>
      <c r="C139" s="316">
        <f>C74/C9</f>
        <v>6.1550787181331419</v>
      </c>
      <c r="D139" s="315"/>
      <c r="E139" s="321">
        <f>D74/D9</f>
        <v>6.2206870131528538</v>
      </c>
      <c r="F139" s="316">
        <f>E139-C139</f>
        <v>6.5608295019711882E-2</v>
      </c>
      <c r="G139" s="315"/>
      <c r="H139" s="316">
        <f>E139-B139</f>
        <v>4.7244892512956049E-2</v>
      </c>
      <c r="I139" s="315"/>
      <c r="J139" s="261"/>
      <c r="K139" s="321">
        <f>K74/K9</f>
        <v>6.4028969129383286</v>
      </c>
      <c r="L139" s="316">
        <f>L74/L9</f>
        <v>6.379693686504404</v>
      </c>
      <c r="M139" s="315"/>
      <c r="N139" s="321">
        <f>M74/M9</f>
        <v>6.2493018088521435</v>
      </c>
      <c r="O139" s="316">
        <f>N139-L139</f>
        <v>-0.13039187765226057</v>
      </c>
      <c r="P139" s="315"/>
      <c r="Q139" s="316">
        <f>N139-K139</f>
        <v>-0.15359510408618515</v>
      </c>
      <c r="R139" s="315"/>
    </row>
    <row r="140" spans="1:18" x14ac:dyDescent="0.25">
      <c r="A140" s="37" t="s">
        <v>18</v>
      </c>
      <c r="B140" s="335">
        <f>B75/B10</f>
        <v>6.6791719100846345</v>
      </c>
      <c r="C140" s="308">
        <f>C75/C10</f>
        <v>6.510687055496776</v>
      </c>
      <c r="D140" s="307"/>
      <c r="E140" s="335">
        <f>D75/D10</f>
        <v>6.4935797648637257</v>
      </c>
      <c r="F140" s="308">
        <f>E140-C140</f>
        <v>-1.7107290633050276E-2</v>
      </c>
      <c r="G140" s="307"/>
      <c r="H140" s="308">
        <f>E140-B140</f>
        <v>-0.18559214522090883</v>
      </c>
      <c r="I140" s="307"/>
      <c r="J140" s="261"/>
      <c r="K140" s="335">
        <f>K75/K10</f>
        <v>7.010944283890046</v>
      </c>
      <c r="L140" s="308">
        <f>L75/L10</f>
        <v>6.5320870408887792</v>
      </c>
      <c r="M140" s="307"/>
      <c r="N140" s="335">
        <f>M75/M10</f>
        <v>6.6653929028113685</v>
      </c>
      <c r="O140" s="308">
        <f>N140-L140</f>
        <v>0.13330586192258931</v>
      </c>
      <c r="P140" s="307"/>
      <c r="Q140" s="308">
        <f>N140-K140</f>
        <v>-0.34555138107867744</v>
      </c>
      <c r="R140" s="307"/>
    </row>
    <row r="141" spans="1:18" x14ac:dyDescent="0.25">
      <c r="A141" s="37" t="s">
        <v>15</v>
      </c>
      <c r="B141" s="335">
        <f>B76/B11</f>
        <v>6.6196104684002428</v>
      </c>
      <c r="C141" s="308">
        <f>C76/C11</f>
        <v>6.4737643872714958</v>
      </c>
      <c r="D141" s="307"/>
      <c r="E141" s="335">
        <f>D76/D11</f>
        <v>5.7680976672207258</v>
      </c>
      <c r="F141" s="308">
        <f>E141-C141</f>
        <v>-0.70566672005077002</v>
      </c>
      <c r="G141" s="307"/>
      <c r="H141" s="308">
        <f>E141-B141</f>
        <v>-0.851512801179517</v>
      </c>
      <c r="I141" s="307"/>
      <c r="J141" s="261"/>
      <c r="K141" s="335">
        <f>K76/K11</f>
        <v>6.950148056125184</v>
      </c>
      <c r="L141" s="308">
        <f>L76/L11</f>
        <v>6.3597084828464325</v>
      </c>
      <c r="M141" s="307"/>
      <c r="N141" s="335">
        <f>M76/M11</f>
        <v>6.0659118122462221</v>
      </c>
      <c r="O141" s="308">
        <f>N141-L141</f>
        <v>-0.29379667060021042</v>
      </c>
      <c r="P141" s="307"/>
      <c r="Q141" s="308">
        <f>N141-K141</f>
        <v>-0.88423624387896194</v>
      </c>
      <c r="R141" s="307"/>
    </row>
    <row r="142" spans="1:18" x14ac:dyDescent="0.25">
      <c r="A142" s="37" t="s">
        <v>14</v>
      </c>
      <c r="B142" s="335">
        <f>B77/B12</f>
        <v>3.765685019206146</v>
      </c>
      <c r="C142" s="308">
        <f>C77/C12</f>
        <v>3.9450698353137379</v>
      </c>
      <c r="D142" s="307"/>
      <c r="E142" s="335">
        <f>D77/D12</f>
        <v>3.7252362246522988</v>
      </c>
      <c r="F142" s="308">
        <f>E142-C142</f>
        <v>-0.21983361066143914</v>
      </c>
      <c r="G142" s="307"/>
      <c r="H142" s="308">
        <f>E142-B142</f>
        <v>-4.04487945538472E-2</v>
      </c>
      <c r="I142" s="307"/>
      <c r="J142" s="261"/>
      <c r="K142" s="335">
        <f>K77/K12</f>
        <v>3.9945127537489755</v>
      </c>
      <c r="L142" s="308">
        <f>L77/L12</f>
        <v>4.0984947160639713</v>
      </c>
      <c r="M142" s="307"/>
      <c r="N142" s="335">
        <f>M77/M12</f>
        <v>4.1056355095964081</v>
      </c>
      <c r="O142" s="308">
        <f>N142-L142</f>
        <v>7.1407935324367955E-3</v>
      </c>
      <c r="P142" s="307"/>
      <c r="Q142" s="308">
        <f>N142-K142</f>
        <v>0.11112275584743259</v>
      </c>
      <c r="R142" s="307"/>
    </row>
    <row r="143" spans="1:18" x14ac:dyDescent="0.25">
      <c r="A143" s="334" t="s">
        <v>13</v>
      </c>
      <c r="B143" s="313">
        <f>B78/B13</f>
        <v>4.8839882384389197</v>
      </c>
      <c r="C143" s="333">
        <f>C78/C13</f>
        <v>3.9761281883584041</v>
      </c>
      <c r="D143" s="332"/>
      <c r="E143" s="313">
        <f>D78/D13</f>
        <v>3.5336672231496937</v>
      </c>
      <c r="F143" s="333">
        <f>E143-C143</f>
        <v>-0.44246096520871037</v>
      </c>
      <c r="G143" s="332"/>
      <c r="H143" s="333">
        <f>E143-B143</f>
        <v>-1.350321015289226</v>
      </c>
      <c r="I143" s="332"/>
      <c r="J143" s="261"/>
      <c r="K143" s="313">
        <f>K78/K13</f>
        <v>4.6609495767390507</v>
      </c>
      <c r="L143" s="333">
        <f>L78/L13</f>
        <v>3.7052213648962469</v>
      </c>
      <c r="M143" s="332"/>
      <c r="N143" s="313">
        <f>M78/M13</f>
        <v>3.6655604491036535</v>
      </c>
      <c r="O143" s="333">
        <f>N143-L143</f>
        <v>-3.9660915792593343E-2</v>
      </c>
      <c r="P143" s="332"/>
      <c r="Q143" s="333">
        <f>N143-K143</f>
        <v>-0.99538912763539722</v>
      </c>
      <c r="R143" s="332"/>
    </row>
    <row r="144" spans="1:18" x14ac:dyDescent="0.25">
      <c r="A144" s="331" t="s">
        <v>17</v>
      </c>
      <c r="B144" s="330">
        <f>B79/B14</f>
        <v>7.7750984695871797</v>
      </c>
      <c r="C144" s="276">
        <f>C79/C14</f>
        <v>7.1219890773210697</v>
      </c>
      <c r="D144" s="275"/>
      <c r="E144" s="330">
        <f>D79/D14</f>
        <v>7.4250856119553035</v>
      </c>
      <c r="F144" s="276">
        <f>E144-C144</f>
        <v>0.30309653463423381</v>
      </c>
      <c r="G144" s="275"/>
      <c r="H144" s="276">
        <f>E144-B144</f>
        <v>-0.35001285763187617</v>
      </c>
      <c r="I144" s="275"/>
      <c r="J144" s="280"/>
      <c r="K144" s="330">
        <f>K79/K14</f>
        <v>7.7943769495208741</v>
      </c>
      <c r="L144" s="276">
        <f>L79/L14</f>
        <v>7.3006388468856986</v>
      </c>
      <c r="M144" s="275"/>
      <c r="N144" s="330">
        <f>M79/M14</f>
        <v>7.437746810366364</v>
      </c>
      <c r="O144" s="276">
        <f>N144-L144</f>
        <v>0.13710796348066534</v>
      </c>
      <c r="P144" s="275"/>
      <c r="Q144" s="276">
        <f>N144-K144</f>
        <v>-0.35663013915451014</v>
      </c>
      <c r="R144" s="275"/>
    </row>
    <row r="145" spans="1:18" x14ac:dyDescent="0.25">
      <c r="A145" s="129" t="s">
        <v>16</v>
      </c>
      <c r="B145" s="329">
        <f>B80/B15</f>
        <v>7.1731320754716981</v>
      </c>
      <c r="C145" s="270">
        <f>C80/C15</f>
        <v>6.5184312638580932</v>
      </c>
      <c r="D145" s="269"/>
      <c r="E145" s="329">
        <f>D80/D15</f>
        <v>6.3581352269218891</v>
      </c>
      <c r="F145" s="270">
        <f>E145-C145</f>
        <v>-0.16029603693620409</v>
      </c>
      <c r="G145" s="269"/>
      <c r="H145" s="270">
        <f>E145-B145</f>
        <v>-0.81499684854980892</v>
      </c>
      <c r="I145" s="269"/>
      <c r="J145" s="261"/>
      <c r="K145" s="329">
        <f>K80/K15</f>
        <v>7.7632283698867512</v>
      </c>
      <c r="L145" s="270">
        <f>L80/L15</f>
        <v>6.9188259855090264</v>
      </c>
      <c r="M145" s="269"/>
      <c r="N145" s="329">
        <f>M80/M15</f>
        <v>6.6523125488257895</v>
      </c>
      <c r="O145" s="270">
        <f>N145-L145</f>
        <v>-0.2665134366832369</v>
      </c>
      <c r="P145" s="269"/>
      <c r="Q145" s="270">
        <f>N145-K145</f>
        <v>-1.1109158210609618</v>
      </c>
      <c r="R145" s="269"/>
    </row>
    <row r="146" spans="1:18" x14ac:dyDescent="0.25">
      <c r="A146" s="37" t="s">
        <v>15</v>
      </c>
      <c r="B146" s="264">
        <f>B81/B16</f>
        <v>7.7553727730970099</v>
      </c>
      <c r="C146" s="257">
        <f>C81/C16</f>
        <v>7.2019665990323087</v>
      </c>
      <c r="D146" s="256"/>
      <c r="E146" s="264">
        <f>D81/D16</f>
        <v>7.685067685551771</v>
      </c>
      <c r="F146" s="257">
        <f>E146-C146</f>
        <v>0.48310108651946226</v>
      </c>
      <c r="G146" s="256"/>
      <c r="H146" s="257">
        <f>E146-B146</f>
        <v>-7.0305087545238898E-2</v>
      </c>
      <c r="I146" s="256"/>
      <c r="J146" s="261"/>
      <c r="K146" s="264">
        <f>K81/K16</f>
        <v>7.9434672401874185</v>
      </c>
      <c r="L146" s="257">
        <f>L81/L16</f>
        <v>7.5271986394927799</v>
      </c>
      <c r="M146" s="256"/>
      <c r="N146" s="264">
        <f>M81/M16</f>
        <v>7.8219561942897062</v>
      </c>
      <c r="O146" s="257">
        <f>N146-L146</f>
        <v>0.29475755479692634</v>
      </c>
      <c r="P146" s="256"/>
      <c r="Q146" s="257">
        <f>N146-K146</f>
        <v>-0.12151104589771222</v>
      </c>
      <c r="R146" s="256"/>
    </row>
    <row r="147" spans="1:18" x14ac:dyDescent="0.25">
      <c r="A147" s="37" t="s">
        <v>14</v>
      </c>
      <c r="B147" s="264">
        <f>B82/B17</f>
        <v>7.8703030303030301</v>
      </c>
      <c r="C147" s="257">
        <f>C82/C17</f>
        <v>7.1003599507435826</v>
      </c>
      <c r="D147" s="256"/>
      <c r="E147" s="264">
        <f>D82/D17</f>
        <v>7.0480564059745801</v>
      </c>
      <c r="F147" s="257">
        <f>E147-C147</f>
        <v>-5.2303544769002563E-2</v>
      </c>
      <c r="G147" s="256"/>
      <c r="H147" s="257">
        <f>E147-B147</f>
        <v>-0.82224662432845008</v>
      </c>
      <c r="I147" s="256"/>
      <c r="J147" s="261"/>
      <c r="K147" s="264">
        <f>K82/K17</f>
        <v>7.7334662417245719</v>
      </c>
      <c r="L147" s="257">
        <f>L82/L17</f>
        <v>7.0391802572210365</v>
      </c>
      <c r="M147" s="256"/>
      <c r="N147" s="264">
        <f>M82/M17</f>
        <v>6.8239960143828791</v>
      </c>
      <c r="O147" s="257">
        <f>N147-L147</f>
        <v>-0.2151842428381574</v>
      </c>
      <c r="P147" s="256"/>
      <c r="Q147" s="257">
        <f>N147-K147</f>
        <v>-0.90947022734169281</v>
      </c>
      <c r="R147" s="256"/>
    </row>
    <row r="148" spans="1:18" x14ac:dyDescent="0.25">
      <c r="A148" s="121" t="s">
        <v>13</v>
      </c>
      <c r="B148" s="260">
        <f>B83/B18</f>
        <v>8.0010934937124105</v>
      </c>
      <c r="C148" s="328">
        <f>C83/C18</f>
        <v>7.2184328055217213</v>
      </c>
      <c r="D148" s="327"/>
      <c r="E148" s="260">
        <f>D83/D18</f>
        <v>7.4253017062005826</v>
      </c>
      <c r="F148" s="328">
        <f>E148-C148</f>
        <v>0.20686890067886132</v>
      </c>
      <c r="G148" s="327"/>
      <c r="H148" s="328">
        <f>E148-B148</f>
        <v>-0.57579178751182791</v>
      </c>
      <c r="I148" s="327"/>
      <c r="J148" s="261"/>
      <c r="K148" s="260">
        <f>K83/K18</f>
        <v>7.2816832132695684</v>
      </c>
      <c r="L148" s="328">
        <f>L83/L18</f>
        <v>6.8475131158993463</v>
      </c>
      <c r="M148" s="327"/>
      <c r="N148" s="260">
        <f>M83/M18</f>
        <v>7.28041870073515</v>
      </c>
      <c r="O148" s="328">
        <f>N148-L148</f>
        <v>0.43290558483580366</v>
      </c>
      <c r="P148" s="327"/>
      <c r="Q148" s="328">
        <f>N148-K148</f>
        <v>-1.2645125344183938E-3</v>
      </c>
      <c r="R148" s="327"/>
    </row>
    <row r="149" spans="1:18" x14ac:dyDescent="0.25">
      <c r="A149" s="86" t="s">
        <v>26</v>
      </c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4"/>
    </row>
    <row r="150" spans="1:18" ht="21" x14ac:dyDescent="0.35">
      <c r="A150" s="290" t="s">
        <v>79</v>
      </c>
      <c r="B150" s="290"/>
      <c r="C150" s="290"/>
      <c r="D150" s="290"/>
      <c r="E150" s="290"/>
      <c r="F150" s="290"/>
      <c r="G150" s="290"/>
      <c r="H150" s="290"/>
      <c r="I150" s="290"/>
      <c r="J150" s="290"/>
      <c r="K150" s="290"/>
      <c r="L150" s="290"/>
      <c r="M150" s="290"/>
      <c r="N150" s="290"/>
      <c r="O150" s="290"/>
      <c r="P150" s="290"/>
      <c r="Q150" s="290"/>
      <c r="R150" s="290"/>
    </row>
    <row r="151" spans="1:18" x14ac:dyDescent="0.25">
      <c r="A151" s="28"/>
      <c r="B151" s="27" t="s">
        <v>148</v>
      </c>
      <c r="C151" s="26"/>
      <c r="D151" s="26"/>
      <c r="E151" s="26"/>
      <c r="F151" s="26"/>
      <c r="G151" s="26"/>
      <c r="H151" s="26"/>
      <c r="I151" s="25"/>
      <c r="J151" s="289"/>
      <c r="K151" s="27" t="str">
        <f>K$5</f>
        <v>acumulado octubre</v>
      </c>
      <c r="L151" s="26"/>
      <c r="M151" s="26"/>
      <c r="N151" s="26"/>
      <c r="O151" s="26"/>
      <c r="P151" s="26"/>
      <c r="Q151" s="26"/>
      <c r="R151" s="25"/>
    </row>
    <row r="152" spans="1:18" x14ac:dyDescent="0.25">
      <c r="A152" s="24"/>
      <c r="B152" s="287">
        <f>B$6</f>
        <v>2019</v>
      </c>
      <c r="C152" s="27">
        <f>C$6</f>
        <v>2022</v>
      </c>
      <c r="D152" s="25"/>
      <c r="E152" s="286">
        <f>D$6</f>
        <v>2023</v>
      </c>
      <c r="F152" s="22" t="str">
        <f>CONCATENATE("dif ",RIGHT(E152,2),"-",RIGHT(C152,2))</f>
        <v>dif 23-22</v>
      </c>
      <c r="G152" s="21"/>
      <c r="H152" s="22" t="str">
        <f>CONCATENATE("dif ",RIGHT(E152,2),"-",RIGHT(B152,2))</f>
        <v>dif 23-19</v>
      </c>
      <c r="I152" s="21"/>
      <c r="J152" s="288"/>
      <c r="K152" s="287">
        <f>K$6</f>
        <v>2019</v>
      </c>
      <c r="L152" s="27">
        <f>L$6</f>
        <v>2022</v>
      </c>
      <c r="M152" s="25"/>
      <c r="N152" s="286">
        <f>M$6</f>
        <v>2023</v>
      </c>
      <c r="O152" s="22" t="str">
        <f>CONCATENATE("dif ",RIGHT(N152,2),"-",RIGHT(L152,2))</f>
        <v>dif 23-22</v>
      </c>
      <c r="P152" s="21"/>
      <c r="Q152" s="22" t="str">
        <f>CONCATENATE("dif ",RIGHT(N152,2),"-",RIGHT(K152,2))</f>
        <v>dif 23-19</v>
      </c>
      <c r="R152" s="21"/>
    </row>
    <row r="153" spans="1:18" x14ac:dyDescent="0.25">
      <c r="A153" s="285" t="s">
        <v>78</v>
      </c>
      <c r="B153" s="325">
        <f>B88/B23</f>
        <v>6.7786769972468175</v>
      </c>
      <c r="C153" s="278">
        <f>C88/C23</f>
        <v>6.4930304248760216</v>
      </c>
      <c r="D153" s="278">
        <f>D88/D23</f>
        <v>6.478512780395973</v>
      </c>
      <c r="E153" s="324">
        <f>D88/D23</f>
        <v>6.478512780395973</v>
      </c>
      <c r="F153" s="282">
        <f>E153-C153</f>
        <v>-1.4517644480048553E-2</v>
      </c>
      <c r="G153" s="281"/>
      <c r="H153" s="282">
        <f>E153-B153</f>
        <v>-0.30016421685084449</v>
      </c>
      <c r="I153" s="281"/>
      <c r="J153" s="280"/>
      <c r="K153" s="325">
        <f>K88/K23</f>
        <v>7.0346410727851785</v>
      </c>
      <c r="L153" s="278">
        <f>L88/L23</f>
        <v>6.5800281949020381</v>
      </c>
      <c r="M153" s="278">
        <f>M88/M23</f>
        <v>6.6245247854117713</v>
      </c>
      <c r="N153" s="324">
        <f>M88/M23</f>
        <v>6.6245247854117713</v>
      </c>
      <c r="O153" s="282">
        <f>N153-L153</f>
        <v>4.4496590509733203E-2</v>
      </c>
      <c r="P153" s="281"/>
      <c r="Q153" s="282">
        <f>N153-K153</f>
        <v>-0.41011628737340722</v>
      </c>
      <c r="R153" s="281"/>
    </row>
    <row r="154" spans="1:18" x14ac:dyDescent="0.25">
      <c r="A154" s="326" t="s">
        <v>77</v>
      </c>
      <c r="B154" s="279">
        <f>B89/B24</f>
        <v>4.0470802580884744</v>
      </c>
      <c r="C154" s="278">
        <f>C89/C24</f>
        <v>4.0627497902995016</v>
      </c>
      <c r="D154" s="278">
        <f>D89/D24</f>
        <v>3.7861501245622269</v>
      </c>
      <c r="E154" s="277">
        <f>D89/D24</f>
        <v>3.7861501245622269</v>
      </c>
      <c r="F154" s="276">
        <f>E154-C154</f>
        <v>-0.27659966573727468</v>
      </c>
      <c r="G154" s="275"/>
      <c r="H154" s="276">
        <f>E154-B154</f>
        <v>-0.2609301335262475</v>
      </c>
      <c r="I154" s="275"/>
      <c r="J154" s="280"/>
      <c r="K154" s="325">
        <f>K89/K24</f>
        <v>4.4339698510128951</v>
      </c>
      <c r="L154" s="278">
        <f>L89/L24</f>
        <v>4.0482012702244576</v>
      </c>
      <c r="M154" s="278">
        <f>M89/M24</f>
        <v>4.0877543149376043</v>
      </c>
      <c r="N154" s="324">
        <f>M89/M24</f>
        <v>4.0877543149376043</v>
      </c>
      <c r="O154" s="276">
        <f>N154-L154</f>
        <v>3.955304471314669E-2</v>
      </c>
      <c r="P154" s="275"/>
      <c r="Q154" s="276">
        <f>N154-K154</f>
        <v>-0.34621553607529076</v>
      </c>
      <c r="R154" s="275"/>
    </row>
    <row r="155" spans="1:18" x14ac:dyDescent="0.25">
      <c r="A155" s="323" t="s">
        <v>76</v>
      </c>
      <c r="B155" s="321">
        <f>B90/B25</f>
        <v>2.9974685680533288</v>
      </c>
      <c r="C155" s="318">
        <f>C90/C25</f>
        <v>2.9952420675379243</v>
      </c>
      <c r="D155" s="318">
        <f>D90/D25</f>
        <v>2.8403528388619703</v>
      </c>
      <c r="E155" s="320">
        <f>D90/D25</f>
        <v>2.8403528388619703</v>
      </c>
      <c r="F155" s="316">
        <f>E155-C155</f>
        <v>-0.154889228675954</v>
      </c>
      <c r="G155" s="315"/>
      <c r="H155" s="316">
        <f>E155-B155</f>
        <v>-0.15711572919135852</v>
      </c>
      <c r="I155" s="315"/>
      <c r="J155" s="261"/>
      <c r="K155" s="319">
        <f>K90/K25</f>
        <v>3.1751957413713026</v>
      </c>
      <c r="L155" s="318">
        <f>L90/L25</f>
        <v>2.8159705527240866</v>
      </c>
      <c r="M155" s="318">
        <f>M90/M25</f>
        <v>3.0283376233599766</v>
      </c>
      <c r="N155" s="317">
        <f>M90/M25</f>
        <v>3.0283376233599766</v>
      </c>
      <c r="O155" s="316">
        <f>N155-L155</f>
        <v>0.21236707063589</v>
      </c>
      <c r="P155" s="315"/>
      <c r="Q155" s="316">
        <f>N155-K155</f>
        <v>-0.14685811801132598</v>
      </c>
      <c r="R155" s="315"/>
    </row>
    <row r="156" spans="1:18" x14ac:dyDescent="0.25">
      <c r="A156" s="322" t="s">
        <v>75</v>
      </c>
      <c r="B156" s="321">
        <f>B91/B26</f>
        <v>3.0776987485369585</v>
      </c>
      <c r="C156" s="318">
        <f>C91/C26</f>
        <v>3.014648833304383</v>
      </c>
      <c r="D156" s="318">
        <f>D91/D26</f>
        <v>2.6663087703435804</v>
      </c>
      <c r="E156" s="320">
        <f>D91/D26</f>
        <v>2.6663087703435804</v>
      </c>
      <c r="F156" s="316">
        <f>E156-C156</f>
        <v>-0.34834006296080267</v>
      </c>
      <c r="G156" s="315"/>
      <c r="H156" s="316">
        <f>E156-B156</f>
        <v>-0.41138997819337808</v>
      </c>
      <c r="I156" s="315"/>
      <c r="J156" s="261"/>
      <c r="K156" s="319">
        <f>K91/K26</f>
        <v>3.3316802647244206</v>
      </c>
      <c r="L156" s="318">
        <f>L91/L26</f>
        <v>3.0059114976502861</v>
      </c>
      <c r="M156" s="318">
        <f>M91/M26</f>
        <v>3.0400132260153909</v>
      </c>
      <c r="N156" s="317">
        <f>M91/M26</f>
        <v>3.0400132260153909</v>
      </c>
      <c r="O156" s="316">
        <f>N156-L156</f>
        <v>3.4101728365104833E-2</v>
      </c>
      <c r="P156" s="315"/>
      <c r="Q156" s="316">
        <f>N156-K156</f>
        <v>-0.29166703870902966</v>
      </c>
      <c r="R156" s="315"/>
    </row>
    <row r="157" spans="1:18" x14ac:dyDescent="0.25">
      <c r="A157" s="322" t="s">
        <v>74</v>
      </c>
      <c r="B157" s="321">
        <f>B92/B27</f>
        <v>2.8638578604093259</v>
      </c>
      <c r="C157" s="318">
        <f>C92/C27</f>
        <v>2.9730392156862746</v>
      </c>
      <c r="D157" s="318">
        <f>D92/D27</f>
        <v>3.0527586206896551</v>
      </c>
      <c r="E157" s="320">
        <f>D92/D27</f>
        <v>3.0527586206896551</v>
      </c>
      <c r="F157" s="316">
        <f>E157-C157</f>
        <v>7.9719405003380484E-2</v>
      </c>
      <c r="G157" s="315"/>
      <c r="H157" s="316">
        <f>E157-B157</f>
        <v>0.18890076028032921</v>
      </c>
      <c r="I157" s="315"/>
      <c r="J157" s="261"/>
      <c r="K157" s="319">
        <f>K92/K27</f>
        <v>2.9111728171687257</v>
      </c>
      <c r="L157" s="318">
        <f>L92/L27</f>
        <v>2.6241409672708529</v>
      </c>
      <c r="M157" s="318">
        <f>M92/M27</f>
        <v>3.0125292072194729</v>
      </c>
      <c r="N157" s="317">
        <f>M92/M27</f>
        <v>3.0125292072194729</v>
      </c>
      <c r="O157" s="316">
        <f>N157-L157</f>
        <v>0.38838823994862004</v>
      </c>
      <c r="P157" s="315"/>
      <c r="Q157" s="316">
        <f>N157-K157</f>
        <v>0.10135639005074726</v>
      </c>
      <c r="R157" s="315"/>
    </row>
    <row r="158" spans="1:18" x14ac:dyDescent="0.25">
      <c r="A158" s="314" t="s">
        <v>73</v>
      </c>
      <c r="B158" s="313">
        <f>B93/B28</f>
        <v>4.7842904838104268</v>
      </c>
      <c r="C158" s="310">
        <f>C93/C28</f>
        <v>4.7722223362969958</v>
      </c>
      <c r="D158" s="310">
        <f>D93/D28</f>
        <v>4.384458198251302</v>
      </c>
      <c r="E158" s="312">
        <f>D93/D28</f>
        <v>4.384458198251302</v>
      </c>
      <c r="F158" s="308">
        <f>E158-C158</f>
        <v>-0.38776413804569376</v>
      </c>
      <c r="G158" s="307"/>
      <c r="H158" s="308">
        <f>E158-B158</f>
        <v>-0.39983228555912476</v>
      </c>
      <c r="I158" s="307"/>
      <c r="J158" s="261"/>
      <c r="K158" s="311">
        <f>K93/K28</f>
        <v>5.2723377384046568</v>
      </c>
      <c r="L158" s="310">
        <f>L93/L28</f>
        <v>4.9548730608289917</v>
      </c>
      <c r="M158" s="310">
        <f>M93/M28</f>
        <v>4.8492253128148279</v>
      </c>
      <c r="N158" s="309">
        <f>M93/M28</f>
        <v>4.8492253128148279</v>
      </c>
      <c r="O158" s="308">
        <f>N158-L158</f>
        <v>-0.10564774801416377</v>
      </c>
      <c r="P158" s="307"/>
      <c r="Q158" s="308">
        <f>N158-K158</f>
        <v>-0.42311242558982887</v>
      </c>
      <c r="R158" s="307"/>
    </row>
    <row r="159" spans="1:18" x14ac:dyDescent="0.25">
      <c r="A159" s="306" t="s">
        <v>72</v>
      </c>
      <c r="B159" s="305">
        <f>B94/B29</f>
        <v>7.4832833935504341</v>
      </c>
      <c r="C159" s="302">
        <f>C94/C29</f>
        <v>7.0532658458213664</v>
      </c>
      <c r="D159" s="302">
        <f>D94/D29</f>
        <v>7.0541857089920947</v>
      </c>
      <c r="E159" s="304">
        <f>D94/D29</f>
        <v>7.0541857089920947</v>
      </c>
      <c r="F159" s="276">
        <f>E159-C159</f>
        <v>9.1986317072834112E-4</v>
      </c>
      <c r="G159" s="275"/>
      <c r="H159" s="276">
        <f>E159-B159</f>
        <v>-0.42909768455833941</v>
      </c>
      <c r="I159" s="275"/>
      <c r="J159" s="280"/>
      <c r="K159" s="303">
        <f>K94/K29</f>
        <v>7.7907167270814348</v>
      </c>
      <c r="L159" s="302">
        <f>L94/L29</f>
        <v>7.3151454200189896</v>
      </c>
      <c r="M159" s="302">
        <f>M94/M29</f>
        <v>7.3083032982897569</v>
      </c>
      <c r="N159" s="301">
        <f>M94/M29</f>
        <v>7.3083032982897569</v>
      </c>
      <c r="O159" s="276">
        <f>N159-L159</f>
        <v>-6.8421217292327086E-3</v>
      </c>
      <c r="P159" s="275"/>
      <c r="Q159" s="276">
        <f>N159-K159</f>
        <v>-0.48241342879167792</v>
      </c>
      <c r="R159" s="275"/>
    </row>
    <row r="160" spans="1:18" x14ac:dyDescent="0.25">
      <c r="A160" s="300" t="s">
        <v>71</v>
      </c>
      <c r="B160" s="264">
        <f>B95/B30</f>
        <v>8.6768486424032343</v>
      </c>
      <c r="C160" s="297">
        <f>C95/C30</f>
        <v>7.6939993999399938</v>
      </c>
      <c r="D160" s="297">
        <f>D95/D30</f>
        <v>8.0724079865287468</v>
      </c>
      <c r="E160" s="299">
        <f>D95/D30</f>
        <v>8.0724079865287468</v>
      </c>
      <c r="F160" s="270">
        <f>E160-C160</f>
        <v>0.37840858658875298</v>
      </c>
      <c r="G160" s="269"/>
      <c r="H160" s="270">
        <f>E160-B160</f>
        <v>-0.60444065587448748</v>
      </c>
      <c r="I160" s="269"/>
      <c r="J160" s="261"/>
      <c r="K160" s="298">
        <f>K95/K30</f>
        <v>8.9393185848598637</v>
      </c>
      <c r="L160" s="297">
        <f>L95/L30</f>
        <v>8.2286013082344169</v>
      </c>
      <c r="M160" s="297">
        <f>M95/M30</f>
        <v>8.3260993079004155</v>
      </c>
      <c r="N160" s="296">
        <f>M95/M30</f>
        <v>8.3260993079004155</v>
      </c>
      <c r="O160" s="270">
        <f>N160-L160</f>
        <v>9.7497999665998591E-2</v>
      </c>
      <c r="P160" s="269"/>
      <c r="Q160" s="270">
        <f>N160-K160</f>
        <v>-0.61321927695944822</v>
      </c>
      <c r="R160" s="269"/>
    </row>
    <row r="161" spans="1:18" x14ac:dyDescent="0.25">
      <c r="A161" s="295" t="s">
        <v>70</v>
      </c>
      <c r="B161" s="264">
        <f>B96/B31</f>
        <v>8.5</v>
      </c>
      <c r="C161" s="267">
        <f>C96/C31</f>
        <v>6.8227956989247316</v>
      </c>
      <c r="D161" s="267">
        <f>D96/D31</f>
        <v>6.9546925566343045</v>
      </c>
      <c r="E161" s="266">
        <f>D96/D31</f>
        <v>6.9546925566343045</v>
      </c>
      <c r="F161" s="257">
        <f>E161-C161</f>
        <v>0.13189685770957293</v>
      </c>
      <c r="G161" s="256"/>
      <c r="H161" s="257">
        <f>E161-B161</f>
        <v>-1.5453074433656955</v>
      </c>
      <c r="I161" s="256"/>
      <c r="J161" s="261"/>
      <c r="K161" s="292">
        <f>K96/K31</f>
        <v>9.1427152018787829</v>
      </c>
      <c r="L161" s="267">
        <f>L96/L31</f>
        <v>7.8494162849120732</v>
      </c>
      <c r="M161" s="267">
        <f>M96/M31</f>
        <v>8.1649396614216876</v>
      </c>
      <c r="N161" s="291">
        <f>M96/M31</f>
        <v>8.1649396614216876</v>
      </c>
      <c r="O161" s="257">
        <f>N161-L161</f>
        <v>0.31552337650961437</v>
      </c>
      <c r="P161" s="256"/>
      <c r="Q161" s="257">
        <f>N161-K161</f>
        <v>-0.97777554045709536</v>
      </c>
      <c r="R161" s="256"/>
    </row>
    <row r="162" spans="1:18" x14ac:dyDescent="0.25">
      <c r="A162" s="295" t="s">
        <v>69</v>
      </c>
      <c r="B162" s="264">
        <f>B97/B32</f>
        <v>4.0071942446043165</v>
      </c>
      <c r="C162" s="267">
        <f>C97/C32</f>
        <v>5.0247148288973387</v>
      </c>
      <c r="D162" s="267">
        <f>D97/D32</f>
        <v>5.1707865168539326</v>
      </c>
      <c r="E162" s="266">
        <f>D97/D32</f>
        <v>5.1707865168539326</v>
      </c>
      <c r="F162" s="257">
        <f>E162-C162</f>
        <v>0.14607168795659398</v>
      </c>
      <c r="G162" s="256"/>
      <c r="H162" s="257">
        <f>E162-B162</f>
        <v>1.1635922722496161</v>
      </c>
      <c r="I162" s="256"/>
      <c r="J162" s="261"/>
      <c r="K162" s="292">
        <f>K97/K32</f>
        <v>6.2944915254237293</v>
      </c>
      <c r="L162" s="267">
        <f>L97/L32</f>
        <v>5.0580568720379144</v>
      </c>
      <c r="M162" s="267">
        <f>M97/M32</f>
        <v>5.4457776771564408</v>
      </c>
      <c r="N162" s="291">
        <f>M97/M32</f>
        <v>5.4457776771564408</v>
      </c>
      <c r="O162" s="257">
        <f>N162-L162</f>
        <v>0.38772080511852636</v>
      </c>
      <c r="P162" s="256"/>
      <c r="Q162" s="257">
        <f>N162-K162</f>
        <v>-0.84871384826728846</v>
      </c>
      <c r="R162" s="256"/>
    </row>
    <row r="163" spans="1:18" x14ac:dyDescent="0.25">
      <c r="A163" s="295" t="s">
        <v>68</v>
      </c>
      <c r="B163" s="264">
        <f>B98/B33</f>
        <v>7.0703193160006981</v>
      </c>
      <c r="C163" s="267">
        <f>C98/C33</f>
        <v>7.0407784986098241</v>
      </c>
      <c r="D163" s="267">
        <f>D98/D33</f>
        <v>6.1857953505399967</v>
      </c>
      <c r="E163" s="266">
        <f>D98/D33</f>
        <v>6.1857953505399967</v>
      </c>
      <c r="F163" s="257">
        <f>E163-C163</f>
        <v>-0.85498314806982734</v>
      </c>
      <c r="G163" s="256"/>
      <c r="H163" s="257">
        <f>E163-B163</f>
        <v>-0.88452396546070133</v>
      </c>
      <c r="I163" s="256"/>
      <c r="J163" s="261"/>
      <c r="K163" s="292">
        <f>K98/K33</f>
        <v>7.9742254530204271</v>
      </c>
      <c r="L163" s="267">
        <f>L98/L33</f>
        <v>7.8704266576607003</v>
      </c>
      <c r="M163" s="267">
        <f>M98/M33</f>
        <v>7.6949342397497054</v>
      </c>
      <c r="N163" s="291">
        <f>M98/M33</f>
        <v>7.6949342397497054</v>
      </c>
      <c r="O163" s="257">
        <f>N163-L163</f>
        <v>-0.1754924179109949</v>
      </c>
      <c r="P163" s="256"/>
      <c r="Q163" s="257">
        <f>N163-K163</f>
        <v>-0.27929121327072171</v>
      </c>
      <c r="R163" s="256"/>
    </row>
    <row r="164" spans="1:18" x14ac:dyDescent="0.25">
      <c r="A164" s="295" t="s">
        <v>67</v>
      </c>
      <c r="B164" s="264">
        <f>B99/B34</f>
        <v>5.2185215272136478</v>
      </c>
      <c r="C164" s="267">
        <f>C99/C34</f>
        <v>5.1012126865671643</v>
      </c>
      <c r="D164" s="267">
        <f>D99/D34</f>
        <v>4.1868300153139355</v>
      </c>
      <c r="E164" s="266">
        <f>D99/D34</f>
        <v>4.1868300153139355</v>
      </c>
      <c r="F164" s="257">
        <f>E164-C164</f>
        <v>-0.91438267125322881</v>
      </c>
      <c r="G164" s="256"/>
      <c r="H164" s="257">
        <f>E164-B164</f>
        <v>-1.0316915118997123</v>
      </c>
      <c r="I164" s="256"/>
      <c r="J164" s="261"/>
      <c r="K164" s="292">
        <f>K99/K34</f>
        <v>4.9765807962529278</v>
      </c>
      <c r="L164" s="267">
        <f>L99/L34</f>
        <v>4.9816317016317013</v>
      </c>
      <c r="M164" s="267">
        <f>M99/M34</f>
        <v>4.5717291302642371</v>
      </c>
      <c r="N164" s="291">
        <f>M99/M34</f>
        <v>4.5717291302642371</v>
      </c>
      <c r="O164" s="257">
        <f>N164-L164</f>
        <v>-0.40990257136746422</v>
      </c>
      <c r="P164" s="256"/>
      <c r="Q164" s="257">
        <f>N164-K164</f>
        <v>-0.40485166598869071</v>
      </c>
      <c r="R164" s="256"/>
    </row>
    <row r="165" spans="1:18" x14ac:dyDescent="0.25">
      <c r="A165" s="295" t="s">
        <v>66</v>
      </c>
      <c r="B165" s="264">
        <f>B100/B35</f>
        <v>6.3648763853367436</v>
      </c>
      <c r="C165" s="267">
        <f>C100/C35</f>
        <v>6.9100701811653336</v>
      </c>
      <c r="D165" s="267">
        <f>D100/D35</f>
        <v>6.3759046402724566</v>
      </c>
      <c r="E165" s="266">
        <f>D100/D35</f>
        <v>6.3759046402724566</v>
      </c>
      <c r="F165" s="257">
        <f>E165-C165</f>
        <v>-0.53416554089287693</v>
      </c>
      <c r="G165" s="256"/>
      <c r="H165" s="257">
        <f>E165-B165</f>
        <v>1.1028254935713022E-2</v>
      </c>
      <c r="I165" s="256"/>
      <c r="J165" s="261"/>
      <c r="K165" s="292">
        <f>K100/K35</f>
        <v>8.1169730117457188</v>
      </c>
      <c r="L165" s="267">
        <f>L100/L35</f>
        <v>7.8317614755566165</v>
      </c>
      <c r="M165" s="267">
        <f>M100/M35</f>
        <v>8.191624336313696</v>
      </c>
      <c r="N165" s="291">
        <f>M100/M35</f>
        <v>8.191624336313696</v>
      </c>
      <c r="O165" s="257">
        <f>N165-L165</f>
        <v>0.35986286075707952</v>
      </c>
      <c r="P165" s="256"/>
      <c r="Q165" s="257">
        <f>N165-K165</f>
        <v>7.4651324567977184E-2</v>
      </c>
      <c r="R165" s="256"/>
    </row>
    <row r="166" spans="1:18" x14ac:dyDescent="0.25">
      <c r="A166" s="295" t="s">
        <v>65</v>
      </c>
      <c r="B166" s="264">
        <f>B101/B36</f>
        <v>7.0510638297872337</v>
      </c>
      <c r="C166" s="267">
        <f>C101/C36</f>
        <v>5.5889423076923075</v>
      </c>
      <c r="D166" s="267">
        <f>D101/D36</f>
        <v>6.5271084337349397</v>
      </c>
      <c r="E166" s="266">
        <f>D101/D36</f>
        <v>6.5271084337349397</v>
      </c>
      <c r="F166" s="257">
        <f>E166-C166</f>
        <v>0.93816612604263216</v>
      </c>
      <c r="G166" s="256"/>
      <c r="H166" s="257">
        <f>E166-B166</f>
        <v>-0.52395539605229402</v>
      </c>
      <c r="I166" s="256"/>
      <c r="J166" s="261"/>
      <c r="K166" s="292">
        <f>K101/K36</f>
        <v>8.091370558375635</v>
      </c>
      <c r="L166" s="267">
        <f>L101/L36</f>
        <v>7.639831558087689</v>
      </c>
      <c r="M166" s="267">
        <f>M101/M36</f>
        <v>8.0225118483412317</v>
      </c>
      <c r="N166" s="291">
        <f>M101/M36</f>
        <v>8.0225118483412317</v>
      </c>
      <c r="O166" s="257">
        <f>N166-L166</f>
        <v>0.38268029025354267</v>
      </c>
      <c r="P166" s="256"/>
      <c r="Q166" s="257">
        <f>N166-K166</f>
        <v>-6.8858710034403359E-2</v>
      </c>
      <c r="R166" s="256"/>
    </row>
    <row r="167" spans="1:18" x14ac:dyDescent="0.25">
      <c r="A167" s="295" t="s">
        <v>64</v>
      </c>
      <c r="B167" s="264">
        <f>B102/B37</f>
        <v>7.6775192256695837</v>
      </c>
      <c r="C167" s="267">
        <f>C102/C37</f>
        <v>7.2920708337276423</v>
      </c>
      <c r="D167" s="267">
        <f>D102/D37</f>
        <v>7.1169411992096903</v>
      </c>
      <c r="E167" s="266">
        <f>D102/D37</f>
        <v>7.1169411992096903</v>
      </c>
      <c r="F167" s="257">
        <f>E167-C167</f>
        <v>-0.17512963451795205</v>
      </c>
      <c r="G167" s="256"/>
      <c r="H167" s="257">
        <f>E167-B167</f>
        <v>-0.56057802645989341</v>
      </c>
      <c r="I167" s="256"/>
      <c r="J167" s="261"/>
      <c r="K167" s="292">
        <f>K102/K37</f>
        <v>7.6698161200087762</v>
      </c>
      <c r="L167" s="267">
        <f>L102/L37</f>
        <v>7.4175139016410858</v>
      </c>
      <c r="M167" s="267">
        <f>M102/M37</f>
        <v>7.1973901481450442</v>
      </c>
      <c r="N167" s="291">
        <f>M102/M37</f>
        <v>7.1973901481450442</v>
      </c>
      <c r="O167" s="257">
        <f>N167-L167</f>
        <v>-0.22012375349604163</v>
      </c>
      <c r="P167" s="256"/>
      <c r="Q167" s="257">
        <f>N167-K167</f>
        <v>-0.47242597186373203</v>
      </c>
      <c r="R167" s="256"/>
    </row>
    <row r="168" spans="1:18" x14ac:dyDescent="0.25">
      <c r="A168" s="295" t="s">
        <v>63</v>
      </c>
      <c r="B168" s="264">
        <f>B103/B38</f>
        <v>6.4868670286652357</v>
      </c>
      <c r="C168" s="267">
        <f>C103/C38</f>
        <v>6.0832003004976993</v>
      </c>
      <c r="D168" s="267">
        <f>D103/D38</f>
        <v>6.5925264012997564</v>
      </c>
      <c r="E168" s="266">
        <f>D103/D38</f>
        <v>6.5925264012997564</v>
      </c>
      <c r="F168" s="257">
        <f>E168-C168</f>
        <v>0.50932610080205709</v>
      </c>
      <c r="G168" s="256"/>
      <c r="H168" s="257">
        <f>E168-B168</f>
        <v>0.10565937263452074</v>
      </c>
      <c r="I168" s="256"/>
      <c r="J168" s="261"/>
      <c r="K168" s="292">
        <f>K103/K38</f>
        <v>7.1954116078223294</v>
      </c>
      <c r="L168" s="267">
        <f>L103/L38</f>
        <v>6.5218446601941746</v>
      </c>
      <c r="M168" s="267">
        <f>M103/M38</f>
        <v>6.9851400378856798</v>
      </c>
      <c r="N168" s="291">
        <f>M103/M38</f>
        <v>6.9851400378856798</v>
      </c>
      <c r="O168" s="257">
        <f>N168-L168</f>
        <v>0.46329537769150519</v>
      </c>
      <c r="P168" s="256"/>
      <c r="Q168" s="257">
        <f>N168-K168</f>
        <v>-0.21027156993664953</v>
      </c>
      <c r="R168" s="256"/>
    </row>
    <row r="169" spans="1:18" x14ac:dyDescent="0.25">
      <c r="A169" s="295" t="s">
        <v>62</v>
      </c>
      <c r="B169" s="264">
        <f>B104/B39</f>
        <v>7.5779276137332401</v>
      </c>
      <c r="C169" s="267">
        <f>C104/C39</f>
        <v>7.9909271786709111</v>
      </c>
      <c r="D169" s="267">
        <f>D104/D39</f>
        <v>8.0441894376466117</v>
      </c>
      <c r="E169" s="266">
        <f>D104/D39</f>
        <v>8.0441894376466117</v>
      </c>
      <c r="F169" s="257">
        <f>E169-C169</f>
        <v>5.3262258975700583E-2</v>
      </c>
      <c r="G169" s="256"/>
      <c r="H169" s="257">
        <f>E169-B169</f>
        <v>0.46626182391337156</v>
      </c>
      <c r="I169" s="256"/>
      <c r="J169" s="261"/>
      <c r="K169" s="292">
        <f>K104/K39</f>
        <v>8.197011390453147</v>
      </c>
      <c r="L169" s="267">
        <f>L104/L39</f>
        <v>7.6385369812514616</v>
      </c>
      <c r="M169" s="267">
        <f>M104/M39</f>
        <v>8.097401376677464</v>
      </c>
      <c r="N169" s="291">
        <f>M104/M39</f>
        <v>8.097401376677464</v>
      </c>
      <c r="O169" s="257">
        <f>N169-L169</f>
        <v>0.45886439542600232</v>
      </c>
      <c r="P169" s="256"/>
      <c r="Q169" s="257">
        <f>N169-K169</f>
        <v>-9.9610013775683015E-2</v>
      </c>
      <c r="R169" s="256"/>
    </row>
    <row r="170" spans="1:18" x14ac:dyDescent="0.25">
      <c r="A170" s="295" t="s">
        <v>61</v>
      </c>
      <c r="B170" s="264">
        <f>B105/B40</f>
        <v>7.406044558071585</v>
      </c>
      <c r="C170" s="267">
        <f>C105/C40</f>
        <v>6.5900134348410209</v>
      </c>
      <c r="D170" s="267">
        <f>D105/D40</f>
        <v>6.9854804465447575</v>
      </c>
      <c r="E170" s="266">
        <f>D105/D40</f>
        <v>6.9854804465447575</v>
      </c>
      <c r="F170" s="257">
        <f>E170-C170</f>
        <v>0.39546701170373666</v>
      </c>
      <c r="G170" s="256"/>
      <c r="H170" s="257">
        <f>E170-B170</f>
        <v>-0.42056411152682749</v>
      </c>
      <c r="I170" s="256"/>
      <c r="J170" s="261"/>
      <c r="K170" s="292">
        <f>K105/K40</f>
        <v>8.0708142358891948</v>
      </c>
      <c r="L170" s="267">
        <f>L105/L40</f>
        <v>7.6328179109957697</v>
      </c>
      <c r="M170" s="267">
        <f>M105/M40</f>
        <v>7.6992943042584532</v>
      </c>
      <c r="N170" s="291">
        <f>M105/M40</f>
        <v>7.6992943042584532</v>
      </c>
      <c r="O170" s="257">
        <f>N170-L170</f>
        <v>6.6476393262683509E-2</v>
      </c>
      <c r="P170" s="256"/>
      <c r="Q170" s="257">
        <f>N170-K170</f>
        <v>-0.3715199316307416</v>
      </c>
      <c r="R170" s="256"/>
    </row>
    <row r="171" spans="1:18" x14ac:dyDescent="0.25">
      <c r="A171" s="295" t="s">
        <v>60</v>
      </c>
      <c r="B171" s="264">
        <f>B106/B41</f>
        <v>7.275225594749795</v>
      </c>
      <c r="C171" s="267">
        <f>C106/C41</f>
        <v>7.2395794217048444</v>
      </c>
      <c r="D171" s="267">
        <f>D106/D41</f>
        <v>7.4707929782082321</v>
      </c>
      <c r="E171" s="266">
        <f>D106/D41</f>
        <v>7.4707929782082321</v>
      </c>
      <c r="F171" s="257">
        <f>E171-C171</f>
        <v>0.23121355650338771</v>
      </c>
      <c r="G171" s="256"/>
      <c r="H171" s="257">
        <f>E171-B171</f>
        <v>0.19556738345843705</v>
      </c>
      <c r="I171" s="256"/>
      <c r="J171" s="261"/>
      <c r="K171" s="292">
        <f>K106/K41</f>
        <v>7.6781198634467067</v>
      </c>
      <c r="L171" s="267">
        <f>L106/L41</f>
        <v>7.5985165193769735</v>
      </c>
      <c r="M171" s="267">
        <f>M106/M41</f>
        <v>7.7689892735676285</v>
      </c>
      <c r="N171" s="291">
        <f>M106/M41</f>
        <v>7.7689892735676285</v>
      </c>
      <c r="O171" s="257">
        <f>N171-L171</f>
        <v>0.170472754190655</v>
      </c>
      <c r="P171" s="256"/>
      <c r="Q171" s="257">
        <f>N171-K171</f>
        <v>9.0869410120921756E-2</v>
      </c>
      <c r="R171" s="256"/>
    </row>
    <row r="172" spans="1:18" x14ac:dyDescent="0.25">
      <c r="A172" s="295" t="s">
        <v>59</v>
      </c>
      <c r="B172" s="264">
        <f>B107/B42</f>
        <v>9.2661448140900191</v>
      </c>
      <c r="C172" s="267">
        <f>C107/C42</f>
        <v>10.128835562549174</v>
      </c>
      <c r="D172" s="267">
        <f>D107/D42</f>
        <v>9.3404438327885781</v>
      </c>
      <c r="E172" s="266">
        <f>D107/D42</f>
        <v>9.3404438327885781</v>
      </c>
      <c r="F172" s="257">
        <f>E172-C172</f>
        <v>-0.78839172976059579</v>
      </c>
      <c r="G172" s="256"/>
      <c r="H172" s="257">
        <f>E172-B172</f>
        <v>7.4299018698559038E-2</v>
      </c>
      <c r="I172" s="256"/>
      <c r="J172" s="261"/>
      <c r="K172" s="292">
        <f>K107/K42</f>
        <v>10.062946580469548</v>
      </c>
      <c r="L172" s="267">
        <f>L107/L42</f>
        <v>9.7775094941159928</v>
      </c>
      <c r="M172" s="267">
        <f>M107/M42</f>
        <v>9.5827071052513162</v>
      </c>
      <c r="N172" s="291">
        <f>M107/M42</f>
        <v>9.5827071052513162</v>
      </c>
      <c r="O172" s="257">
        <f>N172-L172</f>
        <v>-0.1948023888646766</v>
      </c>
      <c r="P172" s="256"/>
      <c r="Q172" s="257">
        <f>N172-K172</f>
        <v>-0.48023947521823196</v>
      </c>
      <c r="R172" s="256"/>
    </row>
    <row r="173" spans="1:18" x14ac:dyDescent="0.25">
      <c r="A173" s="295" t="s">
        <v>58</v>
      </c>
      <c r="B173" s="264">
        <f>B108/B43</f>
        <v>6.5429459408551516</v>
      </c>
      <c r="C173" s="267">
        <f>C108/C43</f>
        <v>6.2463347706781658</v>
      </c>
      <c r="D173" s="267">
        <f>D108/D43</f>
        <v>5.893161409164172</v>
      </c>
      <c r="E173" s="266">
        <f>D108/D43</f>
        <v>5.893161409164172</v>
      </c>
      <c r="F173" s="257">
        <f>E173-C173</f>
        <v>-0.35317336151399381</v>
      </c>
      <c r="G173" s="256"/>
      <c r="H173" s="257">
        <f>E173-B173</f>
        <v>-0.64978453169097961</v>
      </c>
      <c r="I173" s="256"/>
      <c r="J173" s="261"/>
      <c r="K173" s="292">
        <f>K108/K43</f>
        <v>7.2049679117226093</v>
      </c>
      <c r="L173" s="267">
        <f>L108/L43</f>
        <v>6.3213899272083411</v>
      </c>
      <c r="M173" s="267">
        <f>M108/M43</f>
        <v>6.6330457070988489</v>
      </c>
      <c r="N173" s="291">
        <f>M108/M43</f>
        <v>6.6330457070988489</v>
      </c>
      <c r="O173" s="257">
        <f>N173-L173</f>
        <v>0.31165577989050774</v>
      </c>
      <c r="P173" s="256"/>
      <c r="Q173" s="257">
        <f>N173-K173</f>
        <v>-0.57192220462376042</v>
      </c>
      <c r="R173" s="256"/>
    </row>
    <row r="174" spans="1:18" x14ac:dyDescent="0.25">
      <c r="A174" s="295" t="s">
        <v>57</v>
      </c>
      <c r="B174" s="264">
        <f>B109/B44</f>
        <v>7.5550220856539276</v>
      </c>
      <c r="C174" s="267">
        <f>C109/C44</f>
        <v>6.9043981481481485</v>
      </c>
      <c r="D174" s="267">
        <f>D109/D44</f>
        <v>6.6163786141172674</v>
      </c>
      <c r="E174" s="266">
        <f>D109/D44</f>
        <v>6.6163786141172674</v>
      </c>
      <c r="F174" s="257">
        <f>E174-C174</f>
        <v>-0.2880195340308811</v>
      </c>
      <c r="G174" s="256"/>
      <c r="H174" s="257">
        <f>E174-B174</f>
        <v>-0.93864347153666028</v>
      </c>
      <c r="I174" s="256"/>
      <c r="J174" s="261"/>
      <c r="K174" s="292">
        <f>K109/K44</f>
        <v>8.8457727058718021</v>
      </c>
      <c r="L174" s="267">
        <f>L109/L44</f>
        <v>8.1153493068943359</v>
      </c>
      <c r="M174" s="267">
        <f>M109/M44</f>
        <v>8.5655723858325352</v>
      </c>
      <c r="N174" s="291">
        <f>M109/M44</f>
        <v>8.5655723858325352</v>
      </c>
      <c r="O174" s="257">
        <f>N174-L174</f>
        <v>0.45022307893819935</v>
      </c>
      <c r="P174" s="256"/>
      <c r="Q174" s="257">
        <f>N174-K174</f>
        <v>-0.28020032003926687</v>
      </c>
      <c r="R174" s="256"/>
    </row>
    <row r="175" spans="1:18" x14ac:dyDescent="0.25">
      <c r="A175" s="295" t="s">
        <v>56</v>
      </c>
      <c r="B175" s="264">
        <f>B110/B45</f>
        <v>5.943398096748612</v>
      </c>
      <c r="C175" s="267">
        <f>C110/C45</f>
        <v>5.4060010171215458</v>
      </c>
      <c r="D175" s="267">
        <f>D110/D45</f>
        <v>5.2159447583176393</v>
      </c>
      <c r="E175" s="266">
        <f>D110/D45</f>
        <v>5.2159447583176393</v>
      </c>
      <c r="F175" s="257">
        <f>E175-C175</f>
        <v>-0.19005625880390653</v>
      </c>
      <c r="G175" s="256"/>
      <c r="H175" s="257">
        <f>E175-B175</f>
        <v>-0.72745333843097271</v>
      </c>
      <c r="I175" s="256"/>
      <c r="J175" s="261"/>
      <c r="K175" s="292">
        <f>K110/K45</f>
        <v>7.9950936910965735</v>
      </c>
      <c r="L175" s="267">
        <f>L110/L45</f>
        <v>7.451255039284348</v>
      </c>
      <c r="M175" s="267">
        <f>M110/M45</f>
        <v>7.4799991640193948</v>
      </c>
      <c r="N175" s="291">
        <f>M110/M45</f>
        <v>7.4799991640193948</v>
      </c>
      <c r="O175" s="257">
        <f>N175-L175</f>
        <v>2.8744124735046839E-2</v>
      </c>
      <c r="P175" s="256"/>
      <c r="Q175" s="257">
        <f>N175-K175</f>
        <v>-0.51509452707717873</v>
      </c>
      <c r="R175" s="256"/>
    </row>
    <row r="176" spans="1:18" x14ac:dyDescent="0.25">
      <c r="A176" s="295" t="s">
        <v>55</v>
      </c>
      <c r="B176" s="264">
        <f>B111/B46</f>
        <v>6.9703923019985199</v>
      </c>
      <c r="C176" s="267">
        <f>C111/C46</f>
        <v>6.9643628509719226</v>
      </c>
      <c r="D176" s="267">
        <f>D111/D46</f>
        <v>7.1437290204455293</v>
      </c>
      <c r="E176" s="266">
        <f>D111/D46</f>
        <v>7.1437290204455293</v>
      </c>
      <c r="F176" s="257">
        <f>E176-C176</f>
        <v>0.17936616947360662</v>
      </c>
      <c r="G176" s="256"/>
      <c r="H176" s="257">
        <f>E176-B176</f>
        <v>0.17333671844700937</v>
      </c>
      <c r="I176" s="256"/>
      <c r="J176" s="261"/>
      <c r="K176" s="292">
        <f>K111/K46</f>
        <v>6.591636908190301</v>
      </c>
      <c r="L176" s="267">
        <f>L111/L46</f>
        <v>7.1069203856984382</v>
      </c>
      <c r="M176" s="267">
        <f>M111/M46</f>
        <v>6.9449931680655865</v>
      </c>
      <c r="N176" s="291">
        <f>M111/M46</f>
        <v>6.9449931680655865</v>
      </c>
      <c r="O176" s="257">
        <f>N176-L176</f>
        <v>-0.16192721763285167</v>
      </c>
      <c r="P176" s="256"/>
      <c r="Q176" s="257">
        <f>N176-K176</f>
        <v>0.35335625987528552</v>
      </c>
      <c r="R176" s="256"/>
    </row>
    <row r="177" spans="1:18" x14ac:dyDescent="0.25">
      <c r="A177" s="295" t="s">
        <v>54</v>
      </c>
      <c r="B177" s="264">
        <f>B112/B47</f>
        <v>7.0044843049327357</v>
      </c>
      <c r="C177" s="267">
        <f>C112/C47</f>
        <v>5.5234159779614327</v>
      </c>
      <c r="D177" s="267">
        <f>D112/D47</f>
        <v>5.6284322409211693</v>
      </c>
      <c r="E177" s="266">
        <f>D112/D47</f>
        <v>5.6284322409211693</v>
      </c>
      <c r="F177" s="257">
        <f>E177-C177</f>
        <v>0.10501626295973665</v>
      </c>
      <c r="G177" s="256"/>
      <c r="H177" s="257">
        <f>E177-B177</f>
        <v>-1.3760520640115663</v>
      </c>
      <c r="I177" s="256"/>
      <c r="J177" s="261"/>
      <c r="K177" s="292">
        <f>K112/K47</f>
        <v>7.0803814713896456</v>
      </c>
      <c r="L177" s="267">
        <f>L112/L47</f>
        <v>6.8301228695996832</v>
      </c>
      <c r="M177" s="267">
        <f>M112/M47</f>
        <v>6.612294881214793</v>
      </c>
      <c r="N177" s="291">
        <f>M112/M47</f>
        <v>6.612294881214793</v>
      </c>
      <c r="O177" s="257">
        <f>N177-L177</f>
        <v>-0.21782798838489015</v>
      </c>
      <c r="P177" s="256"/>
      <c r="Q177" s="257">
        <f>N177-K177</f>
        <v>-0.46808659017485255</v>
      </c>
      <c r="R177" s="256"/>
    </row>
    <row r="178" spans="1:18" x14ac:dyDescent="0.25">
      <c r="A178" s="295" t="s">
        <v>53</v>
      </c>
      <c r="B178" s="264">
        <f>B113/B48</f>
        <v>5.7497612225405925</v>
      </c>
      <c r="C178" s="267">
        <f>C113/C48</f>
        <v>5.1626650660264106</v>
      </c>
      <c r="D178" s="267">
        <f>D113/D48</f>
        <v>5.9049382716049381</v>
      </c>
      <c r="E178" s="266">
        <f>D113/D48</f>
        <v>5.9049382716049381</v>
      </c>
      <c r="F178" s="257">
        <f>E178-C178</f>
        <v>0.7422732055785275</v>
      </c>
      <c r="G178" s="256"/>
      <c r="H178" s="257">
        <f>E178-B178</f>
        <v>0.1551770490643456</v>
      </c>
      <c r="I178" s="256"/>
      <c r="J178" s="261"/>
      <c r="K178" s="292">
        <f>K113/K48</f>
        <v>6.0102884128858154</v>
      </c>
      <c r="L178" s="267">
        <f>L113/L48</f>
        <v>5.7799155840596397</v>
      </c>
      <c r="M178" s="267">
        <f>M113/M48</f>
        <v>5.8172387352848318</v>
      </c>
      <c r="N178" s="291">
        <f>M113/M48</f>
        <v>5.8172387352848318</v>
      </c>
      <c r="O178" s="257">
        <f>N178-L178</f>
        <v>3.7323151225192142E-2</v>
      </c>
      <c r="P178" s="256"/>
      <c r="Q178" s="257">
        <f>N178-K178</f>
        <v>-0.19304967760098357</v>
      </c>
      <c r="R178" s="256"/>
    </row>
    <row r="179" spans="1:18" x14ac:dyDescent="0.25">
      <c r="A179" s="295" t="s">
        <v>52</v>
      </c>
      <c r="B179" s="264">
        <f>B114/B49</f>
        <v>6.822127659574468</v>
      </c>
      <c r="C179" s="267">
        <f>C114/C49</f>
        <v>5.4779874213836477</v>
      </c>
      <c r="D179" s="267">
        <f>D114/D49</f>
        <v>5.7038058466629895</v>
      </c>
      <c r="E179" s="266">
        <f>D114/D49</f>
        <v>5.7038058466629895</v>
      </c>
      <c r="F179" s="257">
        <f>E179-C179</f>
        <v>0.22581842527934182</v>
      </c>
      <c r="G179" s="256"/>
      <c r="H179" s="257">
        <f>E179-B179</f>
        <v>-1.1183218129114785</v>
      </c>
      <c r="I179" s="256"/>
      <c r="J179" s="261"/>
      <c r="K179" s="292">
        <f>K114/K49</f>
        <v>7.4154295140210635</v>
      </c>
      <c r="L179" s="267">
        <f>L114/L49</f>
        <v>6.8626178891091492</v>
      </c>
      <c r="M179" s="267">
        <f>M114/M49</f>
        <v>6.9720710917664128</v>
      </c>
      <c r="N179" s="291">
        <f>M114/M49</f>
        <v>6.9720710917664128</v>
      </c>
      <c r="O179" s="257">
        <f>N179-L179</f>
        <v>0.10945320265726366</v>
      </c>
      <c r="P179" s="256"/>
      <c r="Q179" s="257">
        <f>N179-K179</f>
        <v>-0.44335842225465072</v>
      </c>
      <c r="R179" s="256"/>
    </row>
    <row r="180" spans="1:18" x14ac:dyDescent="0.25">
      <c r="A180" s="295" t="s">
        <v>51</v>
      </c>
      <c r="B180" s="264">
        <f>B115/B50</f>
        <v>6.5865595325054782</v>
      </c>
      <c r="C180" s="267">
        <f>C115/C50</f>
        <v>6.1575492341356677</v>
      </c>
      <c r="D180" s="267">
        <f>D115/D50</f>
        <v>5.9279922153746352</v>
      </c>
      <c r="E180" s="266">
        <f>D115/D50</f>
        <v>5.9279922153746352</v>
      </c>
      <c r="F180" s="257">
        <f>E180-C180</f>
        <v>-0.22955701876103252</v>
      </c>
      <c r="G180" s="256"/>
      <c r="H180" s="257">
        <f>E180-B180</f>
        <v>-0.65856731713084304</v>
      </c>
      <c r="I180" s="256"/>
      <c r="J180" s="261"/>
      <c r="K180" s="292">
        <f>K115/K50</f>
        <v>6.5075867528697717</v>
      </c>
      <c r="L180" s="267">
        <f>L115/L50</f>
        <v>6.2373844769771818</v>
      </c>
      <c r="M180" s="267">
        <f>M115/M50</f>
        <v>6.266919224348273</v>
      </c>
      <c r="N180" s="291">
        <f>M115/M50</f>
        <v>6.266919224348273</v>
      </c>
      <c r="O180" s="257">
        <f>N180-L180</f>
        <v>2.9534747371091186E-2</v>
      </c>
      <c r="P180" s="256"/>
      <c r="Q180" s="257">
        <f>N180-K180</f>
        <v>-0.24066752852149875</v>
      </c>
      <c r="R180" s="256"/>
    </row>
    <row r="181" spans="1:18" x14ac:dyDescent="0.25">
      <c r="A181" s="295" t="s">
        <v>50</v>
      </c>
      <c r="B181" s="264">
        <f>B116/B51</f>
        <v>7.164168618266979</v>
      </c>
      <c r="C181" s="267">
        <f>C116/C51</f>
        <v>7.3158650394831302</v>
      </c>
      <c r="D181" s="267">
        <f>D116/D51</f>
        <v>7.1237198351971749</v>
      </c>
      <c r="E181" s="266">
        <f>D116/D51</f>
        <v>7.1237198351971749</v>
      </c>
      <c r="F181" s="257">
        <f>E181-C181</f>
        <v>-0.19214520428595527</v>
      </c>
      <c r="G181" s="256"/>
      <c r="H181" s="257">
        <f>E181-B181</f>
        <v>-4.0448783069804151E-2</v>
      </c>
      <c r="I181" s="256"/>
      <c r="J181" s="261"/>
      <c r="K181" s="292">
        <f>K116/K51</f>
        <v>7.1414184081814138</v>
      </c>
      <c r="L181" s="267">
        <f>L116/L51</f>
        <v>7.1615501479948662</v>
      </c>
      <c r="M181" s="267">
        <f>M116/M51</f>
        <v>7.102199150328282</v>
      </c>
      <c r="N181" s="291">
        <f>M116/M51</f>
        <v>7.102199150328282</v>
      </c>
      <c r="O181" s="257">
        <f>N181-L181</f>
        <v>-5.9350997666584249E-2</v>
      </c>
      <c r="P181" s="256"/>
      <c r="Q181" s="257">
        <f>N181-K181</f>
        <v>-3.921925785313185E-2</v>
      </c>
      <c r="R181" s="256"/>
    </row>
    <row r="182" spans="1:18" x14ac:dyDescent="0.25">
      <c r="A182" s="295" t="s">
        <v>49</v>
      </c>
      <c r="B182" s="264">
        <f>B117/B52</f>
        <v>7.3453500522466042</v>
      </c>
      <c r="C182" s="267">
        <f>C117/C52</f>
        <v>6.7809128630705393</v>
      </c>
      <c r="D182" s="267">
        <f>D117/D52</f>
        <v>6.9843441252469978</v>
      </c>
      <c r="E182" s="266">
        <f>D117/D52</f>
        <v>6.9843441252469978</v>
      </c>
      <c r="F182" s="257">
        <f>E182-C182</f>
        <v>0.20343126217645846</v>
      </c>
      <c r="G182" s="256"/>
      <c r="H182" s="257">
        <f>E182-B182</f>
        <v>-0.36100592699960643</v>
      </c>
      <c r="I182" s="256"/>
      <c r="J182" s="261"/>
      <c r="K182" s="292">
        <f>K117/K52</f>
        <v>7.5821607370323196</v>
      </c>
      <c r="L182" s="267">
        <f>L117/L52</f>
        <v>7.0771895944564349</v>
      </c>
      <c r="M182" s="267">
        <f>M117/M52</f>
        <v>7.2113648170595948</v>
      </c>
      <c r="N182" s="291">
        <f>M117/M52</f>
        <v>7.2113648170595948</v>
      </c>
      <c r="O182" s="257">
        <f>N182-L182</f>
        <v>0.13417522260315984</v>
      </c>
      <c r="P182" s="256"/>
      <c r="Q182" s="257">
        <f>N182-K182</f>
        <v>-0.37079591997272487</v>
      </c>
      <c r="R182" s="256"/>
    </row>
    <row r="183" spans="1:18" x14ac:dyDescent="0.25">
      <c r="A183" s="294" t="s">
        <v>48</v>
      </c>
      <c r="B183" s="264">
        <f>B118/B53</f>
        <v>9.1009755262707515</v>
      </c>
      <c r="C183" s="267">
        <f>C118/C53</f>
        <v>5.6856287425149699</v>
      </c>
      <c r="D183" s="267">
        <f>D118/D53</f>
        <v>6.1920199501246884</v>
      </c>
      <c r="E183" s="266">
        <f>D118/D53</f>
        <v>6.1920199501246884</v>
      </c>
      <c r="F183" s="257">
        <f>E183-C183</f>
        <v>0.50639120760971856</v>
      </c>
      <c r="G183" s="256"/>
      <c r="H183" s="257">
        <f>E183-B183</f>
        <v>-2.908955576146063</v>
      </c>
      <c r="I183" s="256"/>
      <c r="J183" s="261"/>
      <c r="K183" s="292">
        <f>K118/K53</f>
        <v>8.731536388140162</v>
      </c>
      <c r="L183" s="267">
        <f>L118/L53</f>
        <v>6.4969825477083676</v>
      </c>
      <c r="M183" s="267">
        <f>M118/M53</f>
        <v>6.8294594966304496</v>
      </c>
      <c r="N183" s="291">
        <f>M118/M53</f>
        <v>6.8294594966304496</v>
      </c>
      <c r="O183" s="257">
        <f>N183-L183</f>
        <v>0.33247694892208202</v>
      </c>
      <c r="P183" s="256"/>
      <c r="Q183" s="257">
        <f>N183-K183</f>
        <v>-1.9020768915097124</v>
      </c>
      <c r="R183" s="256"/>
    </row>
    <row r="184" spans="1:18" x14ac:dyDescent="0.25">
      <c r="A184" s="293" t="s">
        <v>47</v>
      </c>
      <c r="B184" s="264">
        <f>B119/B54</f>
        <v>6.2422894671211235</v>
      </c>
      <c r="C184" s="267">
        <f>C119/C54</f>
        <v>5.9020534169044385</v>
      </c>
      <c r="D184" s="267">
        <f>D119/D54</f>
        <v>6.2869347001975546</v>
      </c>
      <c r="E184" s="266">
        <f>D119/D54</f>
        <v>6.2869347001975546</v>
      </c>
      <c r="F184" s="257">
        <f>E184-C184</f>
        <v>0.38488128329311611</v>
      </c>
      <c r="G184" s="256"/>
      <c r="H184" s="257">
        <f>E184-B184</f>
        <v>4.464523307643109E-2</v>
      </c>
      <c r="I184" s="256"/>
      <c r="J184" s="261"/>
      <c r="K184" s="292">
        <f>K119/K54</f>
        <v>6.5274218925601257</v>
      </c>
      <c r="L184" s="267">
        <f>L119/L54</f>
        <v>5.8062034631406299</v>
      </c>
      <c r="M184" s="267">
        <f>M119/M54</f>
        <v>6.0331837248719333</v>
      </c>
      <c r="N184" s="291">
        <f>M119/M54</f>
        <v>6.0331837248719333</v>
      </c>
      <c r="O184" s="257">
        <f>N184-L184</f>
        <v>0.22698026173130348</v>
      </c>
      <c r="P184" s="256"/>
      <c r="Q184" s="257">
        <f>N184-K184</f>
        <v>-0.4942381676881924</v>
      </c>
      <c r="R184" s="256"/>
    </row>
    <row r="185" spans="1:18" ht="21" x14ac:dyDescent="0.35">
      <c r="A185" s="290" t="s">
        <v>46</v>
      </c>
      <c r="B185" s="290"/>
      <c r="C185" s="290"/>
      <c r="D185" s="290"/>
      <c r="E185" s="290"/>
      <c r="F185" s="290"/>
      <c r="G185" s="290"/>
      <c r="H185" s="290"/>
      <c r="I185" s="290"/>
      <c r="J185" s="290"/>
      <c r="K185" s="290"/>
      <c r="L185" s="290"/>
      <c r="M185" s="290"/>
      <c r="N185" s="290"/>
      <c r="O185" s="290"/>
      <c r="P185" s="290"/>
      <c r="Q185" s="290"/>
      <c r="R185" s="290"/>
    </row>
    <row r="186" spans="1:18" x14ac:dyDescent="0.25">
      <c r="A186" s="28"/>
      <c r="B186" s="27" t="s">
        <v>148</v>
      </c>
      <c r="C186" s="26"/>
      <c r="D186" s="26"/>
      <c r="E186" s="26"/>
      <c r="F186" s="26"/>
      <c r="G186" s="26"/>
      <c r="H186" s="26"/>
      <c r="I186" s="25"/>
      <c r="J186" s="289"/>
      <c r="K186" s="27" t="str">
        <f>K$5</f>
        <v>acumulado octubre</v>
      </c>
      <c r="L186" s="26"/>
      <c r="M186" s="26"/>
      <c r="N186" s="26"/>
      <c r="O186" s="26"/>
      <c r="P186" s="26"/>
      <c r="Q186" s="26"/>
      <c r="R186" s="25"/>
    </row>
    <row r="187" spans="1:18" x14ac:dyDescent="0.25">
      <c r="A187" s="24"/>
      <c r="B187" s="287">
        <f>B$6</f>
        <v>2019</v>
      </c>
      <c r="C187" s="27">
        <f>C$6</f>
        <v>2022</v>
      </c>
      <c r="D187" s="25"/>
      <c r="E187" s="286">
        <f>D$6</f>
        <v>2023</v>
      </c>
      <c r="F187" s="22" t="str">
        <f>CONCATENATE("dif ",RIGHT(E187,2),"-",RIGHT(C187,2))</f>
        <v>dif 23-22</v>
      </c>
      <c r="G187" s="21"/>
      <c r="H187" s="22" t="str">
        <f>CONCATENATE("dif ",RIGHT(E187,2),"-",RIGHT(B187,2))</f>
        <v>dif 23-19</v>
      </c>
      <c r="I187" s="21"/>
      <c r="J187" s="288"/>
      <c r="K187" s="287">
        <f>K$6</f>
        <v>2019</v>
      </c>
      <c r="L187" s="27">
        <f>L$6</f>
        <v>2022</v>
      </c>
      <c r="M187" s="25"/>
      <c r="N187" s="286">
        <f>M$6</f>
        <v>2023</v>
      </c>
      <c r="O187" s="22" t="str">
        <f>CONCATENATE("dif ",RIGHT(N187,2),"-",RIGHT(L187,2))</f>
        <v>dif 23-22</v>
      </c>
      <c r="P187" s="21"/>
      <c r="Q187" s="22" t="str">
        <f>CONCATENATE("dif ",RIGHT(N187,2),"-",RIGHT(K187,2))</f>
        <v>dif 23-19</v>
      </c>
      <c r="R187" s="21"/>
    </row>
    <row r="188" spans="1:18" x14ac:dyDescent="0.25">
      <c r="A188" s="285" t="s">
        <v>11</v>
      </c>
      <c r="B188" s="279">
        <f>B123/B58</f>
        <v>6.7786769972468175</v>
      </c>
      <c r="C188" s="284">
        <f>C123/C58</f>
        <v>6.4930304248760216</v>
      </c>
      <c r="D188" s="283">
        <f>D123/D58</f>
        <v>6.478512780395973</v>
      </c>
      <c r="E188" s="277">
        <f>D123/D58</f>
        <v>6.478512780395973</v>
      </c>
      <c r="F188" s="282">
        <f>E188-C188</f>
        <v>-1.4517644480048553E-2</v>
      </c>
      <c r="G188" s="281"/>
      <c r="H188" s="282">
        <f>E188-B188</f>
        <v>-0.30016421685084449</v>
      </c>
      <c r="I188" s="281"/>
      <c r="J188" s="280"/>
      <c r="K188" s="279">
        <f>K123/K58</f>
        <v>7.0346410727851785</v>
      </c>
      <c r="L188" s="278">
        <f>L123/L58</f>
        <v>6.5800281949020381</v>
      </c>
      <c r="M188" s="278">
        <f>M123/M58</f>
        <v>6.6245247854117713</v>
      </c>
      <c r="N188" s="277">
        <f>M123/M58</f>
        <v>6.6245247854117713</v>
      </c>
      <c r="O188" s="276">
        <f>N188-L188</f>
        <v>4.4496590509733203E-2</v>
      </c>
      <c r="P188" s="275"/>
      <c r="Q188" s="276">
        <f>N188-K188</f>
        <v>-0.41011628737340722</v>
      </c>
      <c r="R188" s="275"/>
    </row>
    <row r="189" spans="1:18" x14ac:dyDescent="0.25">
      <c r="A189" s="274" t="s">
        <v>10</v>
      </c>
      <c r="B189" s="273">
        <f>B124/B59</f>
        <v>7.3055867189371115</v>
      </c>
      <c r="C189" s="272">
        <f>C124/C59</f>
        <v>7.0641728353204876</v>
      </c>
      <c r="D189" s="272">
        <f>D124/D59</f>
        <v>7.0118722097404369</v>
      </c>
      <c r="E189" s="271">
        <f>D124/D59</f>
        <v>7.0118722097404369</v>
      </c>
      <c r="F189" s="270">
        <f>E189-C189</f>
        <v>-5.2300625580050664E-2</v>
      </c>
      <c r="G189" s="269"/>
      <c r="H189" s="270">
        <f>E189-B189</f>
        <v>-0.29371450919667463</v>
      </c>
      <c r="I189" s="269"/>
      <c r="J189" s="261"/>
      <c r="K189" s="273">
        <f>K124/K59</f>
        <v>7.409586857418283</v>
      </c>
      <c r="L189" s="272">
        <f>L124/L59</f>
        <v>7.1764394690526592</v>
      </c>
      <c r="M189" s="272">
        <f>M124/M59</f>
        <v>7.1918858803793029</v>
      </c>
      <c r="N189" s="271">
        <f>M124/M59</f>
        <v>7.1918858803793029</v>
      </c>
      <c r="O189" s="270">
        <f>N189-L189</f>
        <v>1.5446411326643705E-2</v>
      </c>
      <c r="P189" s="269"/>
      <c r="Q189" s="270">
        <f>N189-K189</f>
        <v>-0.21770097703898017</v>
      </c>
      <c r="R189" s="269"/>
    </row>
    <row r="190" spans="1:18" x14ac:dyDescent="0.25">
      <c r="A190" s="268" t="s">
        <v>9</v>
      </c>
      <c r="B190" s="264">
        <f>B125/B60</f>
        <v>7.5382472368397098</v>
      </c>
      <c r="C190" s="267">
        <f>C125/C60</f>
        <v>7.0836770928106425</v>
      </c>
      <c r="D190" s="267">
        <f>D125/D60</f>
        <v>7.2239690096301068</v>
      </c>
      <c r="E190" s="266">
        <f>D125/D60</f>
        <v>7.2239690096301068</v>
      </c>
      <c r="F190" s="257">
        <f>E190-C190</f>
        <v>0.14029191681946429</v>
      </c>
      <c r="G190" s="256"/>
      <c r="H190" s="257">
        <f>E190-B190</f>
        <v>-0.31427822720960297</v>
      </c>
      <c r="I190" s="256"/>
      <c r="J190" s="261"/>
      <c r="K190" s="264">
        <f>K125/K60</f>
        <v>7.7601168188476608</v>
      </c>
      <c r="L190" s="267">
        <f>L125/L60</f>
        <v>7.0956435227188654</v>
      </c>
      <c r="M190" s="267">
        <f>M125/M60</f>
        <v>7.3649442276254868</v>
      </c>
      <c r="N190" s="266">
        <f>M125/M60</f>
        <v>7.3649442276254868</v>
      </c>
      <c r="O190" s="257">
        <f>N190-L190</f>
        <v>0.26930070490662139</v>
      </c>
      <c r="P190" s="256"/>
      <c r="Q190" s="257">
        <f>N190-K190</f>
        <v>-0.39517259122217396</v>
      </c>
      <c r="R190" s="256"/>
    </row>
    <row r="191" spans="1:18" x14ac:dyDescent="0.25">
      <c r="A191" s="268" t="s">
        <v>3</v>
      </c>
      <c r="B191" s="264">
        <f>B126/B61</f>
        <v>5.3313270278016622</v>
      </c>
      <c r="C191" s="267">
        <f>C126/C61</f>
        <v>4.2964484884062228</v>
      </c>
      <c r="D191" s="267">
        <f>D126/D61</f>
        <v>4.1927966101694913</v>
      </c>
      <c r="E191" s="266">
        <f>D126/D61</f>
        <v>4.1927966101694913</v>
      </c>
      <c r="F191" s="257">
        <f>E191-C191</f>
        <v>-0.1036518782367315</v>
      </c>
      <c r="G191" s="256"/>
      <c r="H191" s="257">
        <f>E191-B191</f>
        <v>-1.1385304176321709</v>
      </c>
      <c r="I191" s="256"/>
      <c r="J191" s="261"/>
      <c r="K191" s="264">
        <f>K126/K61</f>
        <v>5.1541132116412163</v>
      </c>
      <c r="L191" s="267">
        <f>L126/L61</f>
        <v>4.6030697226237178</v>
      </c>
      <c r="M191" s="267">
        <f>M126/M61</f>
        <v>3.4319891812146546</v>
      </c>
      <c r="N191" s="266">
        <f>M126/M61</f>
        <v>3.4319891812146546</v>
      </c>
      <c r="O191" s="257">
        <f>N191-L191</f>
        <v>-1.1710805414090633</v>
      </c>
      <c r="P191" s="256"/>
      <c r="Q191" s="257">
        <f>N191-K191</f>
        <v>-1.7221240304265617</v>
      </c>
      <c r="R191" s="256"/>
    </row>
    <row r="192" spans="1:18" x14ac:dyDescent="0.25">
      <c r="A192" s="268" t="s">
        <v>8</v>
      </c>
      <c r="B192" s="264">
        <f>B127/B62</f>
        <v>6.2663492110880563</v>
      </c>
      <c r="C192" s="267">
        <f>C127/C62</f>
        <v>5.8589082295741068</v>
      </c>
      <c r="D192" s="267">
        <f>D127/D62</f>
        <v>6.0482481494536486</v>
      </c>
      <c r="E192" s="266">
        <f>D127/D62</f>
        <v>6.0482481494536486</v>
      </c>
      <c r="F192" s="257">
        <f>E192-C192</f>
        <v>0.1893399198795418</v>
      </c>
      <c r="G192" s="256"/>
      <c r="H192" s="257">
        <f>E192-B192</f>
        <v>-0.21810106163440768</v>
      </c>
      <c r="I192" s="256"/>
      <c r="J192" s="261"/>
      <c r="K192" s="264">
        <f>K127/K62</f>
        <v>6.8895944445785169</v>
      </c>
      <c r="L192" s="267">
        <f>L127/L62</f>
        <v>6.0275923476223801</v>
      </c>
      <c r="M192" s="267">
        <f>M127/M62</f>
        <v>6.3073523431599927</v>
      </c>
      <c r="N192" s="266">
        <f>M127/M62</f>
        <v>6.3073523431599927</v>
      </c>
      <c r="O192" s="257">
        <f>N192-L192</f>
        <v>0.27975999553761266</v>
      </c>
      <c r="P192" s="256"/>
      <c r="Q192" s="257">
        <f>N192-K192</f>
        <v>-0.58224210141852417</v>
      </c>
      <c r="R192" s="256"/>
    </row>
    <row r="193" spans="1:18" x14ac:dyDescent="0.25">
      <c r="A193" s="268" t="s">
        <v>7</v>
      </c>
      <c r="B193" s="264">
        <f>B128/B63</f>
        <v>7.1109432695535411</v>
      </c>
      <c r="C193" s="267">
        <f>C128/C63</f>
        <v>6.6140648379052367</v>
      </c>
      <c r="D193" s="267">
        <f>D128/D63</f>
        <v>5.6104617742862617</v>
      </c>
      <c r="E193" s="266">
        <f>D128/D63</f>
        <v>5.6104617742862617</v>
      </c>
      <c r="F193" s="257">
        <f>E193-C193</f>
        <v>-1.003603063618975</v>
      </c>
      <c r="G193" s="256"/>
      <c r="H193" s="257">
        <f>E193-B193</f>
        <v>-1.5004814952672794</v>
      </c>
      <c r="I193" s="256"/>
      <c r="J193" s="261"/>
      <c r="K193" s="264">
        <f>K128/K63</f>
        <v>7.3857061350516844</v>
      </c>
      <c r="L193" s="267">
        <f>L128/L63</f>
        <v>6.5804603235747301</v>
      </c>
      <c r="M193" s="267">
        <f>M128/M63</f>
        <v>5.6311778565818598</v>
      </c>
      <c r="N193" s="266">
        <f>M128/M63</f>
        <v>5.6311778565818598</v>
      </c>
      <c r="O193" s="257">
        <f>N193-L193</f>
        <v>-0.94928246699287033</v>
      </c>
      <c r="P193" s="256"/>
      <c r="Q193" s="257">
        <f>N193-K193</f>
        <v>-1.7545282784698246</v>
      </c>
      <c r="R193" s="256"/>
    </row>
    <row r="194" spans="1:18" x14ac:dyDescent="0.25">
      <c r="A194" s="268" t="s">
        <v>6</v>
      </c>
      <c r="B194" s="264">
        <f>B129/B64</f>
        <v>2.147882422230551</v>
      </c>
      <c r="C194" s="267">
        <f>C129/C64</f>
        <v>2.1997993799015139</v>
      </c>
      <c r="D194" s="267">
        <f>D129/D64</f>
        <v>2.3996983408748114</v>
      </c>
      <c r="E194" s="266">
        <f>D129/D64</f>
        <v>2.3996983408748114</v>
      </c>
      <c r="F194" s="257">
        <f>E194-C194</f>
        <v>0.19989896097329751</v>
      </c>
      <c r="G194" s="256"/>
      <c r="H194" s="257">
        <f>E194-B194</f>
        <v>0.25181591864426034</v>
      </c>
      <c r="I194" s="256"/>
      <c r="J194" s="261"/>
      <c r="K194" s="264">
        <f>K129/K64</f>
        <v>2.2881213900465109</v>
      </c>
      <c r="L194" s="267">
        <f>L129/L64</f>
        <v>2.4088875302226049</v>
      </c>
      <c r="M194" s="267">
        <f>M129/M64</f>
        <v>2.3990990806736954</v>
      </c>
      <c r="N194" s="266">
        <f>M129/M64</f>
        <v>2.3990990806736954</v>
      </c>
      <c r="O194" s="257">
        <f>N194-L194</f>
        <v>-9.7884495489095613E-3</v>
      </c>
      <c r="P194" s="256"/>
      <c r="Q194" s="257">
        <f>N194-K194</f>
        <v>0.11097769062718443</v>
      </c>
      <c r="R194" s="256"/>
    </row>
    <row r="195" spans="1:18" x14ac:dyDescent="0.25">
      <c r="A195" s="268" t="s">
        <v>5</v>
      </c>
      <c r="B195" s="264">
        <f>B130/B65</f>
        <v>2.2741073337609579</v>
      </c>
      <c r="C195" s="267">
        <f>C130/C65</f>
        <v>2.8807453416149067</v>
      </c>
      <c r="D195" s="267">
        <f>D130/D65</f>
        <v>2.5134645847476804</v>
      </c>
      <c r="E195" s="266">
        <f>D130/D65</f>
        <v>2.5134645847476804</v>
      </c>
      <c r="F195" s="257">
        <f>E195-C195</f>
        <v>-0.36728075686722628</v>
      </c>
      <c r="G195" s="256"/>
      <c r="H195" s="257">
        <f>E195-B195</f>
        <v>0.23935725098672256</v>
      </c>
      <c r="I195" s="256"/>
      <c r="J195" s="261"/>
      <c r="K195" s="264">
        <f>K130/K65</f>
        <v>2.4703854875283446</v>
      </c>
      <c r="L195" s="267">
        <f>L130/L65</f>
        <v>2.7142547190279886</v>
      </c>
      <c r="M195" s="267">
        <f>M130/M65</f>
        <v>2.5356731402238313</v>
      </c>
      <c r="N195" s="266">
        <f>M130/M65</f>
        <v>2.5356731402238313</v>
      </c>
      <c r="O195" s="257">
        <f>N195-L195</f>
        <v>-0.17858157880415737</v>
      </c>
      <c r="P195" s="256"/>
      <c r="Q195" s="257">
        <f>N195-K195</f>
        <v>6.5287652695486642E-2</v>
      </c>
      <c r="R195" s="256"/>
    </row>
    <row r="196" spans="1:18" x14ac:dyDescent="0.25">
      <c r="A196" s="268" t="s">
        <v>4</v>
      </c>
      <c r="B196" s="264">
        <f>B131/B66</f>
        <v>7.0818751918607203</v>
      </c>
      <c r="C196" s="267">
        <f>C131/C66</f>
        <v>6.9025843149549875</v>
      </c>
      <c r="D196" s="267">
        <f>D131/D66</f>
        <v>6.8264086055904345</v>
      </c>
      <c r="E196" s="266">
        <f>D131/D66</f>
        <v>6.8264086055904345</v>
      </c>
      <c r="F196" s="257">
        <f>E196-C196</f>
        <v>-7.6175709364552979E-2</v>
      </c>
      <c r="G196" s="256"/>
      <c r="H196" s="257">
        <f>E196-B196</f>
        <v>-0.25546658627028584</v>
      </c>
      <c r="I196" s="256"/>
      <c r="J196" s="261"/>
      <c r="K196" s="264">
        <f>K131/K66</f>
        <v>7.4490364301417813</v>
      </c>
      <c r="L196" s="267">
        <f>L131/L66</f>
        <v>6.7869924278388556</v>
      </c>
      <c r="M196" s="267">
        <f>M131/M66</f>
        <v>6.7920041694716495</v>
      </c>
      <c r="N196" s="266">
        <f>M131/M66</f>
        <v>6.7920041694716495</v>
      </c>
      <c r="O196" s="257">
        <f>N196-L196</f>
        <v>5.0117416327939424E-3</v>
      </c>
      <c r="P196" s="256"/>
      <c r="Q196" s="257">
        <f>N196-K196</f>
        <v>-0.65703226067013176</v>
      </c>
      <c r="R196" s="256"/>
    </row>
    <row r="197" spans="1:18" x14ac:dyDescent="0.25">
      <c r="A197" s="265" t="s">
        <v>2</v>
      </c>
      <c r="B197" s="264">
        <f>B132/B67</f>
        <v>5.6187209390959678</v>
      </c>
      <c r="C197" s="257">
        <f>C132/C67</f>
        <v>6.51228260133992</v>
      </c>
      <c r="D197" s="256"/>
      <c r="E197" s="263">
        <f>D132/D67</f>
        <v>5.9405797936718345</v>
      </c>
      <c r="F197" s="257">
        <f>E197-C197</f>
        <v>-0.57170280766808546</v>
      </c>
      <c r="G197" s="256"/>
      <c r="H197" s="257">
        <f>E197-B197</f>
        <v>0.32185885457586672</v>
      </c>
      <c r="I197" s="256"/>
      <c r="J197" s="261"/>
      <c r="K197" s="264">
        <f>K132/K67</f>
        <v>6.0348235697156563</v>
      </c>
      <c r="L197" s="257">
        <f>L132/L67</f>
        <v>6.2334418945570782</v>
      </c>
      <c r="M197" s="256"/>
      <c r="N197" s="263">
        <f>M132/M67</f>
        <v>5.7931288495465658</v>
      </c>
      <c r="O197" s="257">
        <f>N197-L197</f>
        <v>-0.44031304501051238</v>
      </c>
      <c r="P197" s="256"/>
      <c r="Q197" s="257">
        <f>N197-K197</f>
        <v>-0.24169472016909044</v>
      </c>
      <c r="R197" s="256"/>
    </row>
    <row r="198" spans="1:18" x14ac:dyDescent="0.25">
      <c r="A198" s="262" t="s">
        <v>1</v>
      </c>
      <c r="B198" s="260">
        <f>B133/B68</f>
        <v>5.2137252954613169</v>
      </c>
      <c r="C198" s="259">
        <f>C133/C68</f>
        <v>5.1535486568412248</v>
      </c>
      <c r="D198" s="259">
        <f>D133/D68</f>
        <v>5.0570218024538791</v>
      </c>
      <c r="E198" s="258">
        <f>D133/D68</f>
        <v>5.0570218024538791</v>
      </c>
      <c r="F198" s="257">
        <f>E198-C198</f>
        <v>-9.6526854387345651E-2</v>
      </c>
      <c r="G198" s="256"/>
      <c r="H198" s="257">
        <f>E198-B198</f>
        <v>-0.1567034930074378</v>
      </c>
      <c r="I198" s="256"/>
      <c r="J198" s="261"/>
      <c r="K198" s="260">
        <f>K133/K68</f>
        <v>5.6721972031287038</v>
      </c>
      <c r="L198" s="259">
        <f>L133/L68</f>
        <v>5.434527794545355</v>
      </c>
      <c r="M198" s="259">
        <f>M133/M68</f>
        <v>6.3435500301654653</v>
      </c>
      <c r="N198" s="258">
        <f>M133/M68</f>
        <v>6.3435500301654653</v>
      </c>
      <c r="O198" s="257">
        <f>N198-L198</f>
        <v>0.90902223562011031</v>
      </c>
      <c r="P198" s="256"/>
      <c r="Q198" s="257">
        <f>N198-K198</f>
        <v>0.67135282703676147</v>
      </c>
      <c r="R198" s="256"/>
    </row>
    <row r="199" spans="1:18" ht="21" x14ac:dyDescent="0.35">
      <c r="A199" s="236" t="s">
        <v>45</v>
      </c>
      <c r="B199" s="236"/>
      <c r="C199" s="236"/>
      <c r="D199" s="236"/>
      <c r="E199" s="236"/>
      <c r="F199" s="236"/>
      <c r="G199" s="236"/>
      <c r="H199" s="236"/>
      <c r="I199" s="236"/>
      <c r="J199" s="236"/>
      <c r="K199" s="236"/>
      <c r="L199" s="236"/>
      <c r="M199" s="236"/>
      <c r="N199" s="236"/>
      <c r="O199" s="236"/>
      <c r="P199" s="236"/>
      <c r="Q199" s="236"/>
      <c r="R199" s="236"/>
    </row>
    <row r="200" spans="1:18" x14ac:dyDescent="0.25">
      <c r="A200" s="28"/>
      <c r="B200" s="27" t="s">
        <v>148</v>
      </c>
      <c r="C200" s="26"/>
      <c r="D200" s="26"/>
      <c r="E200" s="26"/>
      <c r="F200" s="26"/>
      <c r="G200" s="26"/>
      <c r="H200" s="26"/>
      <c r="I200" s="25"/>
      <c r="J200" s="235"/>
      <c r="K200" s="27" t="str">
        <f>K$5</f>
        <v>acumulado octubre</v>
      </c>
      <c r="L200" s="26"/>
      <c r="M200" s="26"/>
      <c r="N200" s="26"/>
      <c r="O200" s="26"/>
      <c r="P200" s="26"/>
      <c r="Q200" s="26"/>
      <c r="R200" s="25"/>
    </row>
    <row r="201" spans="1:18" x14ac:dyDescent="0.25">
      <c r="A201" s="24"/>
      <c r="B201" s="23">
        <f>B$6</f>
        <v>2019</v>
      </c>
      <c r="C201" s="23">
        <f>C$6</f>
        <v>2022</v>
      </c>
      <c r="D201" s="23">
        <f>D$6</f>
        <v>2023</v>
      </c>
      <c r="E201" s="23" t="str">
        <f>CONCATENATE("var ",RIGHT(D201,2),"/",RIGHT(C201,2))</f>
        <v>var 23/22</v>
      </c>
      <c r="F201" s="23" t="str">
        <f>CONCATENATE("var ",RIGHT(D201,2),"/",RIGHT(B201,2))</f>
        <v>var 23/19</v>
      </c>
      <c r="G201" s="23" t="s">
        <v>44</v>
      </c>
      <c r="H201" s="22" t="s">
        <v>43</v>
      </c>
      <c r="I201" s="21"/>
      <c r="J201" s="220"/>
      <c r="K201" s="23">
        <f>K$6</f>
        <v>2019</v>
      </c>
      <c r="L201" s="23">
        <f>L$6</f>
        <v>2022</v>
      </c>
      <c r="M201" s="23">
        <f>M$6</f>
        <v>2023</v>
      </c>
      <c r="N201" s="23" t="str">
        <f>CONCATENATE("var ",RIGHT(M201,2),"/",RIGHT(L201,2))</f>
        <v>var 23/22</v>
      </c>
      <c r="O201" s="23" t="str">
        <f>CONCATENATE("var ",RIGHT(M201,2),"/",RIGHT(K201,2))</f>
        <v>var 23/19</v>
      </c>
      <c r="P201" s="23" t="str">
        <f>CONCATENATE("dif ",RIGHT(M201,2),"-",RIGHT(L201,2))</f>
        <v>dif 23-22</v>
      </c>
      <c r="Q201" s="22" t="str">
        <f>CONCATENATE("dif ",RIGHT(M201,2),"-",RIGHT(K201,2))</f>
        <v>dif 23-19</v>
      </c>
      <c r="R201" s="21"/>
    </row>
    <row r="202" spans="1:18" x14ac:dyDescent="0.25">
      <c r="A202" s="233" t="s">
        <v>21</v>
      </c>
      <c r="B202" s="231">
        <v>0.6915</v>
      </c>
      <c r="C202" s="231">
        <v>0.72849999999999993</v>
      </c>
      <c r="D202" s="231">
        <v>0.78220000000000001</v>
      </c>
      <c r="E202" s="231">
        <f>D202/C202-1</f>
        <v>7.3713109128346055E-2</v>
      </c>
      <c r="F202" s="231">
        <f>D202/B202-1</f>
        <v>0.13116413593637022</v>
      </c>
      <c r="G202" s="229">
        <f>(D202-C202)*100</f>
        <v>5.3700000000000081</v>
      </c>
      <c r="H202" s="228">
        <f>(D202-B202)*100</f>
        <v>9.07</v>
      </c>
      <c r="I202" s="227"/>
      <c r="J202" s="232"/>
      <c r="K202" s="231">
        <v>0.70882558445649646</v>
      </c>
      <c r="L202" s="231">
        <v>0.68946690565281554</v>
      </c>
      <c r="M202" s="231">
        <v>0.75151577813723192</v>
      </c>
      <c r="N202" s="231">
        <f>M202/L202-1</f>
        <v>8.9995432667890007E-2</v>
      </c>
      <c r="O202" s="231">
        <f>M202/K202-1</f>
        <v>6.0226654648010358E-2</v>
      </c>
      <c r="P202" s="229">
        <f>(M202-L202)*100</f>
        <v>6.2048872484416373</v>
      </c>
      <c r="Q202" s="228">
        <f>(M202-K202)*100</f>
        <v>4.2690193680735451</v>
      </c>
      <c r="R202" s="227"/>
    </row>
    <row r="203" spans="1:18" x14ac:dyDescent="0.25">
      <c r="A203" s="249" t="s">
        <v>20</v>
      </c>
      <c r="B203" s="231">
        <v>0.74309999999999998</v>
      </c>
      <c r="C203" s="231">
        <v>0.78969999999999996</v>
      </c>
      <c r="D203" s="231">
        <v>0.84140000000000004</v>
      </c>
      <c r="E203" s="248">
        <f>D203/C203-1</f>
        <v>6.5467899202228841E-2</v>
      </c>
      <c r="F203" s="248">
        <f>D203/B203-1</f>
        <v>0.13228367649037831</v>
      </c>
      <c r="G203" s="247">
        <f>(D203-C203)*100</f>
        <v>5.1700000000000079</v>
      </c>
      <c r="H203" s="246">
        <f>(D203-B203)*100</f>
        <v>9.8300000000000054</v>
      </c>
      <c r="I203" s="245"/>
      <c r="J203" s="232"/>
      <c r="K203" s="248">
        <v>0.74922294856203242</v>
      </c>
      <c r="L203" s="248">
        <v>0.73390534728265744</v>
      </c>
      <c r="M203" s="248">
        <v>0.80648114304008844</v>
      </c>
      <c r="N203" s="248">
        <f>M203/L203-1</f>
        <v>9.8889858244184614E-2</v>
      </c>
      <c r="O203" s="248">
        <f>M203/K203-1</f>
        <v>7.6423439228537227E-2</v>
      </c>
      <c r="P203" s="247">
        <f>(M203-L203)*100</f>
        <v>7.257579575743101</v>
      </c>
      <c r="Q203" s="246">
        <f>(M203-K203)*100</f>
        <v>5.7258194478056019</v>
      </c>
      <c r="R203" s="245"/>
    </row>
    <row r="204" spans="1:18" x14ac:dyDescent="0.25">
      <c r="A204" s="255" t="s">
        <v>19</v>
      </c>
      <c r="B204" s="225">
        <v>0.71189999999999998</v>
      </c>
      <c r="C204" s="225">
        <v>0.84709999999999996</v>
      </c>
      <c r="D204" s="225">
        <v>0.89700000000000002</v>
      </c>
      <c r="E204" s="225">
        <f>D204/C204-1</f>
        <v>5.8906858694369069E-2</v>
      </c>
      <c r="F204" s="225">
        <f>D204/B204-1</f>
        <v>0.26000842815002123</v>
      </c>
      <c r="G204" s="244">
        <f>(D204-C204)*100</f>
        <v>4.9900000000000055</v>
      </c>
      <c r="H204" s="243">
        <f>(D204-B204)*100</f>
        <v>18.510000000000005</v>
      </c>
      <c r="I204" s="242"/>
      <c r="J204" s="240"/>
      <c r="K204" s="225">
        <v>0.67192679486130846</v>
      </c>
      <c r="L204" s="225">
        <v>0.77440353132850659</v>
      </c>
      <c r="M204" s="225">
        <v>0.80010553942492801</v>
      </c>
      <c r="N204" s="225">
        <f>M204/L204-1</f>
        <v>3.3189425224248392E-2</v>
      </c>
      <c r="O204" s="225">
        <f>M204/K204-1</f>
        <v>0.19076296040564467</v>
      </c>
      <c r="P204" s="244">
        <f>(M204-L204)*100</f>
        <v>2.5702008096421425</v>
      </c>
      <c r="Q204" s="243">
        <f>(M204-K204)*100</f>
        <v>12.817874456361956</v>
      </c>
      <c r="R204" s="242"/>
    </row>
    <row r="205" spans="1:18" x14ac:dyDescent="0.25">
      <c r="A205" s="37" t="s">
        <v>18</v>
      </c>
      <c r="B205" s="186">
        <v>0.80400000000000005</v>
      </c>
      <c r="C205" s="186">
        <v>0.82620000000000005</v>
      </c>
      <c r="D205" s="186">
        <v>0.86250000000000004</v>
      </c>
      <c r="E205" s="186">
        <f>D205/C205-1</f>
        <v>4.3936092955700889E-2</v>
      </c>
      <c r="F205" s="186">
        <f>D205/B205-1</f>
        <v>7.2761194029850706E-2</v>
      </c>
      <c r="G205" s="241">
        <f>(D205-C205)*100</f>
        <v>3.63</v>
      </c>
      <c r="H205" s="218">
        <f>(D205-B205)*100</f>
        <v>5.85</v>
      </c>
      <c r="I205" s="217"/>
      <c r="J205" s="240"/>
      <c r="K205" s="186">
        <v>0.80732725758196588</v>
      </c>
      <c r="L205" s="186">
        <v>0.76632356453871597</v>
      </c>
      <c r="M205" s="186">
        <v>0.8442597083708735</v>
      </c>
      <c r="N205" s="186">
        <f>M205/L205-1</f>
        <v>0.10170135363000443</v>
      </c>
      <c r="O205" s="186">
        <f>M205/K205-1</f>
        <v>4.5746567382754177E-2</v>
      </c>
      <c r="P205" s="241">
        <f>(M205-L205)*100</f>
        <v>7.7936143832157523</v>
      </c>
      <c r="Q205" s="218">
        <f>(M205-K205)*100</f>
        <v>3.6932450788907611</v>
      </c>
      <c r="R205" s="217"/>
    </row>
    <row r="206" spans="1:18" x14ac:dyDescent="0.25">
      <c r="A206" s="37" t="s">
        <v>15</v>
      </c>
      <c r="B206" s="186">
        <v>0.61609999999999998</v>
      </c>
      <c r="C206" s="186">
        <v>0.63700000000000001</v>
      </c>
      <c r="D206" s="186">
        <v>0.73370000000000002</v>
      </c>
      <c r="E206" s="186">
        <f>D206/C206-1</f>
        <v>0.15180533751962333</v>
      </c>
      <c r="F206" s="186">
        <f>D206/B206-1</f>
        <v>0.19087810420386297</v>
      </c>
      <c r="G206" s="241">
        <f>(D206-C206)*100</f>
        <v>9.6700000000000017</v>
      </c>
      <c r="H206" s="218">
        <f>(D206-B206)*100</f>
        <v>11.760000000000003</v>
      </c>
      <c r="I206" s="217"/>
      <c r="J206" s="240"/>
      <c r="K206" s="186">
        <v>0.67059728806212038</v>
      </c>
      <c r="L206" s="186">
        <v>0.60880710876235933</v>
      </c>
      <c r="M206" s="186">
        <v>0.70509303756883335</v>
      </c>
      <c r="N206" s="186">
        <f>M206/L206-1</f>
        <v>0.15815506655665224</v>
      </c>
      <c r="O206" s="186">
        <f>M206/K206-1</f>
        <v>5.1440335534905124E-2</v>
      </c>
      <c r="P206" s="241">
        <f>(M206-L206)*100</f>
        <v>9.6285928806474015</v>
      </c>
      <c r="Q206" s="218">
        <f>(M206-K206)*100</f>
        <v>3.4495749506712969</v>
      </c>
      <c r="R206" s="217"/>
    </row>
    <row r="207" spans="1:18" x14ac:dyDescent="0.25">
      <c r="A207" s="37" t="s">
        <v>14</v>
      </c>
      <c r="B207" s="186">
        <v>0.51180000000000003</v>
      </c>
      <c r="C207" s="186">
        <v>0.55169999999999997</v>
      </c>
      <c r="D207" s="186">
        <v>0.5484</v>
      </c>
      <c r="E207" s="186">
        <f>D207/C207-1</f>
        <v>-5.9815116911364763E-3</v>
      </c>
      <c r="F207" s="186">
        <f>D207/B207-1</f>
        <v>7.1512309495896709E-2</v>
      </c>
      <c r="G207" s="241">
        <f>(D207-C207)*100</f>
        <v>-0.32999999999999696</v>
      </c>
      <c r="H207" s="218">
        <f>(D207-B207)*100</f>
        <v>3.6599999999999966</v>
      </c>
      <c r="I207" s="217"/>
      <c r="J207" s="240"/>
      <c r="K207" s="186">
        <v>0.55435387769741806</v>
      </c>
      <c r="L207" s="186">
        <v>0.50570958965845192</v>
      </c>
      <c r="M207" s="186">
        <v>0.55922864580713316</v>
      </c>
      <c r="N207" s="186">
        <f>M207/L207-1</f>
        <v>0.10582962483433844</v>
      </c>
      <c r="O207" s="186">
        <f>M207/K207-1</f>
        <v>8.7936033386526447E-3</v>
      </c>
      <c r="P207" s="241">
        <f>(M207-L207)*100</f>
        <v>5.3519056148681248</v>
      </c>
      <c r="Q207" s="218">
        <f>(M207-K207)*100</f>
        <v>0.48747681097150997</v>
      </c>
      <c r="R207" s="217"/>
    </row>
    <row r="208" spans="1:18" x14ac:dyDescent="0.25">
      <c r="A208" s="254" t="s">
        <v>13</v>
      </c>
      <c r="B208" s="253">
        <v>0.58650000000000002</v>
      </c>
      <c r="C208" s="253">
        <v>0.67049999999999998</v>
      </c>
      <c r="D208" s="253">
        <v>0.64209999999999989</v>
      </c>
      <c r="E208" s="253">
        <f>D208/C208-1</f>
        <v>-4.2356450410141799E-2</v>
      </c>
      <c r="F208" s="253">
        <f>D208/B208-1</f>
        <v>9.4799658994032088E-2</v>
      </c>
      <c r="G208" s="252">
        <f>(D208-C208)*100</f>
        <v>-2.8400000000000092</v>
      </c>
      <c r="H208" s="251">
        <f>(D208-B208)*100</f>
        <v>5.5599999999999872</v>
      </c>
      <c r="I208" s="250"/>
      <c r="J208" s="240"/>
      <c r="K208" s="253">
        <v>0.613080945003873</v>
      </c>
      <c r="L208" s="253">
        <v>0.60282637708184794</v>
      </c>
      <c r="M208" s="253">
        <v>0.65330230398443379</v>
      </c>
      <c r="N208" s="253">
        <f>M208/L208-1</f>
        <v>8.3732113957801335E-2</v>
      </c>
      <c r="O208" s="253">
        <f>M208/K208-1</f>
        <v>6.5605299444279286E-2</v>
      </c>
      <c r="P208" s="252">
        <f>(M208-L208)*100</f>
        <v>5.0475926902585844</v>
      </c>
      <c r="Q208" s="251">
        <f>(M208-K208)*100</f>
        <v>4.022135898056078</v>
      </c>
      <c r="R208" s="250"/>
    </row>
    <row r="209" spans="1:18" x14ac:dyDescent="0.25">
      <c r="A209" s="249" t="s">
        <v>17</v>
      </c>
      <c r="B209" s="231">
        <v>0.58329999999999993</v>
      </c>
      <c r="C209" s="231">
        <v>0.57169999999999999</v>
      </c>
      <c r="D209" s="231">
        <v>0.63439999999999996</v>
      </c>
      <c r="E209" s="248">
        <f>D209/C209-1</f>
        <v>0.10967290536994923</v>
      </c>
      <c r="F209" s="248">
        <f>D209/B209-1</f>
        <v>8.7605006000343044E-2</v>
      </c>
      <c r="G209" s="247">
        <f>(D209-C209)*100</f>
        <v>6.2699999999999978</v>
      </c>
      <c r="H209" s="246">
        <f>(D209-B209)*100</f>
        <v>5.110000000000003</v>
      </c>
      <c r="I209" s="245"/>
      <c r="J209" s="232"/>
      <c r="K209" s="248">
        <v>0.62712030722028722</v>
      </c>
      <c r="L209" s="248">
        <v>0.57251500136517075</v>
      </c>
      <c r="M209" s="248">
        <v>0.61630748918173017</v>
      </c>
      <c r="N209" s="248">
        <f>M209/L209-1</f>
        <v>7.6491424176022615E-2</v>
      </c>
      <c r="O209" s="248">
        <f>M209/K209-1</f>
        <v>-1.7242015469862371E-2</v>
      </c>
      <c r="P209" s="247">
        <f>(M209-L209)*100</f>
        <v>4.3792487816559422</v>
      </c>
      <c r="Q209" s="246">
        <f>(M209-K209)*100</f>
        <v>-1.0812818038557048</v>
      </c>
      <c r="R209" s="245"/>
    </row>
    <row r="210" spans="1:18" x14ac:dyDescent="0.25">
      <c r="A210" s="129" t="s">
        <v>16</v>
      </c>
      <c r="B210" s="225">
        <v>0.79310000000000003</v>
      </c>
      <c r="C210" s="225">
        <v>0.68040000000000012</v>
      </c>
      <c r="D210" s="225">
        <v>0.62759999999999994</v>
      </c>
      <c r="E210" s="225">
        <f>D210/C210-1</f>
        <v>-7.7601410934744486E-2</v>
      </c>
      <c r="F210" s="225">
        <f>D210/B210-1</f>
        <v>-0.20867482032530582</v>
      </c>
      <c r="G210" s="244">
        <f>(D210-C210)*100</f>
        <v>-5.280000000000018</v>
      </c>
      <c r="H210" s="243">
        <f>(D210-B210)*100</f>
        <v>-16.550000000000008</v>
      </c>
      <c r="I210" s="242"/>
      <c r="J210" s="240"/>
      <c r="K210" s="225">
        <v>0.75475978163204183</v>
      </c>
      <c r="L210" s="225">
        <v>0.66485721029029976</v>
      </c>
      <c r="M210" s="225">
        <v>0.64834329861024786</v>
      </c>
      <c r="N210" s="225">
        <f>M210/L210-1</f>
        <v>-2.483828320496273E-2</v>
      </c>
      <c r="O210" s="225">
        <f>M210/K210-1</f>
        <v>-0.14099384414957317</v>
      </c>
      <c r="P210" s="244">
        <f>(M210-L210)*100</f>
        <v>-1.6513911680051896</v>
      </c>
      <c r="Q210" s="243">
        <f>(M210-K210)*100</f>
        <v>-10.641648302179396</v>
      </c>
      <c r="R210" s="242"/>
    </row>
    <row r="211" spans="1:18" x14ac:dyDescent="0.25">
      <c r="A211" s="37" t="s">
        <v>15</v>
      </c>
      <c r="B211" s="186">
        <v>0.58820000000000006</v>
      </c>
      <c r="C211" s="186">
        <v>0.5786</v>
      </c>
      <c r="D211" s="186">
        <v>0.67090000000000005</v>
      </c>
      <c r="E211" s="186">
        <f>D211/C211-1</f>
        <v>0.15952298651918428</v>
      </c>
      <c r="F211" s="186">
        <f>D211/B211-1</f>
        <v>0.14059843590615428</v>
      </c>
      <c r="G211" s="241">
        <f>(D211-C211)*100</f>
        <v>9.230000000000004</v>
      </c>
      <c r="H211" s="218">
        <f>(D211-B211)*100</f>
        <v>8.27</v>
      </c>
      <c r="I211" s="217"/>
      <c r="J211" s="240"/>
      <c r="K211" s="186">
        <v>0.63793020727810579</v>
      </c>
      <c r="L211" s="186">
        <v>0.58952732701127997</v>
      </c>
      <c r="M211" s="186">
        <v>0.6373938821642452</v>
      </c>
      <c r="N211" s="186">
        <f>M211/L211-1</f>
        <v>8.1194802954485112E-2</v>
      </c>
      <c r="O211" s="186">
        <f>M211/K211-1</f>
        <v>-8.4072694432979489E-4</v>
      </c>
      <c r="P211" s="241">
        <f>(M211-L211)*100</f>
        <v>4.7866555152965233</v>
      </c>
      <c r="Q211" s="218">
        <f>(M211-K211)*100</f>
        <v>-5.3632511386059178E-2</v>
      </c>
      <c r="R211" s="217"/>
    </row>
    <row r="212" spans="1:18" x14ac:dyDescent="0.25">
      <c r="A212" s="37" t="s">
        <v>14</v>
      </c>
      <c r="B212" s="186">
        <v>0.5575</v>
      </c>
      <c r="C212" s="186">
        <v>0.52890000000000004</v>
      </c>
      <c r="D212" s="186">
        <v>0.52689999999999992</v>
      </c>
      <c r="E212" s="186">
        <f>D212/C212-1</f>
        <v>-3.7814331631690346E-3</v>
      </c>
      <c r="F212" s="186">
        <f>D212/B212-1</f>
        <v>-5.4887892376681791E-2</v>
      </c>
      <c r="G212" s="241">
        <f>(D212-C212)*100</f>
        <v>-0.20000000000001128</v>
      </c>
      <c r="H212" s="218">
        <f>(D212-B212)*100</f>
        <v>-3.0600000000000072</v>
      </c>
      <c r="I212" s="217"/>
      <c r="J212" s="240"/>
      <c r="K212" s="186">
        <v>0.6004781493855722</v>
      </c>
      <c r="L212" s="186">
        <v>0.51735513789013665</v>
      </c>
      <c r="M212" s="186">
        <v>0.5576315131759213</v>
      </c>
      <c r="N212" s="186">
        <f>M212/L212-1</f>
        <v>7.7850536963909533E-2</v>
      </c>
      <c r="O212" s="186">
        <f>M212/K212-1</f>
        <v>-7.1354197073603576E-2</v>
      </c>
      <c r="P212" s="241">
        <f>(M212-L212)*100</f>
        <v>4.0276375285784649</v>
      </c>
      <c r="Q212" s="218">
        <f>(M212-K212)*100</f>
        <v>-4.2846636209650901</v>
      </c>
      <c r="R212" s="217"/>
    </row>
    <row r="213" spans="1:18" x14ac:dyDescent="0.25">
      <c r="A213" s="121" t="s">
        <v>13</v>
      </c>
      <c r="B213" s="183">
        <v>0.54449999999999998</v>
      </c>
      <c r="C213" s="183">
        <v>0.57389999999999997</v>
      </c>
      <c r="D213" s="183">
        <v>0.70669999999999999</v>
      </c>
      <c r="E213" s="183">
        <f>D213/C213-1</f>
        <v>0.23139919846663193</v>
      </c>
      <c r="F213" s="183">
        <f>D213/B213-1</f>
        <v>0.2978879706152433</v>
      </c>
      <c r="G213" s="239">
        <f>(D213-C213)*100</f>
        <v>13.280000000000003</v>
      </c>
      <c r="H213" s="238">
        <f>(D213-B213)*100</f>
        <v>16.220000000000002</v>
      </c>
      <c r="I213" s="237"/>
      <c r="J213" s="240"/>
      <c r="K213" s="183">
        <v>0.59407669807371999</v>
      </c>
      <c r="L213" s="183">
        <v>0.54848956321758369</v>
      </c>
      <c r="M213" s="183">
        <v>0.62357325372780248</v>
      </c>
      <c r="N213" s="183">
        <f>M213/L213-1</f>
        <v>0.13689173968918955</v>
      </c>
      <c r="O213" s="183">
        <f>M213/K213-1</f>
        <v>4.9651090086051841E-2</v>
      </c>
      <c r="P213" s="239">
        <f>(M213-L213)*100</f>
        <v>7.5083690510218792</v>
      </c>
      <c r="Q213" s="238">
        <f>(M213-K213)*100</f>
        <v>2.949655565408249</v>
      </c>
      <c r="R213" s="237"/>
    </row>
    <row r="214" spans="1:18" x14ac:dyDescent="0.25">
      <c r="A214" s="86" t="s">
        <v>26</v>
      </c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4"/>
    </row>
    <row r="215" spans="1:18" ht="21" x14ac:dyDescent="0.35">
      <c r="A215" s="236" t="s">
        <v>42</v>
      </c>
      <c r="B215" s="236"/>
      <c r="C215" s="236"/>
      <c r="D215" s="236"/>
      <c r="E215" s="236"/>
      <c r="F215" s="236"/>
      <c r="G215" s="236"/>
      <c r="H215" s="236"/>
      <c r="I215" s="236"/>
      <c r="J215" s="236"/>
      <c r="K215" s="236"/>
      <c r="L215" s="236"/>
      <c r="M215" s="236"/>
      <c r="N215" s="236"/>
      <c r="O215" s="236"/>
      <c r="P215" s="236"/>
      <c r="Q215" s="236"/>
      <c r="R215" s="236"/>
    </row>
    <row r="216" spans="1:18" x14ac:dyDescent="0.25">
      <c r="A216" s="28"/>
      <c r="B216" s="27" t="s">
        <v>148</v>
      </c>
      <c r="C216" s="26"/>
      <c r="D216" s="26"/>
      <c r="E216" s="26"/>
      <c r="F216" s="26"/>
      <c r="G216" s="26"/>
      <c r="H216" s="26"/>
      <c r="I216" s="25"/>
      <c r="J216" s="235"/>
      <c r="K216" s="27" t="str">
        <f>K$5</f>
        <v>acumulado octubre</v>
      </c>
      <c r="L216" s="26"/>
      <c r="M216" s="26"/>
      <c r="N216" s="26"/>
      <c r="O216" s="26"/>
      <c r="P216" s="26"/>
      <c r="Q216" s="26"/>
      <c r="R216" s="25"/>
    </row>
    <row r="217" spans="1:18" x14ac:dyDescent="0.25">
      <c r="A217" s="234"/>
      <c r="B217" s="23">
        <f>B$6</f>
        <v>2019</v>
      </c>
      <c r="C217" s="23">
        <f>C$6</f>
        <v>2022</v>
      </c>
      <c r="D217" s="23">
        <f>D$6</f>
        <v>2023</v>
      </c>
      <c r="E217" s="23" t="s">
        <v>41</v>
      </c>
      <c r="F217" s="23" t="s">
        <v>40</v>
      </c>
      <c r="G217" s="23" t="str">
        <f>CONCATENATE("dif ",RIGHT(D217,2),"-",RIGHT(C217,2))</f>
        <v>dif 23-22</v>
      </c>
      <c r="H217" s="22" t="str">
        <f>CONCATENATE("dif ",RIGHT(D217,2),"-",RIGHT(B217,2))</f>
        <v>dif 23-19</v>
      </c>
      <c r="I217" s="21"/>
      <c r="J217" s="220"/>
      <c r="K217" s="23">
        <f>K$6</f>
        <v>2019</v>
      </c>
      <c r="L217" s="23">
        <f>L$6</f>
        <v>2022</v>
      </c>
      <c r="M217" s="23">
        <f>M$6</f>
        <v>2023</v>
      </c>
      <c r="N217" s="23" t="str">
        <f>CONCATENATE("var ",RIGHT(M217,2),"/",RIGHT(L217,2))</f>
        <v>var 23/22</v>
      </c>
      <c r="O217" s="23" t="str">
        <f>CONCATENATE("var ",RIGHT(M217,2),"/",RIGHT(K217,2))</f>
        <v>var 23/19</v>
      </c>
      <c r="P217" s="23" t="str">
        <f>CONCATENATE("dif ",RIGHT(M217,2),"-",RIGHT(L217,2))</f>
        <v>dif 23-22</v>
      </c>
      <c r="Q217" s="22" t="str">
        <f>CONCATENATE("dif ",RIGHT(M217,2),"-",RIGHT(K217,2))</f>
        <v>dif 23-19</v>
      </c>
      <c r="R217" s="21"/>
    </row>
    <row r="218" spans="1:18" x14ac:dyDescent="0.25">
      <c r="A218" s="233" t="s">
        <v>11</v>
      </c>
      <c r="B218" s="231">
        <v>0.6915</v>
      </c>
      <c r="C218" s="231">
        <v>0.72849999999999993</v>
      </c>
      <c r="D218" s="231">
        <v>0.78220000000000001</v>
      </c>
      <c r="E218" s="230">
        <f>IFERROR(D218/C218-1,"-")</f>
        <v>7.3713109128346055E-2</v>
      </c>
      <c r="F218" s="230">
        <f>IFERROR(D218/B218-1,"-")</f>
        <v>0.13116413593637022</v>
      </c>
      <c r="G218" s="229">
        <f>IFERROR((D218-C218)*100,"-")</f>
        <v>5.3700000000000081</v>
      </c>
      <c r="H218" s="228">
        <f>IFERROR((D218-B218)*100,"-")</f>
        <v>9.07</v>
      </c>
      <c r="I218" s="227"/>
      <c r="J218" s="232"/>
      <c r="K218" s="231">
        <v>0.70882558445649646</v>
      </c>
      <c r="L218" s="231">
        <v>0.68946690565281554</v>
      </c>
      <c r="M218" s="231">
        <v>0.75151577813723192</v>
      </c>
      <c r="N218" s="230">
        <f>IFERROR(M218/L218-1,"-")</f>
        <v>8.9995432667890007E-2</v>
      </c>
      <c r="O218" s="230">
        <f>IFERROR(M218/K218-1,"-")</f>
        <v>6.0226654648010358E-2</v>
      </c>
      <c r="P218" s="229">
        <f>IFERROR((M218-L218)*100,"-")</f>
        <v>6.2048872484416373</v>
      </c>
      <c r="Q218" s="228">
        <f>IFERROR((M218-K218)*100,"-")</f>
        <v>4.2690193680735451</v>
      </c>
      <c r="R218" s="227"/>
    </row>
    <row r="219" spans="1:18" x14ac:dyDescent="0.25">
      <c r="A219" s="226" t="s">
        <v>10</v>
      </c>
      <c r="B219" s="225">
        <v>0.79150000000000009</v>
      </c>
      <c r="C219" s="225">
        <v>0.8234999999999999</v>
      </c>
      <c r="D219" s="225">
        <v>0.83819999999999995</v>
      </c>
      <c r="E219" s="188">
        <f>IFERROR(D219/C219-1,"-")</f>
        <v>1.785063752276872E-2</v>
      </c>
      <c r="F219" s="188">
        <f>IFERROR(D219/B219-1,"-")</f>
        <v>5.9001895135817772E-2</v>
      </c>
      <c r="G219" s="219">
        <f>IFERROR((D219-C219)*100,"-")</f>
        <v>1.4700000000000046</v>
      </c>
      <c r="H219" s="218">
        <f>IFERROR((D219-B219)*100,"-")</f>
        <v>4.6699999999999857</v>
      </c>
      <c r="I219" s="217"/>
      <c r="J219" s="220"/>
      <c r="K219" s="225">
        <v>0.77814131175091517</v>
      </c>
      <c r="L219" s="225">
        <v>0.78140134695992647</v>
      </c>
      <c r="M219" s="225">
        <v>0.81134068391504333</v>
      </c>
      <c r="N219" s="188">
        <f>IFERROR(M219/L219-1,"-")</f>
        <v>3.8314928777122059E-2</v>
      </c>
      <c r="O219" s="188">
        <f>IFERROR(M219/K219-1,"-")</f>
        <v>4.2664965428227175E-2</v>
      </c>
      <c r="P219" s="219">
        <f>IFERROR((M219-L219)*100,"-")</f>
        <v>2.9939336955116858</v>
      </c>
      <c r="Q219" s="218">
        <f>IFERROR((M219-K219)*100,"-")</f>
        <v>3.319937216412816</v>
      </c>
      <c r="R219" s="217"/>
    </row>
    <row r="220" spans="1:18" x14ac:dyDescent="0.25">
      <c r="A220" s="11" t="s">
        <v>9</v>
      </c>
      <c r="B220" s="186">
        <v>0.65040000000000009</v>
      </c>
      <c r="C220" s="186">
        <v>0.66269999999999996</v>
      </c>
      <c r="D220" s="186">
        <v>0.74870000000000003</v>
      </c>
      <c r="E220" s="188">
        <f>IFERROR(D220/C220-1,"-")</f>
        <v>0.12977214425833727</v>
      </c>
      <c r="F220" s="188">
        <f>IFERROR(D220/B220-1,"-")</f>
        <v>0.1511377613776137</v>
      </c>
      <c r="G220" s="219">
        <f>IFERROR((D220-C220)*100,"-")</f>
        <v>8.6000000000000085</v>
      </c>
      <c r="H220" s="218">
        <f>IFERROR((D220-B220)*100,"-")</f>
        <v>9.8299999999999947</v>
      </c>
      <c r="I220" s="217"/>
      <c r="J220" s="220"/>
      <c r="K220" s="186">
        <v>0.67249976727948801</v>
      </c>
      <c r="L220" s="186">
        <v>0.62991776084672402</v>
      </c>
      <c r="M220" s="186">
        <v>0.70831730224195066</v>
      </c>
      <c r="N220" s="188">
        <f>IFERROR(M220/L220-1,"-")</f>
        <v>0.12445996329718256</v>
      </c>
      <c r="O220" s="188">
        <f>IFERROR(M220/K220-1,"-")</f>
        <v>5.3260293467993103E-2</v>
      </c>
      <c r="P220" s="219">
        <f>IFERROR((M220-L220)*100,"-")</f>
        <v>7.8399541395226642</v>
      </c>
      <c r="Q220" s="218">
        <f>IFERROR((M220-K220)*100,"-")</f>
        <v>3.5817534962462649</v>
      </c>
      <c r="R220" s="217"/>
    </row>
    <row r="221" spans="1:18" x14ac:dyDescent="0.25">
      <c r="A221" s="11" t="s">
        <v>3</v>
      </c>
      <c r="B221" s="186">
        <v>0.53239999999999998</v>
      </c>
      <c r="C221" s="186">
        <v>0.52579999999999993</v>
      </c>
      <c r="D221" s="186">
        <v>0.63</v>
      </c>
      <c r="E221" s="188">
        <f>IFERROR(D221/C221-1,"-")</f>
        <v>0.19817421072651209</v>
      </c>
      <c r="F221" s="188">
        <f>IFERROR(D221/B221-1,"-")</f>
        <v>0.18332081141998491</v>
      </c>
      <c r="G221" s="219">
        <f>IFERROR((D221-C221)*100,"-")</f>
        <v>10.420000000000007</v>
      </c>
      <c r="H221" s="218">
        <f>IFERROR((D221-B221)*100,"-")</f>
        <v>9.7600000000000016</v>
      </c>
      <c r="I221" s="217"/>
      <c r="J221" s="220"/>
      <c r="K221" s="188">
        <v>0.55464846121514966</v>
      </c>
      <c r="L221" s="188">
        <v>0.51965873065207935</v>
      </c>
      <c r="M221" s="188">
        <v>0.51197414801800245</v>
      </c>
      <c r="N221" s="188">
        <f>IFERROR(M221/L221-1,"-")</f>
        <v>-1.4787748537264278E-2</v>
      </c>
      <c r="O221" s="188">
        <f>IFERROR(M221/K221-1,"-")</f>
        <v>-7.6939388065107694E-2</v>
      </c>
      <c r="P221" s="219">
        <f>IFERROR((M221-L221)*100,"-")</f>
        <v>-0.76845826340768975</v>
      </c>
      <c r="Q221" s="218">
        <f>IFERROR((M221-K221)*100,"-")</f>
        <v>-4.2674313197147207</v>
      </c>
      <c r="R221" s="217"/>
    </row>
    <row r="222" spans="1:18" x14ac:dyDescent="0.25">
      <c r="A222" s="11" t="s">
        <v>8</v>
      </c>
      <c r="B222" s="186">
        <v>0.62960000000000005</v>
      </c>
      <c r="C222" s="186">
        <v>0.67110000000000003</v>
      </c>
      <c r="D222" s="186">
        <v>0.71200000000000008</v>
      </c>
      <c r="E222" s="188">
        <f>IFERROR(D222/C222-1,"-")</f>
        <v>6.0944717627775313E-2</v>
      </c>
      <c r="F222" s="188">
        <f>IFERROR(D222/B222-1,"-")</f>
        <v>0.13087674714104192</v>
      </c>
      <c r="G222" s="219">
        <f>IFERROR((D222-C222)*100,"-")</f>
        <v>4.0900000000000052</v>
      </c>
      <c r="H222" s="218">
        <f>IFERROR((D222-B222)*100,"-")</f>
        <v>8.240000000000002</v>
      </c>
      <c r="I222" s="217"/>
      <c r="J222" s="220"/>
      <c r="K222" s="188">
        <v>0.70468418889548501</v>
      </c>
      <c r="L222" s="188">
        <v>0.63564538533671411</v>
      </c>
      <c r="M222" s="188">
        <v>0.72474973093765149</v>
      </c>
      <c r="N222" s="188">
        <f>IFERROR(M222/L222-1,"-")</f>
        <v>0.14017933215032619</v>
      </c>
      <c r="O222" s="188">
        <f>IFERROR(M222/K222-1,"-")</f>
        <v>2.8474517178563419E-2</v>
      </c>
      <c r="P222" s="219">
        <f>IFERROR((M222-L222)*100,"-")</f>
        <v>8.9104345600937389</v>
      </c>
      <c r="Q222" s="218">
        <f>IFERROR((M222-K222)*100,"-")</f>
        <v>2.0065542042166484</v>
      </c>
      <c r="R222" s="217"/>
    </row>
    <row r="223" spans="1:18" x14ac:dyDescent="0.25">
      <c r="A223" s="11" t="s">
        <v>7</v>
      </c>
      <c r="B223" s="186">
        <v>0.6633</v>
      </c>
      <c r="C223" s="186">
        <v>0.89290000000000003</v>
      </c>
      <c r="D223" s="186">
        <v>0.99150000000000005</v>
      </c>
      <c r="E223" s="188">
        <f>IFERROR(D223/C223-1,"-")</f>
        <v>0.1104266995184231</v>
      </c>
      <c r="F223" s="188">
        <f>IFERROR(D223/B223-1,"-")</f>
        <v>0.49479873360470372</v>
      </c>
      <c r="G223" s="219">
        <f>IFERROR((D223-C223)*100,"-")</f>
        <v>9.860000000000003</v>
      </c>
      <c r="H223" s="218">
        <f>IFERROR((D223-B223)*100,"-")</f>
        <v>32.820000000000007</v>
      </c>
      <c r="I223" s="217"/>
      <c r="J223" s="220"/>
      <c r="K223" s="188">
        <v>0.32475191254039004</v>
      </c>
      <c r="L223" s="188">
        <v>0.32109707704936979</v>
      </c>
      <c r="M223" s="188">
        <v>0.32234974539638744</v>
      </c>
      <c r="N223" s="188">
        <f>IFERROR(M223/L223-1,"-")</f>
        <v>3.9012137965523941E-3</v>
      </c>
      <c r="O223" s="188">
        <f>IFERROR(M223/K223-1,"-")</f>
        <v>-7.3969299371065E-3</v>
      </c>
      <c r="P223" s="219">
        <f>IFERROR((M223-L223)*100,"-")</f>
        <v>0.12526683470176492</v>
      </c>
      <c r="Q223" s="218">
        <f>IFERROR((M223-K223)*100,"-")</f>
        <v>-0.24021671440025982</v>
      </c>
      <c r="R223" s="217"/>
    </row>
    <row r="224" spans="1:18" x14ac:dyDescent="0.25">
      <c r="A224" s="11" t="s">
        <v>6</v>
      </c>
      <c r="B224" s="188">
        <v>0.47789999999999999</v>
      </c>
      <c r="C224" s="188">
        <v>0.54949999999999999</v>
      </c>
      <c r="D224" s="188">
        <v>0.57689999999999997</v>
      </c>
      <c r="E224" s="188">
        <f>IFERROR(D224/C224-1,"-")</f>
        <v>4.9863512283894407E-2</v>
      </c>
      <c r="F224" s="188">
        <f>IFERROR(D224/B224-1,"-")</f>
        <v>0.20715630885122405</v>
      </c>
      <c r="G224" s="219">
        <f>IFERROR((D224-C224)*100,"-")</f>
        <v>2.739999999999998</v>
      </c>
      <c r="H224" s="218">
        <f>IFERROR((D224-B224)*100,"-")</f>
        <v>9.8999999999999986</v>
      </c>
      <c r="I224" s="217"/>
      <c r="J224" s="220"/>
      <c r="K224" s="188">
        <v>0.49843856624975347</v>
      </c>
      <c r="L224" s="188">
        <v>0.53783303156920248</v>
      </c>
      <c r="M224" s="188">
        <v>0.55357401991262423</v>
      </c>
      <c r="N224" s="188">
        <f>IFERROR(M224/L224-1,"-")</f>
        <v>2.9267425798477298E-2</v>
      </c>
      <c r="O224" s="188">
        <f>IFERROR(M224/K224-1,"-")</f>
        <v>0.11061634752244265</v>
      </c>
      <c r="P224" s="219">
        <f>IFERROR((M224-L224)*100,"-")</f>
        <v>1.5740988343421747</v>
      </c>
      <c r="Q224" s="218">
        <f>IFERROR((M224-K224)*100,"-")</f>
        <v>5.5135453662870759</v>
      </c>
      <c r="R224" s="217"/>
    </row>
    <row r="225" spans="1:18" x14ac:dyDescent="0.25">
      <c r="A225" s="11" t="s">
        <v>5</v>
      </c>
      <c r="B225" s="188">
        <v>0.441</v>
      </c>
      <c r="C225" s="188">
        <v>0.56420000000000003</v>
      </c>
      <c r="D225" s="188">
        <v>0.53239999999999998</v>
      </c>
      <c r="E225" s="188">
        <f>IFERROR(D225/C225-1,"-")</f>
        <v>-5.6362991846862887E-2</v>
      </c>
      <c r="F225" s="188">
        <f>IFERROR(D225/B225-1,"-")</f>
        <v>0.20725623582766439</v>
      </c>
      <c r="G225" s="219">
        <f>IFERROR((D225-C225)*100,"-")</f>
        <v>-3.180000000000005</v>
      </c>
      <c r="H225" s="218">
        <f>IFERROR((D225-B225)*100,"-")</f>
        <v>9.1399999999999988</v>
      </c>
      <c r="I225" s="217"/>
      <c r="J225" s="220"/>
      <c r="K225" s="188">
        <v>0.51184905376707823</v>
      </c>
      <c r="L225" s="188">
        <v>0.5682575252861729</v>
      </c>
      <c r="M225" s="188">
        <v>0.61293867828352899</v>
      </c>
      <c r="N225" s="188">
        <f>IFERROR(M225/L225-1,"-")</f>
        <v>7.8628352479546582E-2</v>
      </c>
      <c r="O225" s="188">
        <f>IFERROR(M225/K225-1,"-")</f>
        <v>0.19749889888914907</v>
      </c>
      <c r="P225" s="219">
        <f>IFERROR((M225-L225)*100,"-")</f>
        <v>4.4681152997356088</v>
      </c>
      <c r="Q225" s="218">
        <f>IFERROR((M225-K225)*100,"-")</f>
        <v>10.108962451645077</v>
      </c>
      <c r="R225" s="217"/>
    </row>
    <row r="226" spans="1:18" x14ac:dyDescent="0.25">
      <c r="A226" s="11" t="s">
        <v>4</v>
      </c>
      <c r="B226" s="186">
        <v>0.75609999999999999</v>
      </c>
      <c r="C226" s="186">
        <v>0.77500000000000002</v>
      </c>
      <c r="D226" s="186">
        <v>0.85840000000000005</v>
      </c>
      <c r="E226" s="188">
        <f>IFERROR(D226/C226-1,"-")</f>
        <v>0.10761290322580641</v>
      </c>
      <c r="F226" s="188">
        <f>IFERROR(D226/B226-1,"-")</f>
        <v>0.13529956354979511</v>
      </c>
      <c r="G226" s="219">
        <f>IFERROR((D226-C226)*100,"-")</f>
        <v>8.3400000000000034</v>
      </c>
      <c r="H226" s="218">
        <f>IFERROR((D226-B226)*100,"-")</f>
        <v>10.230000000000006</v>
      </c>
      <c r="I226" s="217"/>
      <c r="J226" s="220"/>
      <c r="K226" s="188">
        <v>0.74573227790084795</v>
      </c>
      <c r="L226" s="188">
        <v>0.74066951727703789</v>
      </c>
      <c r="M226" s="188">
        <v>0.81090141467315047</v>
      </c>
      <c r="N226" s="188">
        <f>IFERROR(M226/L226-1,"-")</f>
        <v>9.4822178796165169E-2</v>
      </c>
      <c r="O226" s="188">
        <f>IFERROR(M226/K226-1,"-")</f>
        <v>8.7389454236507236E-2</v>
      </c>
      <c r="P226" s="219">
        <f>IFERROR((M226-L226)*100,"-")</f>
        <v>7.0231897396112579</v>
      </c>
      <c r="Q226" s="218">
        <f>IFERROR((M226-K226)*100,"-")</f>
        <v>6.5169136772302512</v>
      </c>
      <c r="R226" s="217"/>
    </row>
    <row r="227" spans="1:18" x14ac:dyDescent="0.25">
      <c r="A227" s="10" t="s">
        <v>2</v>
      </c>
      <c r="B227" s="224">
        <v>0.58420000000000005</v>
      </c>
      <c r="C227" s="224">
        <v>0.68049999999999999</v>
      </c>
      <c r="D227" s="224">
        <v>0.77760000000000007</v>
      </c>
      <c r="E227" s="224">
        <f>IFERROR(D227/C227-1,"-")</f>
        <v>0.14268919911829547</v>
      </c>
      <c r="F227" s="224">
        <f>IFERROR(D227/B227-1,"-")</f>
        <v>0.33105100992810677</v>
      </c>
      <c r="G227" s="223">
        <f>IFERROR((D227-C227)*100,"-")</f>
        <v>9.710000000000008</v>
      </c>
      <c r="H227" s="222">
        <f>IFERROR((D227-B227)*100,"-")</f>
        <v>19.340000000000003</v>
      </c>
      <c r="I227" s="221"/>
      <c r="J227" s="220"/>
      <c r="K227" s="224">
        <v>0.5694959912065175</v>
      </c>
      <c r="L227" s="224">
        <v>0.59481284178222849</v>
      </c>
      <c r="M227" s="224">
        <v>0.70141970163930489</v>
      </c>
      <c r="N227" s="224">
        <f>IFERROR(M227/L227-1,"-")</f>
        <v>0.1792275693605605</v>
      </c>
      <c r="O227" s="224">
        <f>IFERROR(M227/K227-1,"-")</f>
        <v>0.23164993690877034</v>
      </c>
      <c r="P227" s="223">
        <f>IFERROR((M227-L227)*100,"-")</f>
        <v>10.660685985707641</v>
      </c>
      <c r="Q227" s="222">
        <f>IFERROR((M227-K227)*100,"-")</f>
        <v>13.192371043278738</v>
      </c>
      <c r="R227" s="221"/>
    </row>
    <row r="228" spans="1:18" x14ac:dyDescent="0.25">
      <c r="A228" s="11" t="s">
        <v>1</v>
      </c>
      <c r="B228" s="188">
        <v>0.50070000000000003</v>
      </c>
      <c r="C228" s="188">
        <v>0.51619999999999999</v>
      </c>
      <c r="D228" s="188">
        <v>0.59499999999999997</v>
      </c>
      <c r="E228" s="188">
        <f>IFERROR(D228/C228-1,"-")</f>
        <v>0.1526540100736149</v>
      </c>
      <c r="F228" s="188">
        <f>IFERROR(D228/B228-1,"-")</f>
        <v>0.18833632913920506</v>
      </c>
      <c r="G228" s="219">
        <f>IFERROR((D228-C228)*100,"-")</f>
        <v>7.8799999999999981</v>
      </c>
      <c r="H228" s="218">
        <f>IFERROR((D228-B228)*100,"-")</f>
        <v>9.4299999999999944</v>
      </c>
      <c r="I228" s="217"/>
      <c r="J228" s="220"/>
      <c r="K228" s="188">
        <v>0.58190711662361105</v>
      </c>
      <c r="L228" s="188">
        <v>0.50339652641381305</v>
      </c>
      <c r="M228" s="188">
        <v>0.68699403824690608</v>
      </c>
      <c r="N228" s="188">
        <f>IFERROR(M228/L228-1,"-")</f>
        <v>0.364717478567121</v>
      </c>
      <c r="O228" s="188">
        <f>IFERROR(M228/K228-1,"-")</f>
        <v>0.18059054206629899</v>
      </c>
      <c r="P228" s="219">
        <f>IFERROR((M228-L228)*100,"-")</f>
        <v>18.359751183309303</v>
      </c>
      <c r="Q228" s="218">
        <f>IFERROR((M228-K228)*100,"-")</f>
        <v>10.508692162329503</v>
      </c>
      <c r="R228" s="217"/>
    </row>
    <row r="229" spans="1:18" ht="23.25" x14ac:dyDescent="0.35">
      <c r="A229" s="216" t="s">
        <v>39</v>
      </c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</row>
    <row r="230" spans="1:18" ht="21" x14ac:dyDescent="0.35">
      <c r="A230" s="109" t="s">
        <v>38</v>
      </c>
      <c r="B230" s="109"/>
      <c r="C230" s="109"/>
      <c r="D230" s="109"/>
      <c r="E230" s="109"/>
      <c r="F230" s="109"/>
      <c r="G230" s="109"/>
      <c r="H230" s="109"/>
      <c r="I230" s="109"/>
      <c r="J230" s="109"/>
      <c r="K230" s="109"/>
      <c r="L230" s="109"/>
      <c r="M230" s="109"/>
      <c r="N230" s="109"/>
      <c r="O230" s="109"/>
      <c r="P230" s="109"/>
      <c r="Q230" s="109"/>
      <c r="R230" s="109"/>
    </row>
    <row r="231" spans="1:18" x14ac:dyDescent="0.25">
      <c r="A231" s="28"/>
      <c r="B231" s="27" t="s">
        <v>148</v>
      </c>
      <c r="C231" s="26"/>
      <c r="D231" s="26"/>
      <c r="E231" s="26"/>
      <c r="F231" s="26"/>
      <c r="G231" s="26"/>
      <c r="H231" s="26"/>
      <c r="I231" s="25"/>
      <c r="J231" s="108"/>
      <c r="K231" s="27" t="str">
        <f>K$5</f>
        <v>acumulado octubre</v>
      </c>
      <c r="L231" s="26"/>
      <c r="M231" s="26"/>
      <c r="N231" s="26"/>
      <c r="O231" s="26"/>
      <c r="P231" s="26"/>
      <c r="Q231" s="26"/>
      <c r="R231" s="25"/>
    </row>
    <row r="232" spans="1:18" x14ac:dyDescent="0.25">
      <c r="A232" s="24"/>
      <c r="B232" s="23">
        <f>B$6</f>
        <v>2019</v>
      </c>
      <c r="C232" s="23">
        <f>C$6</f>
        <v>2022</v>
      </c>
      <c r="D232" s="23">
        <f>D$6</f>
        <v>2023</v>
      </c>
      <c r="E232" s="23" t="str">
        <f>CONCATENATE("var ",RIGHT(D232,2),"/",RIGHT(C232,2))</f>
        <v>var 23/22</v>
      </c>
      <c r="F232" s="23" t="str">
        <f>CONCATENATE("var ",RIGHT(D232,2),"/",RIGHT(B232,2))</f>
        <v>var 23/19</v>
      </c>
      <c r="G232" s="23" t="str">
        <f>CONCATENATE("dif ",RIGHT(D232,2),"-",RIGHT(C232,2))</f>
        <v>dif 23-22</v>
      </c>
      <c r="H232" s="23" t="str">
        <f>CONCATENATE("dif ",RIGHT(D232,2),"-",RIGHT(B232,2))</f>
        <v>dif 23-19</v>
      </c>
      <c r="I232" s="23" t="str">
        <f>CONCATENATE("cuota ",RIGHT(D232,2))</f>
        <v>cuota 23</v>
      </c>
      <c r="J232" s="92"/>
      <c r="K232" s="23">
        <f>K$6</f>
        <v>2019</v>
      </c>
      <c r="L232" s="23">
        <f>L$6</f>
        <v>2022</v>
      </c>
      <c r="M232" s="23">
        <f>M$6</f>
        <v>2023</v>
      </c>
      <c r="N232" s="23" t="str">
        <f>CONCATENATE("var ",RIGHT(M232,2),"/",RIGHT(L232,2))</f>
        <v>var 23/22</v>
      </c>
      <c r="O232" s="23" t="str">
        <f>CONCATENATE("var ",RIGHT(M232,2),"/",RIGHT(K232,2))</f>
        <v>var 23/19</v>
      </c>
      <c r="P232" s="23" t="str">
        <f>CONCATENATE("dif ",RIGHT(M232,2),"-",RIGHT(L232,2))</f>
        <v>dif 23-22</v>
      </c>
      <c r="Q232" s="23" t="str">
        <f>CONCATENATE("dif ",RIGHT(M232,2),"-",RIGHT(K232,2))</f>
        <v>dif 23-19</v>
      </c>
      <c r="R232" s="23" t="str">
        <f>CONCATENATE("cuota ",RIGHT(M232,2))</f>
        <v>cuota 23</v>
      </c>
    </row>
    <row r="233" spans="1:18" x14ac:dyDescent="0.25">
      <c r="A233" s="107" t="s">
        <v>21</v>
      </c>
      <c r="B233" s="193">
        <v>118502033.92</v>
      </c>
      <c r="C233" s="193">
        <v>135040900.16</v>
      </c>
      <c r="D233" s="193">
        <v>154764218.94</v>
      </c>
      <c r="E233" s="192">
        <f>D233/C233-1</f>
        <v>0.14605440838021155</v>
      </c>
      <c r="F233" s="192">
        <f>D233/B233-1</f>
        <v>0.30600474793943522</v>
      </c>
      <c r="G233" s="193">
        <f>D233-C233</f>
        <v>19723318.780000001</v>
      </c>
      <c r="H233" s="193">
        <f>D233-B233</f>
        <v>36262185.019999996</v>
      </c>
      <c r="I233" s="192">
        <f>D233/$D$233</f>
        <v>1</v>
      </c>
      <c r="J233" s="195"/>
      <c r="K233" s="193">
        <v>1164045941.3</v>
      </c>
      <c r="L233" s="193">
        <v>1220647920.8699999</v>
      </c>
      <c r="M233" s="193">
        <v>1433498856.6600001</v>
      </c>
      <c r="N233" s="192">
        <f>M233/L233-1</f>
        <v>0.17437537241557233</v>
      </c>
      <c r="O233" s="192">
        <f>M233/K233-1</f>
        <v>0.23147962275361444</v>
      </c>
      <c r="P233" s="193">
        <f>M233-L233</f>
        <v>212850935.7900002</v>
      </c>
      <c r="Q233" s="193">
        <f>M233-K233</f>
        <v>269452915.36000013</v>
      </c>
      <c r="R233" s="192">
        <f>M233/$M$233</f>
        <v>1</v>
      </c>
    </row>
    <row r="234" spans="1:18" x14ac:dyDescent="0.25">
      <c r="A234" s="136" t="s">
        <v>20</v>
      </c>
      <c r="B234" s="205">
        <v>97547880.569999993</v>
      </c>
      <c r="C234" s="205">
        <v>116525061.14</v>
      </c>
      <c r="D234" s="205">
        <v>132648032.06999999</v>
      </c>
      <c r="E234" s="207">
        <f>D234/C234-1</f>
        <v>0.13836483561788415</v>
      </c>
      <c r="F234" s="207">
        <f>D234/B234-1</f>
        <v>0.3598248500623471</v>
      </c>
      <c r="G234" s="205">
        <f>D234-C234</f>
        <v>16122970.929999992</v>
      </c>
      <c r="H234" s="205">
        <f>D234-B234</f>
        <v>35100151.5</v>
      </c>
      <c r="I234" s="207">
        <f>D234/$D$233</f>
        <v>0.85709754475888156</v>
      </c>
      <c r="J234" s="206"/>
      <c r="K234" s="205">
        <v>941823371.97000003</v>
      </c>
      <c r="L234" s="205">
        <v>1046094274.28</v>
      </c>
      <c r="M234" s="205">
        <v>1218354356.3800001</v>
      </c>
      <c r="N234" s="203">
        <f>M234/L234-1</f>
        <v>0.16466974950088731</v>
      </c>
      <c r="O234" s="203">
        <f>M234/K234-1</f>
        <v>0.29361236155308368</v>
      </c>
      <c r="P234" s="204">
        <f>M234-L234</f>
        <v>172260082.10000014</v>
      </c>
      <c r="Q234" s="204">
        <f>M234-K234</f>
        <v>276530984.41000009</v>
      </c>
      <c r="R234" s="203">
        <f>M234/$M$233</f>
        <v>0.84991651770041954</v>
      </c>
    </row>
    <row r="235" spans="1:18" x14ac:dyDescent="0.25">
      <c r="A235" s="179" t="s">
        <v>33</v>
      </c>
      <c r="B235" s="214">
        <v>27617445.350000001</v>
      </c>
      <c r="C235" s="214">
        <v>38549453.25</v>
      </c>
      <c r="D235" s="214">
        <v>41678932.5</v>
      </c>
      <c r="E235" s="215">
        <f>D235/C235-1</f>
        <v>8.1180898460602613E-2</v>
      </c>
      <c r="F235" s="215">
        <f>D235/B235-1</f>
        <v>0.50915234815518517</v>
      </c>
      <c r="G235" s="214">
        <f>D235-C235</f>
        <v>3129479.25</v>
      </c>
      <c r="H235" s="214">
        <f>D235-B235</f>
        <v>14061487.149999999</v>
      </c>
      <c r="I235" s="215">
        <f>D235/$D$233</f>
        <v>0.26930599841141806</v>
      </c>
      <c r="J235" s="197"/>
      <c r="K235" s="214">
        <v>255149383.73000005</v>
      </c>
      <c r="L235" s="214">
        <v>350095370.51999998</v>
      </c>
      <c r="M235" s="214">
        <v>354075792.80000007</v>
      </c>
      <c r="N235" s="212">
        <f>M235/L235-1</f>
        <v>1.1369537032403398E-2</v>
      </c>
      <c r="O235" s="212">
        <f>M235/K235-1</f>
        <v>0.38771956892000281</v>
      </c>
      <c r="P235" s="213">
        <f>M235-L235</f>
        <v>3980422.2800000906</v>
      </c>
      <c r="Q235" s="213">
        <f>M235-K235</f>
        <v>98926409.070000023</v>
      </c>
      <c r="R235" s="212">
        <f>M235/$M$233</f>
        <v>0.24700109885332153</v>
      </c>
    </row>
    <row r="236" spans="1:18" x14ac:dyDescent="0.25">
      <c r="A236" s="174" t="s">
        <v>32</v>
      </c>
      <c r="B236" s="187">
        <v>57473222.340000004</v>
      </c>
      <c r="C236" s="187">
        <v>67502474.920000002</v>
      </c>
      <c r="D236" s="187">
        <v>79243120.359999999</v>
      </c>
      <c r="E236" s="186">
        <f>D236/C236-1</f>
        <v>0.17392911080540863</v>
      </c>
      <c r="F236" s="186">
        <f>D236/B236-1</f>
        <v>0.37878332088661515</v>
      </c>
      <c r="G236" s="187">
        <f>D236-C236</f>
        <v>11740645.439999998</v>
      </c>
      <c r="H236" s="187">
        <f>D236-B236</f>
        <v>21769898.019999996</v>
      </c>
      <c r="I236" s="186">
        <f>D236/$D$233</f>
        <v>0.5120248136342257</v>
      </c>
      <c r="J236" s="197"/>
      <c r="K236" s="187">
        <v>571110249.25</v>
      </c>
      <c r="L236" s="187">
        <v>597476944.20999992</v>
      </c>
      <c r="M236" s="187">
        <v>749077145.99000013</v>
      </c>
      <c r="N236" s="188">
        <f>M236/L236-1</f>
        <v>0.25373397793692276</v>
      </c>
      <c r="O236" s="188">
        <f>M236/K236-1</f>
        <v>0.31161565910209443</v>
      </c>
      <c r="P236" s="198">
        <f>M236-L236</f>
        <v>151600201.78000021</v>
      </c>
      <c r="Q236" s="198">
        <f>M236-K236</f>
        <v>177966896.74000013</v>
      </c>
      <c r="R236" s="188">
        <f>M236/$M$233</f>
        <v>0.52255161733112399</v>
      </c>
    </row>
    <row r="237" spans="1:18" x14ac:dyDescent="0.25">
      <c r="A237" s="169" t="s">
        <v>31</v>
      </c>
      <c r="B237" s="187">
        <v>9394312.1799999997</v>
      </c>
      <c r="C237" s="187">
        <v>9351353.5600000005</v>
      </c>
      <c r="D237" s="187">
        <v>10436268.119999999</v>
      </c>
      <c r="E237" s="186">
        <f>D237/C237-1</f>
        <v>0.11601684751185881</v>
      </c>
      <c r="F237" s="186">
        <f>D237/B237-1</f>
        <v>0.1109134889319805</v>
      </c>
      <c r="G237" s="187">
        <f>D237-C237</f>
        <v>1084914.5599999987</v>
      </c>
      <c r="H237" s="187">
        <f>D237-B237</f>
        <v>1041955.9399999995</v>
      </c>
      <c r="I237" s="186">
        <f>D237/$D$233</f>
        <v>6.74333395114151E-2</v>
      </c>
      <c r="J237" s="197"/>
      <c r="K237" s="187">
        <v>99762806.74000001</v>
      </c>
      <c r="L237" s="187">
        <v>88373405.220000014</v>
      </c>
      <c r="M237" s="187">
        <v>102045095.41</v>
      </c>
      <c r="N237" s="188">
        <f>M237/L237-1</f>
        <v>0.15470367081550362</v>
      </c>
      <c r="O237" s="188">
        <f>M237/K237-1</f>
        <v>2.2877149757304371E-2</v>
      </c>
      <c r="P237" s="198">
        <f>M237-L237</f>
        <v>13671690.189999983</v>
      </c>
      <c r="Q237" s="198">
        <f>M237-K237</f>
        <v>2282288.6699999869</v>
      </c>
      <c r="R237" s="188">
        <f>M237/$M$233</f>
        <v>7.1186031949660111E-2</v>
      </c>
    </row>
    <row r="238" spans="1:18" x14ac:dyDescent="0.25">
      <c r="A238" s="169" t="s">
        <v>30</v>
      </c>
      <c r="B238" s="187">
        <v>741431.54</v>
      </c>
      <c r="C238" s="187">
        <v>825436.23</v>
      </c>
      <c r="D238" s="187">
        <v>923648.61</v>
      </c>
      <c r="E238" s="186">
        <f>D238/C238-1</f>
        <v>0.11898239552678702</v>
      </c>
      <c r="F238" s="186">
        <f>D238/B238-1</f>
        <v>0.24576385029425629</v>
      </c>
      <c r="G238" s="187">
        <f>D238-C238</f>
        <v>98212.38</v>
      </c>
      <c r="H238" s="187">
        <f>D238-B238</f>
        <v>182217.06999999995</v>
      </c>
      <c r="I238" s="186">
        <f>D238/$D$233</f>
        <v>5.9681017765358677E-3</v>
      </c>
      <c r="J238" s="197"/>
      <c r="K238" s="187">
        <v>9326681.1600000001</v>
      </c>
      <c r="L238" s="187">
        <v>7218043.6799999997</v>
      </c>
      <c r="M238" s="187">
        <v>9735736.370000001</v>
      </c>
      <c r="N238" s="188">
        <f>M238/L238-1</f>
        <v>0.34880541066495763</v>
      </c>
      <c r="O238" s="188">
        <f>M238/K238-1</f>
        <v>4.3858603396280449E-2</v>
      </c>
      <c r="P238" s="198">
        <f>M238-L238</f>
        <v>2517692.6900000013</v>
      </c>
      <c r="Q238" s="198">
        <f>M238-K238</f>
        <v>409055.21000000089</v>
      </c>
      <c r="R238" s="188">
        <f>M238/$M$233</f>
        <v>6.7915899093801239E-3</v>
      </c>
    </row>
    <row r="239" spans="1:18" x14ac:dyDescent="0.25">
      <c r="A239" s="164" t="s">
        <v>29</v>
      </c>
      <c r="B239" s="210">
        <v>2321469.15</v>
      </c>
      <c r="C239" s="210">
        <v>296343.15999999997</v>
      </c>
      <c r="D239" s="210">
        <v>366062.48</v>
      </c>
      <c r="E239" s="211">
        <f>D239/C239-1</f>
        <v>0.23526549423310472</v>
      </c>
      <c r="F239" s="211">
        <f>D239/B239-1</f>
        <v>-0.84231430342289926</v>
      </c>
      <c r="G239" s="210">
        <f>D239-C239</f>
        <v>69719.320000000007</v>
      </c>
      <c r="H239" s="210">
        <f>D239-B239</f>
        <v>-1955406.67</v>
      </c>
      <c r="I239" s="211">
        <f>D239/$D$233</f>
        <v>2.3652914252868581E-3</v>
      </c>
      <c r="J239" s="197"/>
      <c r="K239" s="210">
        <v>6474251.0599999996</v>
      </c>
      <c r="L239" s="210">
        <v>2930510.62</v>
      </c>
      <c r="M239" s="210">
        <v>3420585.8000000003</v>
      </c>
      <c r="N239" s="208">
        <f>M239/L239-1</f>
        <v>0.16723200955333861</v>
      </c>
      <c r="O239" s="208">
        <f>M239/K239-1</f>
        <v>-0.47166308993893102</v>
      </c>
      <c r="P239" s="209">
        <f>M239-L239</f>
        <v>490075.18000000017</v>
      </c>
      <c r="Q239" s="209">
        <f>M239-K239</f>
        <v>-3053665.2599999993</v>
      </c>
      <c r="R239" s="208">
        <f>M239/$M$233</f>
        <v>2.3861796499578939E-3</v>
      </c>
    </row>
    <row r="240" spans="1:18" x14ac:dyDescent="0.25">
      <c r="A240" s="136" t="s">
        <v>17</v>
      </c>
      <c r="B240" s="205">
        <v>20954153.359999999</v>
      </c>
      <c r="C240" s="205">
        <v>18515839.02</v>
      </c>
      <c r="D240" s="205">
        <v>22116186.870000001</v>
      </c>
      <c r="E240" s="207">
        <f>D240/C240-1</f>
        <v>0.19444691899249422</v>
      </c>
      <c r="F240" s="207">
        <f>D240/B240-1</f>
        <v>5.5455999106040821E-2</v>
      </c>
      <c r="G240" s="205">
        <f>D240-C240</f>
        <v>3600347.8500000015</v>
      </c>
      <c r="H240" s="205">
        <f>D240-B240</f>
        <v>1162033.5100000016</v>
      </c>
      <c r="I240" s="207">
        <f>D240/$D$233</f>
        <v>0.14290245524111841</v>
      </c>
      <c r="J240" s="206"/>
      <c r="K240" s="205">
        <v>222222569.34000003</v>
      </c>
      <c r="L240" s="205">
        <v>174553646.57000002</v>
      </c>
      <c r="M240" s="205">
        <v>215144500.27000001</v>
      </c>
      <c r="N240" s="203">
        <f>M240/L240-1</f>
        <v>0.23254085203955976</v>
      </c>
      <c r="O240" s="203">
        <f>M240/K240-1</f>
        <v>-3.1851261062374792E-2</v>
      </c>
      <c r="P240" s="204">
        <f>M240-L240</f>
        <v>40590853.699999988</v>
      </c>
      <c r="Q240" s="204">
        <f>M240-K240</f>
        <v>-7078069.0700000226</v>
      </c>
      <c r="R240" s="203">
        <f>M240/$M$233</f>
        <v>0.15008348229260457</v>
      </c>
    </row>
    <row r="241" spans="1:18" x14ac:dyDescent="0.25">
      <c r="A241" s="129" t="s">
        <v>16</v>
      </c>
      <c r="B241" s="201">
        <v>1796708.51</v>
      </c>
      <c r="C241" s="201">
        <v>2037535.88</v>
      </c>
      <c r="D241" s="201">
        <v>2434386.6800000002</v>
      </c>
      <c r="E241" s="202">
        <f>D241/C241-1</f>
        <v>0.19476996890970111</v>
      </c>
      <c r="F241" s="202">
        <f>D241/B241-1</f>
        <v>0.35491464889872426</v>
      </c>
      <c r="G241" s="201">
        <f>D241-C241</f>
        <v>396850.80000000028</v>
      </c>
      <c r="H241" s="201">
        <f>D241-B241</f>
        <v>637678.17000000016</v>
      </c>
      <c r="I241" s="202">
        <f>D241/$D$233</f>
        <v>1.5729647955279501E-2</v>
      </c>
      <c r="J241" s="197"/>
      <c r="K241" s="201">
        <v>16850551.649999999</v>
      </c>
      <c r="L241" s="201">
        <v>17570651.140000001</v>
      </c>
      <c r="M241" s="201">
        <v>20539370.539999999</v>
      </c>
      <c r="N241" s="199">
        <f>M241/L241-1</f>
        <v>0.16895898600147152</v>
      </c>
      <c r="O241" s="199">
        <f>M241/K241-1</f>
        <v>0.21891383538176346</v>
      </c>
      <c r="P241" s="200">
        <f>M241-L241</f>
        <v>2968719.3999999985</v>
      </c>
      <c r="Q241" s="200">
        <f>M241-K241</f>
        <v>3688818.8900000006</v>
      </c>
      <c r="R241" s="199">
        <f>M241/$M$233</f>
        <v>1.4328138766609121E-2</v>
      </c>
    </row>
    <row r="242" spans="1:18" x14ac:dyDescent="0.25">
      <c r="A242" s="37" t="s">
        <v>15</v>
      </c>
      <c r="B242" s="187">
        <v>12693713.470000001</v>
      </c>
      <c r="C242" s="187">
        <v>11125834.49</v>
      </c>
      <c r="D242" s="187">
        <v>14453597.82</v>
      </c>
      <c r="E242" s="186">
        <f>D242/C242-1</f>
        <v>0.29910235793917517</v>
      </c>
      <c r="F242" s="186">
        <f>D242/B242-1</f>
        <v>0.13864219908218867</v>
      </c>
      <c r="G242" s="187">
        <f>D242-C242</f>
        <v>3327763.33</v>
      </c>
      <c r="H242" s="187">
        <f>D242-B242</f>
        <v>1759884.3499999996</v>
      </c>
      <c r="I242" s="186">
        <f>D242/$D$233</f>
        <v>9.3391081730612849E-2</v>
      </c>
      <c r="J242" s="197"/>
      <c r="K242" s="187">
        <v>134124524.05000001</v>
      </c>
      <c r="L242" s="187">
        <v>111285956.80999999</v>
      </c>
      <c r="M242" s="187">
        <v>137762632.36999997</v>
      </c>
      <c r="N242" s="188">
        <f>M242/L242-1</f>
        <v>0.23791569321908224</v>
      </c>
      <c r="O242" s="188">
        <f>M242/K242-1</f>
        <v>2.712485539664411E-2</v>
      </c>
      <c r="P242" s="198">
        <f>M242-L242</f>
        <v>26476675.559999987</v>
      </c>
      <c r="Q242" s="198">
        <f>M242-K242</f>
        <v>3638108.319999963</v>
      </c>
      <c r="R242" s="188">
        <f>M242/$M$233</f>
        <v>9.6102366409263743E-2</v>
      </c>
    </row>
    <row r="243" spans="1:18" x14ac:dyDescent="0.25">
      <c r="A243" s="37" t="s">
        <v>14</v>
      </c>
      <c r="B243" s="187">
        <v>4019521.95</v>
      </c>
      <c r="C243" s="187">
        <v>3655777.86</v>
      </c>
      <c r="D243" s="187">
        <v>3123339.25</v>
      </c>
      <c r="E243" s="186">
        <f>D243/C243-1</f>
        <v>-0.14564304243584425</v>
      </c>
      <c r="F243" s="186">
        <f>D243/B243-1</f>
        <v>-0.2229575335445052</v>
      </c>
      <c r="G243" s="187">
        <f>D243-C243</f>
        <v>-532438.60999999987</v>
      </c>
      <c r="H243" s="187">
        <f>D243-B243</f>
        <v>-896182.70000000019</v>
      </c>
      <c r="I243" s="186">
        <f>D243/$D$233</f>
        <v>2.0181274918661118E-2</v>
      </c>
      <c r="J243" s="197"/>
      <c r="K243" s="187">
        <v>44525465.74000001</v>
      </c>
      <c r="L243" s="187">
        <v>29667227.810000002</v>
      </c>
      <c r="M243" s="187">
        <v>38550960.980000004</v>
      </c>
      <c r="N243" s="188">
        <f>M243/L243-1</f>
        <v>0.29944601588307296</v>
      </c>
      <c r="O243" s="188">
        <f>M243/K243-1</f>
        <v>-0.13418174657368565</v>
      </c>
      <c r="P243" s="198">
        <f>M243-L243</f>
        <v>8883733.1700000018</v>
      </c>
      <c r="Q243" s="198">
        <f>M243-K243</f>
        <v>-5974504.7600000054</v>
      </c>
      <c r="R243" s="188">
        <f>M243/$M$233</f>
        <v>2.6892913657303036E-2</v>
      </c>
    </row>
    <row r="244" spans="1:18" x14ac:dyDescent="0.25">
      <c r="A244" s="121" t="s">
        <v>13</v>
      </c>
      <c r="B244" s="184">
        <v>2444209.42</v>
      </c>
      <c r="C244" s="184">
        <v>1696690.78</v>
      </c>
      <c r="D244" s="184">
        <v>2104863.13</v>
      </c>
      <c r="E244" s="183">
        <f>D244/C244-1</f>
        <v>0.24056967528284678</v>
      </c>
      <c r="F244" s="183">
        <f>D244/B244-1</f>
        <v>-0.13883683092915988</v>
      </c>
      <c r="G244" s="184">
        <f>D244-C244</f>
        <v>408172.34999999986</v>
      </c>
      <c r="H244" s="184">
        <f>D244-B244</f>
        <v>-339346.29000000004</v>
      </c>
      <c r="I244" s="183">
        <f>D244/$D$233</f>
        <v>1.3600450701179366E-2</v>
      </c>
      <c r="J244" s="197"/>
      <c r="K244" s="184">
        <v>26722027.890000001</v>
      </c>
      <c r="L244" s="184">
        <v>16029810.799999999</v>
      </c>
      <c r="M244" s="184">
        <v>18291536.390000001</v>
      </c>
      <c r="N244" s="185">
        <f>M244/L244-1</f>
        <v>0.14109496476402583</v>
      </c>
      <c r="O244" s="185">
        <f>M244/K244-1</f>
        <v>-0.31548846272834274</v>
      </c>
      <c r="P244" s="196">
        <f>M244-L244</f>
        <v>2261725.5900000017</v>
      </c>
      <c r="Q244" s="196">
        <f>M244-K244</f>
        <v>-8430491.5</v>
      </c>
      <c r="R244" s="185">
        <f>M244/$M$233</f>
        <v>1.2760063466404578E-2</v>
      </c>
    </row>
    <row r="245" spans="1:18" x14ac:dyDescent="0.25">
      <c r="A245" s="86" t="s">
        <v>26</v>
      </c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4"/>
    </row>
    <row r="246" spans="1:18" ht="21" x14ac:dyDescent="0.35">
      <c r="A246" s="109" t="s">
        <v>37</v>
      </c>
      <c r="B246" s="109"/>
      <c r="C246" s="109"/>
      <c r="D246" s="109"/>
      <c r="E246" s="109"/>
      <c r="F246" s="109"/>
      <c r="G246" s="109"/>
      <c r="H246" s="109"/>
      <c r="I246" s="109"/>
      <c r="J246" s="109"/>
      <c r="K246" s="109"/>
      <c r="L246" s="109"/>
      <c r="M246" s="109"/>
      <c r="N246" s="109"/>
      <c r="O246" s="109"/>
      <c r="P246" s="109"/>
      <c r="Q246" s="109"/>
      <c r="R246" s="109"/>
    </row>
    <row r="247" spans="1:18" x14ac:dyDescent="0.25">
      <c r="A247" s="28"/>
      <c r="B247" s="27" t="s">
        <v>148</v>
      </c>
      <c r="C247" s="26"/>
      <c r="D247" s="26"/>
      <c r="E247" s="26"/>
      <c r="F247" s="26"/>
      <c r="G247" s="26"/>
      <c r="H247" s="26"/>
      <c r="I247" s="25"/>
      <c r="J247" s="108"/>
      <c r="K247" s="27" t="str">
        <f>K$5</f>
        <v>acumulado octubre</v>
      </c>
      <c r="L247" s="26"/>
      <c r="M247" s="26"/>
      <c r="N247" s="26"/>
      <c r="O247" s="26"/>
      <c r="P247" s="26"/>
      <c r="Q247" s="26"/>
      <c r="R247" s="25"/>
    </row>
    <row r="248" spans="1:18" x14ac:dyDescent="0.25">
      <c r="A248" s="24"/>
      <c r="B248" s="23">
        <f>B$6</f>
        <v>2019</v>
      </c>
      <c r="C248" s="23">
        <f>C$6</f>
        <v>2022</v>
      </c>
      <c r="D248" s="23">
        <f>D$6</f>
        <v>2023</v>
      </c>
      <c r="E248" s="23" t="str">
        <f>CONCATENATE("var ",RIGHT(D248,2),"/",RIGHT(C248,2))</f>
        <v>var 23/22</v>
      </c>
      <c r="F248" s="23" t="str">
        <f>CONCATENATE("var ",RIGHT(D248,2),"/",RIGHT(B248,2))</f>
        <v>var 23/19</v>
      </c>
      <c r="G248" s="23" t="str">
        <f>CONCATENATE("dif ",RIGHT(D248,2),"-",RIGHT(C248,2))</f>
        <v>dif 23-22</v>
      </c>
      <c r="H248" s="23" t="str">
        <f>CONCATENATE("dif ",RIGHT(D248,2),"-",RIGHT(B248,2))</f>
        <v>dif 23-19</v>
      </c>
      <c r="I248" s="23" t="str">
        <f>CONCATENATE("cuota ",RIGHT(D248,2))</f>
        <v>cuota 23</v>
      </c>
      <c r="J248" s="92"/>
      <c r="K248" s="23">
        <f>K$6</f>
        <v>2019</v>
      </c>
      <c r="L248" s="23">
        <f>L$6</f>
        <v>2022</v>
      </c>
      <c r="M248" s="23">
        <f>M$6</f>
        <v>2023</v>
      </c>
      <c r="N248" s="23" t="str">
        <f>CONCATENATE("var ",RIGHT(M248,2),"/",RIGHT(L248,2))</f>
        <v>var 23/22</v>
      </c>
      <c r="O248" s="23" t="str">
        <f>CONCATENATE("var ",RIGHT(M248,2),"/",RIGHT(K248,2))</f>
        <v>var 23/19</v>
      </c>
      <c r="P248" s="23" t="str">
        <f>CONCATENATE("dif ",RIGHT(M248,2),"-",RIGHT(L248,2))</f>
        <v>dif 23-22</v>
      </c>
      <c r="Q248" s="23" t="str">
        <f>CONCATENATE("dif ",RIGHT(M248,2),"-",RIGHT(K248,2))</f>
        <v>dif 23-19</v>
      </c>
      <c r="R248" s="23" t="str">
        <f>CONCATENATE("cuota ",RIGHT(M248,2))</f>
        <v>cuota 23</v>
      </c>
    </row>
    <row r="249" spans="1:18" x14ac:dyDescent="0.25">
      <c r="A249" s="107" t="s">
        <v>11</v>
      </c>
      <c r="B249" s="193">
        <v>118502033.92</v>
      </c>
      <c r="C249" s="193">
        <v>135040900.16</v>
      </c>
      <c r="D249" s="193">
        <v>154764218.94</v>
      </c>
      <c r="E249" s="194">
        <f>D249/C249-1</f>
        <v>0.14605440838021155</v>
      </c>
      <c r="F249" s="194">
        <f>D249/B249-1</f>
        <v>0.30600474793943522</v>
      </c>
      <c r="G249" s="193">
        <f>D249-C249</f>
        <v>19723318.780000001</v>
      </c>
      <c r="H249" s="193">
        <f>D249-B249</f>
        <v>36262185.019999996</v>
      </c>
      <c r="I249" s="192">
        <f>D249/$D$249</f>
        <v>1</v>
      </c>
      <c r="J249" s="195"/>
      <c r="K249" s="193">
        <v>1164045941.3</v>
      </c>
      <c r="L249" s="193">
        <v>1220647920.8699999</v>
      </c>
      <c r="M249" s="193">
        <v>1433498856.6600001</v>
      </c>
      <c r="N249" s="194">
        <f>M249/L249-1</f>
        <v>0.17437537241557233</v>
      </c>
      <c r="O249" s="194">
        <f>M249/K249-1</f>
        <v>0.23147962275361444</v>
      </c>
      <c r="P249" s="193">
        <f>M249-L249</f>
        <v>212850935.7900002</v>
      </c>
      <c r="Q249" s="193">
        <f>M249-K249</f>
        <v>269452915.36000013</v>
      </c>
      <c r="R249" s="192">
        <f>M249/$M$249</f>
        <v>1</v>
      </c>
    </row>
    <row r="250" spans="1:18" x14ac:dyDescent="0.25">
      <c r="A250" s="12" t="s">
        <v>10</v>
      </c>
      <c r="B250" s="190">
        <v>54691394.5</v>
      </c>
      <c r="C250" s="190">
        <v>65605493.899999999</v>
      </c>
      <c r="D250" s="190">
        <v>75041552.640000001</v>
      </c>
      <c r="E250" s="191">
        <f>D250/C250-1</f>
        <v>0.14383031327198048</v>
      </c>
      <c r="F250" s="191">
        <f>D250/B250-1</f>
        <v>0.3720906794578076</v>
      </c>
      <c r="G250" s="190">
        <f>D250-C250</f>
        <v>9436058.7400000021</v>
      </c>
      <c r="H250" s="190">
        <f>D250-B250</f>
        <v>20350158.140000001</v>
      </c>
      <c r="I250" s="189">
        <f>D250/$D$249</f>
        <v>0.48487662816359767</v>
      </c>
      <c r="J250" s="92"/>
      <c r="K250" s="190">
        <v>523122521.94</v>
      </c>
      <c r="L250" s="190">
        <v>594845246.01999998</v>
      </c>
      <c r="M250" s="190">
        <v>684128485.73000002</v>
      </c>
      <c r="N250" s="191">
        <f>M250/L250-1</f>
        <v>0.15009490335070796</v>
      </c>
      <c r="O250" s="191">
        <f>M250/K250-1</f>
        <v>0.307778688619464</v>
      </c>
      <c r="P250" s="190">
        <f>M250-L250</f>
        <v>89283239.710000038</v>
      </c>
      <c r="Q250" s="190">
        <f>M250-K250</f>
        <v>161005963.79000002</v>
      </c>
      <c r="R250" s="189">
        <f>M250/$M$249</f>
        <v>0.47724383075128107</v>
      </c>
    </row>
    <row r="251" spans="1:18" x14ac:dyDescent="0.25">
      <c r="A251" s="11" t="s">
        <v>9</v>
      </c>
      <c r="B251" s="187">
        <v>32197889.84</v>
      </c>
      <c r="C251" s="187">
        <v>35398040.82</v>
      </c>
      <c r="D251" s="187">
        <v>37749114.700000003</v>
      </c>
      <c r="E251" s="188">
        <f>D251/C251-1</f>
        <v>6.6418192237114981E-2</v>
      </c>
      <c r="F251" s="188">
        <f>D251/B251-1</f>
        <v>0.17240958608112322</v>
      </c>
      <c r="G251" s="187">
        <f>D251-C251</f>
        <v>2351073.8800000027</v>
      </c>
      <c r="H251" s="187">
        <f>D251-B251</f>
        <v>5551224.8600000031</v>
      </c>
      <c r="I251" s="186">
        <f>D251/$D$249</f>
        <v>0.24391370924460792</v>
      </c>
      <c r="J251" s="92"/>
      <c r="K251" s="187">
        <v>321254160.15999997</v>
      </c>
      <c r="L251" s="187">
        <v>303638448.10000002</v>
      </c>
      <c r="M251" s="187">
        <v>350771697.93999994</v>
      </c>
      <c r="N251" s="188">
        <f>M251/L251-1</f>
        <v>0.15522820029852435</v>
      </c>
      <c r="O251" s="188">
        <f>M251/K251-1</f>
        <v>9.188219621902749E-2</v>
      </c>
      <c r="P251" s="187">
        <f>M251-L251</f>
        <v>47133249.839999914</v>
      </c>
      <c r="Q251" s="187">
        <f>M251-K251</f>
        <v>29517537.779999971</v>
      </c>
      <c r="R251" s="186">
        <f>M251/$M$249</f>
        <v>0.24469618256779441</v>
      </c>
    </row>
    <row r="252" spans="1:18" x14ac:dyDescent="0.25">
      <c r="A252" s="11" t="s">
        <v>3</v>
      </c>
      <c r="B252" s="187">
        <v>874392.26</v>
      </c>
      <c r="C252" s="187">
        <v>747294.64</v>
      </c>
      <c r="D252" s="187">
        <v>891304.72</v>
      </c>
      <c r="E252" s="188">
        <f>D252/C252-1</f>
        <v>0.19270856806894798</v>
      </c>
      <c r="F252" s="188">
        <f>D252/B252-1</f>
        <v>1.9341959865930125E-2</v>
      </c>
      <c r="G252" s="187">
        <f>D252-C252</f>
        <v>144010.07999999996</v>
      </c>
      <c r="H252" s="187">
        <f>D252-B252</f>
        <v>16912.459999999963</v>
      </c>
      <c r="I252" s="186">
        <f>D252/$D$249</f>
        <v>5.7591136123366264E-3</v>
      </c>
      <c r="J252" s="92"/>
      <c r="K252" s="187">
        <v>7347700.6500000004</v>
      </c>
      <c r="L252" s="187">
        <v>6243688.21</v>
      </c>
      <c r="M252" s="187">
        <v>6651196.7599999998</v>
      </c>
      <c r="N252" s="188">
        <f>M252/L252-1</f>
        <v>6.5267280538981343E-2</v>
      </c>
      <c r="O252" s="188">
        <f>M252/K252-1</f>
        <v>-9.4792088461034485E-2</v>
      </c>
      <c r="P252" s="187">
        <f>M252-L252</f>
        <v>407508.54999999981</v>
      </c>
      <c r="Q252" s="187">
        <f>M252-K252</f>
        <v>-696503.8900000006</v>
      </c>
      <c r="R252" s="186">
        <f>M252/$M$249</f>
        <v>4.6398340180731253E-3</v>
      </c>
    </row>
    <row r="253" spans="1:18" x14ac:dyDescent="0.25">
      <c r="A253" s="11" t="s">
        <v>8</v>
      </c>
      <c r="B253" s="187">
        <v>11540438.710000001</v>
      </c>
      <c r="C253" s="187">
        <v>11817210.33</v>
      </c>
      <c r="D253" s="187">
        <v>14100678.85</v>
      </c>
      <c r="E253" s="188">
        <f>D253/C253-1</f>
        <v>0.19323245133439193</v>
      </c>
      <c r="F253" s="188">
        <f>D253/B253-1</f>
        <v>0.22184946381470794</v>
      </c>
      <c r="G253" s="187">
        <f>D253-C253</f>
        <v>2283468.5199999996</v>
      </c>
      <c r="H253" s="187">
        <f>D253-B253</f>
        <v>2560240.1399999987</v>
      </c>
      <c r="I253" s="186">
        <f>D253/$D$249</f>
        <v>9.1110716330798938E-2</v>
      </c>
      <c r="J253" s="92"/>
      <c r="K253" s="187">
        <v>126677157.20000002</v>
      </c>
      <c r="L253" s="187">
        <v>107239354.64999999</v>
      </c>
      <c r="M253" s="187">
        <v>143095721.75</v>
      </c>
      <c r="N253" s="188">
        <f>M253/L253-1</f>
        <v>0.33435828868073125</v>
      </c>
      <c r="O253" s="188">
        <f>M253/K253-1</f>
        <v>0.12960951218756889</v>
      </c>
      <c r="P253" s="187">
        <f>M253-L253</f>
        <v>35856367.100000009</v>
      </c>
      <c r="Q253" s="187">
        <f>M253-K253</f>
        <v>16418564.549999982</v>
      </c>
      <c r="R253" s="186">
        <f>M253/$M$249</f>
        <v>9.9822696812893033E-2</v>
      </c>
    </row>
    <row r="254" spans="1:18" x14ac:dyDescent="0.25">
      <c r="A254" s="11" t="s">
        <v>7</v>
      </c>
      <c r="B254" s="187">
        <v>3499526.22</v>
      </c>
      <c r="C254" s="187">
        <v>5920144.1799999997</v>
      </c>
      <c r="D254" s="187">
        <v>8320254.0800000001</v>
      </c>
      <c r="E254" s="188">
        <f>D254/C254-1</f>
        <v>0.40541409584386168</v>
      </c>
      <c r="F254" s="188">
        <f>D254/B254-1</f>
        <v>1.3775372884618649</v>
      </c>
      <c r="G254" s="187">
        <f>D254-C254</f>
        <v>2400109.9000000004</v>
      </c>
      <c r="H254" s="187">
        <f>D254-B254</f>
        <v>4820727.8599999994</v>
      </c>
      <c r="I254" s="186">
        <f>D254/$D$249</f>
        <v>5.3760837853778401E-2</v>
      </c>
      <c r="J254" s="92"/>
      <c r="K254" s="187">
        <v>34960119.090000004</v>
      </c>
      <c r="L254" s="187">
        <v>46052220.759999998</v>
      </c>
      <c r="M254" s="187">
        <v>64889913.359999999</v>
      </c>
      <c r="N254" s="188">
        <f>M254/L254-1</f>
        <v>0.40905068830821789</v>
      </c>
      <c r="O254" s="188">
        <f>M254/K254-1</f>
        <v>0.85611248042233123</v>
      </c>
      <c r="P254" s="187">
        <f>M254-L254</f>
        <v>18837692.600000001</v>
      </c>
      <c r="Q254" s="187">
        <f>M254-K254</f>
        <v>29929794.269999996</v>
      </c>
      <c r="R254" s="186">
        <f>M254/$M$249</f>
        <v>4.5266805103138429E-2</v>
      </c>
    </row>
    <row r="255" spans="1:18" x14ac:dyDescent="0.25">
      <c r="A255" s="11" t="s">
        <v>6</v>
      </c>
      <c r="B255" s="187">
        <v>1852650.93</v>
      </c>
      <c r="C255" s="187">
        <v>2374904.89</v>
      </c>
      <c r="D255" s="187">
        <v>2956131.67</v>
      </c>
      <c r="E255" s="188">
        <f>D255/C255-1</f>
        <v>0.24473686607298184</v>
      </c>
      <c r="F255" s="188">
        <f>D255/B255-1</f>
        <v>0.59562258714327809</v>
      </c>
      <c r="G255" s="187">
        <f>D255-C255</f>
        <v>581226.7799999998</v>
      </c>
      <c r="H255" s="187">
        <f>D255-B255</f>
        <v>1103480.74</v>
      </c>
      <c r="I255" s="186">
        <f>D255/$D$249</f>
        <v>1.9100872864845152E-2</v>
      </c>
      <c r="J255" s="92"/>
      <c r="K255" s="187">
        <v>18702773.41</v>
      </c>
      <c r="L255" s="187">
        <v>21970703.760000002</v>
      </c>
      <c r="M255" s="187">
        <v>26915744.139999997</v>
      </c>
      <c r="N255" s="188">
        <f>M255/L255-1</f>
        <v>0.22507428228143356</v>
      </c>
      <c r="O255" s="188">
        <f>M255/K255-1</f>
        <v>0.43913116787313933</v>
      </c>
      <c r="P255" s="187">
        <f>M255-L255</f>
        <v>4945040.3799999952</v>
      </c>
      <c r="Q255" s="187">
        <f>M255-K255</f>
        <v>8212970.7299999967</v>
      </c>
      <c r="R255" s="186">
        <f>M255/$M$249</f>
        <v>1.8776257835819064E-2</v>
      </c>
    </row>
    <row r="256" spans="1:18" x14ac:dyDescent="0.25">
      <c r="A256" s="11" t="s">
        <v>5</v>
      </c>
      <c r="B256" s="187">
        <v>523789.96</v>
      </c>
      <c r="C256" s="187">
        <v>723208.7</v>
      </c>
      <c r="D256" s="187">
        <v>783456.5</v>
      </c>
      <c r="E256" s="188">
        <f>D256/C256-1</f>
        <v>8.330624341217141E-2</v>
      </c>
      <c r="F256" s="188">
        <f>D256/B256-1</f>
        <v>0.49574554655457681</v>
      </c>
      <c r="G256" s="187">
        <f>D256-C256</f>
        <v>60247.800000000047</v>
      </c>
      <c r="H256" s="187">
        <f>D256-B256</f>
        <v>259666.53999999998</v>
      </c>
      <c r="I256" s="186">
        <f>D256/$D$249</f>
        <v>5.0622586109760649E-3</v>
      </c>
      <c r="J256" s="92"/>
      <c r="K256" s="187">
        <v>5388331.7799999993</v>
      </c>
      <c r="L256" s="187">
        <v>6282253.6500000004</v>
      </c>
      <c r="M256" s="187">
        <v>7067528.1699999999</v>
      </c>
      <c r="N256" s="188">
        <f>M256/L256-1</f>
        <v>0.12499885610317563</v>
      </c>
      <c r="O256" s="188">
        <f>M256/K256-1</f>
        <v>0.31163567103137835</v>
      </c>
      <c r="P256" s="187">
        <f>M256-L256</f>
        <v>785274.51999999955</v>
      </c>
      <c r="Q256" s="187">
        <f>M256-K256</f>
        <v>1679196.3900000006</v>
      </c>
      <c r="R256" s="186">
        <f>M256/$M$249</f>
        <v>4.9302642532042772E-3</v>
      </c>
    </row>
    <row r="257" spans="1:18" x14ac:dyDescent="0.25">
      <c r="A257" s="11" t="s">
        <v>4</v>
      </c>
      <c r="B257" s="187">
        <v>5928808.2999999998</v>
      </c>
      <c r="C257" s="187">
        <v>7449049.7999999998</v>
      </c>
      <c r="D257" s="187">
        <v>9452902.6199999992</v>
      </c>
      <c r="E257" s="188">
        <f>D257/C257-1</f>
        <v>0.26900784312114534</v>
      </c>
      <c r="F257" s="188">
        <f>D257/B257-1</f>
        <v>0.59440179909341984</v>
      </c>
      <c r="G257" s="187">
        <f>D257-C257</f>
        <v>2003852.8199999994</v>
      </c>
      <c r="H257" s="187">
        <f>D257-B257</f>
        <v>3524094.3199999994</v>
      </c>
      <c r="I257" s="186">
        <f>D257/$D$249</f>
        <v>6.1079380523121833E-2</v>
      </c>
      <c r="J257" s="92"/>
      <c r="K257" s="187">
        <v>60653968.089999989</v>
      </c>
      <c r="L257" s="187">
        <v>71165589.230000004</v>
      </c>
      <c r="M257" s="187">
        <v>87274244.26000002</v>
      </c>
      <c r="N257" s="188">
        <f>M257/L257-1</f>
        <v>0.22635455146641825</v>
      </c>
      <c r="O257" s="188">
        <f>M257/K257-1</f>
        <v>0.43888762777235191</v>
      </c>
      <c r="P257" s="187">
        <f>M257-L257</f>
        <v>16108655.030000016</v>
      </c>
      <c r="Q257" s="187">
        <f>M257-K257</f>
        <v>26620276.170000032</v>
      </c>
      <c r="R257" s="186">
        <f>M257/$M$249</f>
        <v>6.0881976887896386E-2</v>
      </c>
    </row>
    <row r="258" spans="1:18" x14ac:dyDescent="0.25">
      <c r="A258" s="11" t="s">
        <v>2</v>
      </c>
      <c r="B258" s="187">
        <v>6026548.6100000003</v>
      </c>
      <c r="C258" s="187">
        <v>3496943.42</v>
      </c>
      <c r="D258" s="187">
        <v>3585149.99</v>
      </c>
      <c r="E258" s="188">
        <f>D258/C258-1</f>
        <v>2.5223905395644231E-2</v>
      </c>
      <c r="F258" s="188">
        <f>D258/B258-1</f>
        <v>-0.40510726420573917</v>
      </c>
      <c r="G258" s="187">
        <f>D258-C258</f>
        <v>88206.570000000298</v>
      </c>
      <c r="H258" s="187">
        <f>D258-B258</f>
        <v>-2441398.62</v>
      </c>
      <c r="I258" s="186">
        <f>D258/$D$249</f>
        <v>2.3165238157470458E-2</v>
      </c>
      <c r="J258" s="92"/>
      <c r="K258" s="187">
        <v>49425635.010000005</v>
      </c>
      <c r="L258" s="187">
        <v>47355429.740000002</v>
      </c>
      <c r="M258" s="187">
        <v>43643943.090000011</v>
      </c>
      <c r="N258" s="188">
        <f>M258/L258-1</f>
        <v>-7.8375102292968624E-2</v>
      </c>
      <c r="O258" s="188">
        <f>M258/K258-1</f>
        <v>-0.11697759510485228</v>
      </c>
      <c r="P258" s="187">
        <f>M258-L258</f>
        <v>-3711486.6499999911</v>
      </c>
      <c r="Q258" s="187">
        <f>M258-K258</f>
        <v>-5781691.9199999943</v>
      </c>
      <c r="R258" s="186">
        <f>M258/$M$249</f>
        <v>3.044574670376006E-2</v>
      </c>
    </row>
    <row r="259" spans="1:18" x14ac:dyDescent="0.25">
      <c r="A259" s="9" t="s">
        <v>1</v>
      </c>
      <c r="B259" s="184">
        <v>1366594.59</v>
      </c>
      <c r="C259" s="184">
        <v>1508609.47</v>
      </c>
      <c r="D259" s="184">
        <v>1883673.18</v>
      </c>
      <c r="E259" s="185">
        <f>D259/C259-1</f>
        <v>0.24861550816063738</v>
      </c>
      <c r="F259" s="185">
        <f>D259/B259-1</f>
        <v>0.37837014267706115</v>
      </c>
      <c r="G259" s="184">
        <f>D259-C259</f>
        <v>375063.70999999996</v>
      </c>
      <c r="H259" s="184">
        <f>D259-B259</f>
        <v>517078.58999999985</v>
      </c>
      <c r="I259" s="183">
        <f>D259/$D$249</f>
        <v>1.2171244703081367E-2</v>
      </c>
      <c r="J259" s="92"/>
      <c r="K259" s="184">
        <v>16513573.960000001</v>
      </c>
      <c r="L259" s="184">
        <v>15854986.770000001</v>
      </c>
      <c r="M259" s="184">
        <v>19060381.48</v>
      </c>
      <c r="N259" s="185">
        <f>M259/L259-1</f>
        <v>0.20216949761604863</v>
      </c>
      <c r="O259" s="185">
        <f>M259/K259-1</f>
        <v>0.15422509543778973</v>
      </c>
      <c r="P259" s="184">
        <f>M259-L259</f>
        <v>3205394.709999999</v>
      </c>
      <c r="Q259" s="184">
        <f>M259-K259</f>
        <v>2546807.5199999996</v>
      </c>
      <c r="R259" s="183">
        <f>M259/$M$249</f>
        <v>1.3296405080091932E-2</v>
      </c>
    </row>
    <row r="260" spans="1:18" ht="21" x14ac:dyDescent="0.35">
      <c r="A260" s="109" t="s">
        <v>36</v>
      </c>
      <c r="B260" s="109"/>
      <c r="C260" s="109"/>
      <c r="D260" s="109"/>
      <c r="E260" s="109"/>
      <c r="F260" s="109"/>
      <c r="G260" s="109"/>
      <c r="H260" s="109"/>
      <c r="I260" s="109"/>
      <c r="J260" s="109"/>
      <c r="K260" s="109"/>
      <c r="L260" s="109"/>
      <c r="M260" s="109"/>
      <c r="N260" s="109"/>
      <c r="O260" s="109"/>
      <c r="P260" s="109"/>
      <c r="Q260" s="109"/>
      <c r="R260" s="109"/>
    </row>
    <row r="261" spans="1:18" x14ac:dyDescent="0.25">
      <c r="A261" s="28"/>
      <c r="B261" s="27" t="s">
        <v>148</v>
      </c>
      <c r="C261" s="26"/>
      <c r="D261" s="26"/>
      <c r="E261" s="26"/>
      <c r="F261" s="26"/>
      <c r="G261" s="26"/>
      <c r="H261" s="26"/>
      <c r="I261" s="25"/>
      <c r="J261" s="108"/>
      <c r="K261" s="27" t="str">
        <f>K$5</f>
        <v>acumulado octubre</v>
      </c>
      <c r="L261" s="26"/>
      <c r="M261" s="26"/>
      <c r="N261" s="26"/>
      <c r="O261" s="26"/>
      <c r="P261" s="26"/>
      <c r="Q261" s="26"/>
      <c r="R261" s="25"/>
    </row>
    <row r="262" spans="1:18" x14ac:dyDescent="0.25">
      <c r="A262" s="24"/>
      <c r="B262" s="23">
        <f>B$6</f>
        <v>2019</v>
      </c>
      <c r="C262" s="23">
        <f>C$6</f>
        <v>2022</v>
      </c>
      <c r="D262" s="23">
        <f>D$6</f>
        <v>2023</v>
      </c>
      <c r="E262" s="23" t="str">
        <f>CONCATENATE("var ",RIGHT(D262,2),"/",RIGHT(C262,2))</f>
        <v>var 23/22</v>
      </c>
      <c r="F262" s="23" t="str">
        <f>CONCATENATE("var ",RIGHT(D262,2),"/",RIGHT(B262,2))</f>
        <v>var 23/19</v>
      </c>
      <c r="G262" s="23" t="str">
        <f>CONCATENATE("dif ",RIGHT(D262,2),"-",RIGHT(C262,2))</f>
        <v>dif 23-22</v>
      </c>
      <c r="H262" s="22" t="str">
        <f>CONCATENATE("dif ",RIGHT(D262,2),"-",RIGHT(B262,2))</f>
        <v>dif 23-19</v>
      </c>
      <c r="I262" s="21"/>
      <c r="J262" s="92"/>
      <c r="K262" s="23">
        <f>K$6</f>
        <v>2019</v>
      </c>
      <c r="L262" s="23">
        <f>L$6</f>
        <v>2022</v>
      </c>
      <c r="M262" s="23">
        <f>M$6</f>
        <v>2023</v>
      </c>
      <c r="N262" s="23" t="str">
        <f>CONCATENATE("var ",RIGHT(M262,2),"/",RIGHT(L262,2))</f>
        <v>var 23/22</v>
      </c>
      <c r="O262" s="23" t="str">
        <f>CONCATENATE("var ",RIGHT(M262,2),"/",RIGHT(K262,2))</f>
        <v>var 23/19</v>
      </c>
      <c r="P262" s="23" t="str">
        <f>CONCATENATE("dif ",RIGHT(M262,2),"-",RIGHT(L262,2))</f>
        <v>dif 23-22</v>
      </c>
      <c r="Q262" s="22" t="str">
        <f>CONCATENATE("dif ",RIGHT(M262,2),"-",RIGHT(K262,2))</f>
        <v>dif 23-19</v>
      </c>
      <c r="R262" s="21"/>
    </row>
    <row r="263" spans="1:18" x14ac:dyDescent="0.25">
      <c r="A263" s="107" t="s">
        <v>21</v>
      </c>
      <c r="B263" s="105">
        <v>88.43</v>
      </c>
      <c r="C263" s="105">
        <v>105.25</v>
      </c>
      <c r="D263" s="105">
        <v>114.83</v>
      </c>
      <c r="E263" s="139">
        <f>D263/C263-1</f>
        <v>9.1021377672209081E-2</v>
      </c>
      <c r="F263" s="139">
        <f>D263/B263-1</f>
        <v>0.29854121904331099</v>
      </c>
      <c r="G263" s="182">
        <f>D263-C263</f>
        <v>9.5799999999999983</v>
      </c>
      <c r="H263" s="181">
        <f>D263-B263</f>
        <v>26.399999999999991</v>
      </c>
      <c r="I263" s="180"/>
      <c r="J263" s="106"/>
      <c r="K263" s="105">
        <v>86.996794276636223</v>
      </c>
      <c r="L263" s="105">
        <v>103.51059365237521</v>
      </c>
      <c r="M263" s="105">
        <v>110.25420735579171</v>
      </c>
      <c r="N263" s="139">
        <f>M263/L263-1</f>
        <v>6.5149019684535014E-2</v>
      </c>
      <c r="O263" s="139">
        <f>M263/K263-1</f>
        <v>0.26733643776804628</v>
      </c>
      <c r="P263" s="182">
        <f>M263-L263</f>
        <v>6.7436137034165</v>
      </c>
      <c r="Q263" s="181">
        <f>M263-K263</f>
        <v>23.257413079155484</v>
      </c>
      <c r="R263" s="180"/>
    </row>
    <row r="264" spans="1:18" x14ac:dyDescent="0.25">
      <c r="A264" s="136" t="s">
        <v>20</v>
      </c>
      <c r="B264" s="134">
        <v>95.55</v>
      </c>
      <c r="C264" s="134">
        <v>114.01</v>
      </c>
      <c r="D264" s="134">
        <v>124.57</v>
      </c>
      <c r="E264" s="133">
        <f>D264/C264-1</f>
        <v>9.2623454082975121E-2</v>
      </c>
      <c r="F264" s="133">
        <f>D264/B264-1</f>
        <v>0.30371533228676073</v>
      </c>
      <c r="G264" s="159">
        <f>D264-C264</f>
        <v>10.559999999999988</v>
      </c>
      <c r="H264" s="158">
        <f>D264-B264</f>
        <v>29.019999999999996</v>
      </c>
      <c r="I264" s="157"/>
      <c r="J264" s="135"/>
      <c r="K264" s="134">
        <v>94.514496300607973</v>
      </c>
      <c r="L264" s="134">
        <v>111.69721154870632</v>
      </c>
      <c r="M264" s="134">
        <v>119.29487910959276</v>
      </c>
      <c r="N264" s="133">
        <f>M264/L264-1</f>
        <v>6.8020207984990089E-2</v>
      </c>
      <c r="O264" s="133">
        <f>M264/K264-1</f>
        <v>0.26218605376861515</v>
      </c>
      <c r="P264" s="159">
        <f>M264-L264</f>
        <v>7.5976675608864355</v>
      </c>
      <c r="Q264" s="158">
        <f>M264-K264</f>
        <v>24.780382808984783</v>
      </c>
      <c r="R264" s="157"/>
    </row>
    <row r="265" spans="1:18" x14ac:dyDescent="0.25">
      <c r="A265" s="179" t="s">
        <v>33</v>
      </c>
      <c r="B265" s="138">
        <v>152.9</v>
      </c>
      <c r="C265" s="138">
        <v>200.16</v>
      </c>
      <c r="D265" s="138">
        <v>230.4</v>
      </c>
      <c r="E265" s="178">
        <f>D265/C265-1</f>
        <v>0.15107913669064743</v>
      </c>
      <c r="F265" s="178">
        <f>D265/B265-1</f>
        <v>0.50686723348593854</v>
      </c>
      <c r="G265" s="177">
        <f>D265-C265</f>
        <v>30.240000000000009</v>
      </c>
      <c r="H265" s="176">
        <f>D265-B265</f>
        <v>77.5</v>
      </c>
      <c r="I265" s="175"/>
      <c r="J265" s="92"/>
      <c r="K265" s="138">
        <v>154.7839355061154</v>
      </c>
      <c r="L265" s="138">
        <v>198.21780084551281</v>
      </c>
      <c r="M265" s="138">
        <v>208.03585654390443</v>
      </c>
      <c r="N265" s="178">
        <f>M265/L265-1</f>
        <v>4.9531654859008567E-2</v>
      </c>
      <c r="O265" s="178">
        <f>M265/K265-1</f>
        <v>0.34404036093064128</v>
      </c>
      <c r="P265" s="177">
        <f>M265-L265</f>
        <v>9.8180556983916176</v>
      </c>
      <c r="Q265" s="176">
        <f>M265-K265</f>
        <v>53.251921037789032</v>
      </c>
      <c r="R265" s="175"/>
    </row>
    <row r="266" spans="1:18" x14ac:dyDescent="0.25">
      <c r="A266" s="174" t="s">
        <v>32</v>
      </c>
      <c r="B266" s="93">
        <v>88.34</v>
      </c>
      <c r="C266" s="93">
        <v>101.92</v>
      </c>
      <c r="D266" s="93">
        <v>110.52</v>
      </c>
      <c r="E266" s="173">
        <f>D266/C266-1</f>
        <v>8.4379905808477096E-2</v>
      </c>
      <c r="F266" s="173">
        <f>D266/B266-1</f>
        <v>0.25107539053656325</v>
      </c>
      <c r="G266" s="172">
        <f>D266-C266</f>
        <v>8.5999999999999943</v>
      </c>
      <c r="H266" s="171">
        <f>D266-B266</f>
        <v>22.179999999999993</v>
      </c>
      <c r="I266" s="170"/>
      <c r="J266" s="92"/>
      <c r="K266" s="93">
        <v>89.506836216924142</v>
      </c>
      <c r="L266" s="93">
        <v>98.704059500836479</v>
      </c>
      <c r="M266" s="93">
        <v>109.10476683241976</v>
      </c>
      <c r="N266" s="173">
        <f>M266/L266-1</f>
        <v>0.10537264003305902</v>
      </c>
      <c r="O266" s="173">
        <f>M266/K266-1</f>
        <v>0.21895456753715536</v>
      </c>
      <c r="P266" s="172">
        <f>M266-L266</f>
        <v>10.400707331583277</v>
      </c>
      <c r="Q266" s="171">
        <f>M266-K266</f>
        <v>19.597930615495613</v>
      </c>
      <c r="R266" s="170"/>
    </row>
    <row r="267" spans="1:18" x14ac:dyDescent="0.25">
      <c r="A267" s="169" t="s">
        <v>31</v>
      </c>
      <c r="B267" s="93">
        <v>57.48</v>
      </c>
      <c r="C267" s="93">
        <v>65.400000000000006</v>
      </c>
      <c r="D267" s="93">
        <v>72.900000000000006</v>
      </c>
      <c r="E267" s="168">
        <f>D267/C267-1</f>
        <v>0.1146788990825689</v>
      </c>
      <c r="F267" s="168">
        <f>D267/B267-1</f>
        <v>0.26826722338204601</v>
      </c>
      <c r="G267" s="167">
        <f>D267-C267</f>
        <v>7.5</v>
      </c>
      <c r="H267" s="166">
        <f>D267-B267</f>
        <v>15.420000000000009</v>
      </c>
      <c r="I267" s="165"/>
      <c r="J267" s="92"/>
      <c r="K267" s="93">
        <v>60.380714345837973</v>
      </c>
      <c r="L267" s="93">
        <v>65.412832350275153</v>
      </c>
      <c r="M267" s="93">
        <v>72.25432458231073</v>
      </c>
      <c r="N267" s="168">
        <f>M267/L267-1</f>
        <v>0.10458945112482665</v>
      </c>
      <c r="O267" s="168">
        <f>M267/K267-1</f>
        <v>0.19664573970531696</v>
      </c>
      <c r="P267" s="167">
        <f>M267-L267</f>
        <v>6.8414922320355771</v>
      </c>
      <c r="Q267" s="166">
        <f>M267-K267</f>
        <v>11.873610236472757</v>
      </c>
      <c r="R267" s="165"/>
    </row>
    <row r="268" spans="1:18" x14ac:dyDescent="0.25">
      <c r="A268" s="169" t="s">
        <v>30</v>
      </c>
      <c r="B268" s="93">
        <v>47.05</v>
      </c>
      <c r="C268" s="93">
        <v>48.1</v>
      </c>
      <c r="D268" s="93">
        <v>56.87</v>
      </c>
      <c r="E268" s="168">
        <f>D268/C268-1</f>
        <v>0.18232848232848231</v>
      </c>
      <c r="F268" s="168">
        <f>D268/B268-1</f>
        <v>0.20871413390010618</v>
      </c>
      <c r="G268" s="167">
        <f>D268-C268</f>
        <v>8.769999999999996</v>
      </c>
      <c r="H268" s="166">
        <f>D268-B268</f>
        <v>9.82</v>
      </c>
      <c r="I268" s="165"/>
      <c r="J268" s="92"/>
      <c r="K268" s="93">
        <v>52.654613760141757</v>
      </c>
      <c r="L268" s="93">
        <v>53.399607539692866</v>
      </c>
      <c r="M268" s="93">
        <v>59.204575030532055</v>
      </c>
      <c r="N268" s="168">
        <f>M268/L268-1</f>
        <v>0.10870805532651628</v>
      </c>
      <c r="O268" s="168">
        <f>M268/K268-1</f>
        <v>0.12439482132045288</v>
      </c>
      <c r="P268" s="167">
        <f>M268-L268</f>
        <v>5.8049674908391893</v>
      </c>
      <c r="Q268" s="166">
        <f>M268-K268</f>
        <v>6.5499612703902983</v>
      </c>
      <c r="R268" s="165"/>
    </row>
    <row r="269" spans="1:18" x14ac:dyDescent="0.25">
      <c r="A269" s="164" t="s">
        <v>29</v>
      </c>
      <c r="B269" s="137">
        <v>221.62</v>
      </c>
      <c r="C269" s="137">
        <v>42.31</v>
      </c>
      <c r="D269" s="137">
        <v>48.92</v>
      </c>
      <c r="E269" s="163">
        <f>D269/C269-1</f>
        <v>0.15622784211770258</v>
      </c>
      <c r="F269" s="163">
        <f>D269/B269-1</f>
        <v>-0.77926179947658158</v>
      </c>
      <c r="G269" s="162">
        <f>D269-C269</f>
        <v>6.6099999999999994</v>
      </c>
      <c r="H269" s="161">
        <f>D269-B269</f>
        <v>-172.7</v>
      </c>
      <c r="I269" s="160"/>
      <c r="J269" s="92"/>
      <c r="K269" s="137">
        <v>60.895202304338795</v>
      </c>
      <c r="L269" s="137">
        <v>49.003338466300015</v>
      </c>
      <c r="M269" s="137">
        <v>49.970803277412394</v>
      </c>
      <c r="N269" s="163">
        <f>M269/L269-1</f>
        <v>1.9742834700491096E-2</v>
      </c>
      <c r="O269" s="163">
        <f>M269/K269-1</f>
        <v>-0.17939671129310031</v>
      </c>
      <c r="P269" s="162">
        <f>M269-L269</f>
        <v>0.9674648111123787</v>
      </c>
      <c r="Q269" s="161">
        <f>M269-K269</f>
        <v>-10.924399026926402</v>
      </c>
      <c r="R269" s="160"/>
    </row>
    <row r="270" spans="1:18" x14ac:dyDescent="0.25">
      <c r="A270" s="136" t="s">
        <v>17</v>
      </c>
      <c r="B270" s="134">
        <v>65.66</v>
      </c>
      <c r="C270" s="134">
        <v>70.94</v>
      </c>
      <c r="D270" s="134">
        <v>78.150000000000006</v>
      </c>
      <c r="E270" s="133">
        <f>D270/C270-1</f>
        <v>0.10163518466309562</v>
      </c>
      <c r="F270" s="133">
        <f>D270/B270-1</f>
        <v>0.19022235759975636</v>
      </c>
      <c r="G270" s="159">
        <f>D270-C270</f>
        <v>7.210000000000008</v>
      </c>
      <c r="H270" s="158">
        <f>D270-B270</f>
        <v>12.490000000000009</v>
      </c>
      <c r="I270" s="157"/>
      <c r="J270" s="135"/>
      <c r="K270" s="134">
        <v>65.063237896206019</v>
      </c>
      <c r="L270" s="134">
        <v>71.922049477890212</v>
      </c>
      <c r="M270" s="134">
        <v>77.140127813670802</v>
      </c>
      <c r="N270" s="133">
        <f>M270/L270-1</f>
        <v>7.255185820844412E-2</v>
      </c>
      <c r="O270" s="133">
        <f>M270/K270-1</f>
        <v>0.18561772066632742</v>
      </c>
      <c r="P270" s="159">
        <f>M270-L270</f>
        <v>5.2180783357805893</v>
      </c>
      <c r="Q270" s="158">
        <f>M270-K270</f>
        <v>12.076889917464783</v>
      </c>
      <c r="R270" s="157"/>
    </row>
    <row r="271" spans="1:18" x14ac:dyDescent="0.25">
      <c r="A271" s="129" t="s">
        <v>16</v>
      </c>
      <c r="B271" s="128">
        <v>102.83</v>
      </c>
      <c r="C271" s="128">
        <v>127.51</v>
      </c>
      <c r="D271" s="128">
        <v>151.41999999999999</v>
      </c>
      <c r="E271" s="156">
        <f>D271/C271-1</f>
        <v>0.18751470472904064</v>
      </c>
      <c r="F271" s="156">
        <f>D271/B271-1</f>
        <v>0.4725274725274724</v>
      </c>
      <c r="G271" s="155">
        <f>D271-C271</f>
        <v>23.909999999999982</v>
      </c>
      <c r="H271" s="154">
        <f>D271-B271</f>
        <v>48.589999999999989</v>
      </c>
      <c r="I271" s="153"/>
      <c r="J271" s="92"/>
      <c r="K271" s="128">
        <v>101.31864836711203</v>
      </c>
      <c r="L271" s="128">
        <v>118.79244023289316</v>
      </c>
      <c r="M271" s="128">
        <v>135.39667286301895</v>
      </c>
      <c r="N271" s="156">
        <f>M271/L271-1</f>
        <v>0.13977516243940369</v>
      </c>
      <c r="O271" s="156">
        <f>M271/K271-1</f>
        <v>0.33634503662574144</v>
      </c>
      <c r="P271" s="155">
        <f>M271-L271</f>
        <v>16.604232630125793</v>
      </c>
      <c r="Q271" s="154">
        <f>M271-K271</f>
        <v>34.078024495906917</v>
      </c>
      <c r="R271" s="153"/>
    </row>
    <row r="272" spans="1:18" x14ac:dyDescent="0.25">
      <c r="A272" s="37" t="s">
        <v>15</v>
      </c>
      <c r="B272" s="93">
        <v>68.47</v>
      </c>
      <c r="C272" s="93">
        <v>71.16</v>
      </c>
      <c r="D272" s="93">
        <v>80.8</v>
      </c>
      <c r="E272" s="152">
        <f>D272/C272-1</f>
        <v>0.13546936481169203</v>
      </c>
      <c r="F272" s="152">
        <f>D272/B272-1</f>
        <v>0.18007886665692996</v>
      </c>
      <c r="G272" s="124">
        <f>D272-C272</f>
        <v>9.64</v>
      </c>
      <c r="H272" s="123">
        <f>D272-B272</f>
        <v>12.329999999999998</v>
      </c>
      <c r="I272" s="122"/>
      <c r="J272" s="92"/>
      <c r="K272" s="93">
        <v>67.069277904981064</v>
      </c>
      <c r="L272" s="93">
        <v>73.835256748093983</v>
      </c>
      <c r="M272" s="93">
        <v>79.545940410046668</v>
      </c>
      <c r="N272" s="152">
        <f>M272/L272-1</f>
        <v>7.7343587785385415E-2</v>
      </c>
      <c r="O272" s="152">
        <f>M272/K272-1</f>
        <v>0.18602649223004364</v>
      </c>
      <c r="P272" s="124">
        <f>M272-L272</f>
        <v>5.710683661952686</v>
      </c>
      <c r="Q272" s="123">
        <f>M272-K272</f>
        <v>12.476662505065605</v>
      </c>
      <c r="R272" s="122"/>
    </row>
    <row r="273" spans="1:18" x14ac:dyDescent="0.25">
      <c r="A273" s="37" t="s">
        <v>14</v>
      </c>
      <c r="B273" s="93">
        <v>48.94</v>
      </c>
      <c r="C273" s="93">
        <v>56.4</v>
      </c>
      <c r="D273" s="93">
        <v>51.47</v>
      </c>
      <c r="E273" s="152">
        <f>D273/C273-1</f>
        <v>-8.7411347517730498E-2</v>
      </c>
      <c r="F273" s="152">
        <f>D273/B273-1</f>
        <v>5.1695954229669105E-2</v>
      </c>
      <c r="G273" s="124">
        <f>D273-C273</f>
        <v>-4.93</v>
      </c>
      <c r="H273" s="123">
        <f>D273-B273</f>
        <v>2.5300000000000011</v>
      </c>
      <c r="I273" s="122"/>
      <c r="J273" s="92"/>
      <c r="K273" s="93">
        <v>50.812206440502713</v>
      </c>
      <c r="L273" s="93">
        <v>53.165927629996283</v>
      </c>
      <c r="M273" s="93">
        <v>59.394626363012407</v>
      </c>
      <c r="N273" s="152">
        <f>M273/L273-1</f>
        <v>0.11715583665471274</v>
      </c>
      <c r="O273" s="152">
        <f>M273/K273-1</f>
        <v>0.16890468892664723</v>
      </c>
      <c r="P273" s="124">
        <f>M273-L273</f>
        <v>6.2286987330161239</v>
      </c>
      <c r="Q273" s="123">
        <f>M273-K273</f>
        <v>8.5824199225096933</v>
      </c>
      <c r="R273" s="122"/>
    </row>
    <row r="274" spans="1:18" x14ac:dyDescent="0.25">
      <c r="A274" s="121" t="s">
        <v>13</v>
      </c>
      <c r="B274" s="91">
        <v>71.599999999999994</v>
      </c>
      <c r="C274" s="91">
        <v>71.08</v>
      </c>
      <c r="D274" s="91">
        <v>76.98</v>
      </c>
      <c r="E274" s="151">
        <f>D274/C274-1</f>
        <v>8.3005064715813148E-2</v>
      </c>
      <c r="F274" s="151">
        <f>D274/B274-1</f>
        <v>7.5139664804469319E-2</v>
      </c>
      <c r="G274" s="150">
        <f>D274-C274</f>
        <v>5.9000000000000057</v>
      </c>
      <c r="H274" s="141">
        <f>D274-B274</f>
        <v>5.3800000000000097</v>
      </c>
      <c r="I274" s="140"/>
      <c r="J274" s="92"/>
      <c r="K274" s="91">
        <v>71.625556357155432</v>
      </c>
      <c r="L274" s="91">
        <v>74.954815430139419</v>
      </c>
      <c r="M274" s="91">
        <v>71.346513398856658</v>
      </c>
      <c r="N274" s="151">
        <f>M274/L274-1</f>
        <v>-4.8139696036551882E-2</v>
      </c>
      <c r="O274" s="151">
        <f>M274/K274-1</f>
        <v>-3.8958574633242149E-3</v>
      </c>
      <c r="P274" s="150">
        <f>M274-L274</f>
        <v>-3.6083020312827614</v>
      </c>
      <c r="Q274" s="141">
        <f>M274-K274</f>
        <v>-0.27904295829877412</v>
      </c>
      <c r="R274" s="140"/>
    </row>
    <row r="275" spans="1:18" x14ac:dyDescent="0.25">
      <c r="A275" s="86" t="s">
        <v>26</v>
      </c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4"/>
    </row>
    <row r="276" spans="1:18" ht="21" x14ac:dyDescent="0.35">
      <c r="A276" s="109" t="s">
        <v>35</v>
      </c>
      <c r="B276" s="109"/>
      <c r="C276" s="109"/>
      <c r="D276" s="109"/>
      <c r="E276" s="109"/>
      <c r="F276" s="109"/>
      <c r="G276" s="109"/>
      <c r="H276" s="109"/>
      <c r="I276" s="109"/>
      <c r="J276" s="109"/>
      <c r="K276" s="109"/>
      <c r="L276" s="109"/>
      <c r="M276" s="109"/>
      <c r="N276" s="109"/>
      <c r="O276" s="109"/>
      <c r="P276" s="109"/>
      <c r="Q276" s="109"/>
      <c r="R276" s="109"/>
    </row>
    <row r="277" spans="1:18" x14ac:dyDescent="0.25">
      <c r="A277" s="28"/>
      <c r="B277" s="27" t="s">
        <v>148</v>
      </c>
      <c r="C277" s="26"/>
      <c r="D277" s="26"/>
      <c r="E277" s="26"/>
      <c r="F277" s="26"/>
      <c r="G277" s="26"/>
      <c r="H277" s="26"/>
      <c r="I277" s="25"/>
      <c r="J277" s="108"/>
      <c r="K277" s="27" t="str">
        <f>K$5</f>
        <v>acumulado octubre</v>
      </c>
      <c r="L277" s="26"/>
      <c r="M277" s="26"/>
      <c r="N277" s="26"/>
      <c r="O277" s="26"/>
      <c r="P277" s="26"/>
      <c r="Q277" s="26"/>
      <c r="R277" s="25"/>
    </row>
    <row r="278" spans="1:18" x14ac:dyDescent="0.25">
      <c r="A278" s="24"/>
      <c r="B278" s="23">
        <f>B$6</f>
        <v>2019</v>
      </c>
      <c r="C278" s="23">
        <f>C$6</f>
        <v>2022</v>
      </c>
      <c r="D278" s="23">
        <f>D$6</f>
        <v>2023</v>
      </c>
      <c r="E278" s="23" t="str">
        <f>CONCATENATE("var ",RIGHT(D278,2),"/",RIGHT(C278,2))</f>
        <v>var 23/22</v>
      </c>
      <c r="F278" s="23" t="str">
        <f>CONCATENATE("var ",RIGHT(D278,2),"/",RIGHT(B278,2))</f>
        <v>var 23/19</v>
      </c>
      <c r="G278" s="23" t="str">
        <f>CONCATENATE("dif ",RIGHT(D278,2),"-",RIGHT(C278,2))</f>
        <v>dif 23-22</v>
      </c>
      <c r="H278" s="22" t="str">
        <f>CONCATENATE("dif ",RIGHT(D278,2),"-",RIGHT(B278,2))</f>
        <v>dif 23-19</v>
      </c>
      <c r="I278" s="21"/>
      <c r="J278" s="92"/>
      <c r="K278" s="23">
        <f>K$6</f>
        <v>2019</v>
      </c>
      <c r="L278" s="23">
        <f>L$6</f>
        <v>2022</v>
      </c>
      <c r="M278" s="23">
        <f>M$6</f>
        <v>2023</v>
      </c>
      <c r="N278" s="23" t="str">
        <f>CONCATENATE("var ",RIGHT(M278,2),"/",RIGHT(L278,2))</f>
        <v>var 23/22</v>
      </c>
      <c r="O278" s="23" t="str">
        <f>CONCATENATE("var ",RIGHT(M278,2),"/",RIGHT(K278,2))</f>
        <v>var 23/19</v>
      </c>
      <c r="P278" s="23" t="str">
        <f>CONCATENATE("dif ",RIGHT(M278,2),"-",RIGHT(L278,2))</f>
        <v>dif 23-22</v>
      </c>
      <c r="Q278" s="22" t="str">
        <f>CONCATENATE("dif ",RIGHT(M278,2),"-",RIGHT(K278,2))</f>
        <v>dif 23-19</v>
      </c>
      <c r="R278" s="21"/>
    </row>
    <row r="279" spans="1:18" x14ac:dyDescent="0.25">
      <c r="A279" s="107" t="s">
        <v>11</v>
      </c>
      <c r="B279" s="105">
        <v>88.43</v>
      </c>
      <c r="C279" s="105">
        <v>105.25</v>
      </c>
      <c r="D279" s="105">
        <v>114.83</v>
      </c>
      <c r="E279" s="104">
        <f>D279/C279-1</f>
        <v>9.1021377672209081E-2</v>
      </c>
      <c r="F279" s="104">
        <f>D279/B279-1</f>
        <v>0.29854121904331099</v>
      </c>
      <c r="G279" s="149">
        <f>D279-C279</f>
        <v>9.5799999999999983</v>
      </c>
      <c r="H279" s="148">
        <f>D279-B279</f>
        <v>26.399999999999991</v>
      </c>
      <c r="I279" s="147"/>
      <c r="J279" s="106"/>
      <c r="K279" s="105">
        <v>86.996794276636223</v>
      </c>
      <c r="L279" s="105">
        <v>103.51059365237521</v>
      </c>
      <c r="M279" s="105">
        <v>110.25420735579171</v>
      </c>
      <c r="N279" s="104">
        <f>M279/L279-1</f>
        <v>6.5149019684535014E-2</v>
      </c>
      <c r="O279" s="104">
        <f>M279/K279-1</f>
        <v>0.26733643776804628</v>
      </c>
      <c r="P279" s="149">
        <f>M279-L279</f>
        <v>6.7436137034165</v>
      </c>
      <c r="Q279" s="148">
        <f>M279-K279</f>
        <v>23.257413079155484</v>
      </c>
      <c r="R279" s="147"/>
    </row>
    <row r="280" spans="1:18" x14ac:dyDescent="0.25">
      <c r="A280" s="12" t="s">
        <v>10</v>
      </c>
      <c r="B280" s="100">
        <v>105.95</v>
      </c>
      <c r="C280" s="100">
        <v>129.80000000000001</v>
      </c>
      <c r="D280" s="100">
        <v>139.91999999999999</v>
      </c>
      <c r="E280" s="146">
        <f>D280/C280-1</f>
        <v>7.7966101694915135E-2</v>
      </c>
      <c r="F280" s="145">
        <f>D280/B280-1</f>
        <v>0.32062293534686148</v>
      </c>
      <c r="G280" s="144">
        <f>D280-C280</f>
        <v>10.119999999999976</v>
      </c>
      <c r="H280" s="143">
        <f>D280-B280</f>
        <v>33.969999999999985</v>
      </c>
      <c r="I280" s="142"/>
      <c r="J280" s="92"/>
      <c r="K280" s="100">
        <v>105.84973100534538</v>
      </c>
      <c r="L280" s="100">
        <v>127.80811517194637</v>
      </c>
      <c r="M280" s="100">
        <v>134.11256386668398</v>
      </c>
      <c r="N280" s="146">
        <f>M280/L280-1</f>
        <v>4.9327452222074797E-2</v>
      </c>
      <c r="O280" s="145">
        <f>M280/K280-1</f>
        <v>0.2670090192285075</v>
      </c>
      <c r="P280" s="144">
        <f>M280-L280</f>
        <v>6.3044486947376157</v>
      </c>
      <c r="Q280" s="143">
        <f>M280-K280</f>
        <v>28.262832861338609</v>
      </c>
      <c r="R280" s="142"/>
    </row>
    <row r="281" spans="1:18" x14ac:dyDescent="0.25">
      <c r="A281" s="11" t="s">
        <v>9</v>
      </c>
      <c r="B281" s="93">
        <v>83.67</v>
      </c>
      <c r="C281" s="93">
        <v>94.63</v>
      </c>
      <c r="D281" s="93">
        <v>100.29</v>
      </c>
      <c r="E281" s="90">
        <f>D281/C281-1</f>
        <v>5.9811898974955202E-2</v>
      </c>
      <c r="F281" s="90">
        <f>D281/B281-1</f>
        <v>0.1986375044818931</v>
      </c>
      <c r="G281" s="124">
        <f>D281-C281</f>
        <v>5.6600000000000108</v>
      </c>
      <c r="H281" s="123">
        <f>D281-B281</f>
        <v>16.620000000000005</v>
      </c>
      <c r="I281" s="122"/>
      <c r="J281" s="92"/>
      <c r="K281" s="93">
        <v>83.920548374547039</v>
      </c>
      <c r="L281" s="93">
        <v>91.548614248291642</v>
      </c>
      <c r="M281" s="93">
        <v>98.588100555027395</v>
      </c>
      <c r="N281" s="90">
        <f>M281/L281-1</f>
        <v>7.6893422850112803E-2</v>
      </c>
      <c r="O281" s="90">
        <f>M281/K281-1</f>
        <v>0.17477903165047715</v>
      </c>
      <c r="P281" s="124">
        <f>M281-L281</f>
        <v>7.0394863067357534</v>
      </c>
      <c r="Q281" s="123">
        <f>M281-K281</f>
        <v>14.667552180480357</v>
      </c>
      <c r="R281" s="122"/>
    </row>
    <row r="282" spans="1:18" x14ac:dyDescent="0.25">
      <c r="A282" s="11" t="s">
        <v>3</v>
      </c>
      <c r="B282" s="93">
        <v>73.069999999999993</v>
      </c>
      <c r="C282" s="93">
        <v>82.24</v>
      </c>
      <c r="D282" s="93">
        <v>85.13</v>
      </c>
      <c r="E282" s="90">
        <f>D282/C282-1</f>
        <v>3.5141050583657574E-2</v>
      </c>
      <c r="F282" s="90">
        <f>D282/B282-1</f>
        <v>0.16504721499931585</v>
      </c>
      <c r="G282" s="124">
        <f>D282-C282</f>
        <v>2.8900000000000006</v>
      </c>
      <c r="H282" s="123">
        <f>D282-B282</f>
        <v>12.060000000000002</v>
      </c>
      <c r="I282" s="122"/>
      <c r="J282" s="92"/>
      <c r="K282" s="93">
        <v>67.827968328679049</v>
      </c>
      <c r="L282" s="93">
        <v>74.099782483795437</v>
      </c>
      <c r="M282" s="93">
        <v>77.649426324899594</v>
      </c>
      <c r="N282" s="90">
        <f>M282/L282-1</f>
        <v>4.7903566274036136E-2</v>
      </c>
      <c r="O282" s="90">
        <f>M282/K282-1</f>
        <v>0.14479953090483222</v>
      </c>
      <c r="P282" s="124">
        <f>M282-L282</f>
        <v>3.5496438411041566</v>
      </c>
      <c r="Q282" s="123">
        <f>M282-K282</f>
        <v>9.8214579962205448</v>
      </c>
      <c r="R282" s="122"/>
    </row>
    <row r="283" spans="1:18" x14ac:dyDescent="0.25">
      <c r="A283" s="11" t="s">
        <v>8</v>
      </c>
      <c r="B283" s="93">
        <v>52.46</v>
      </c>
      <c r="C283" s="93">
        <v>59.93</v>
      </c>
      <c r="D283" s="93">
        <v>63.77</v>
      </c>
      <c r="E283" s="90">
        <f>D283/C283-1</f>
        <v>6.4074753879526103E-2</v>
      </c>
      <c r="F283" s="90">
        <f>D283/B283-1</f>
        <v>0.21559283263438811</v>
      </c>
      <c r="G283" s="124">
        <f>D283-C283</f>
        <v>3.8400000000000034</v>
      </c>
      <c r="H283" s="123">
        <f>D283-B283</f>
        <v>11.310000000000002</v>
      </c>
      <c r="I283" s="122"/>
      <c r="J283" s="92"/>
      <c r="K283" s="93">
        <v>52.356273922041225</v>
      </c>
      <c r="L283" s="93">
        <v>57.318687381177277</v>
      </c>
      <c r="M283" s="93">
        <v>64.469484087728247</v>
      </c>
      <c r="N283" s="90">
        <f>M283/L283-1</f>
        <v>0.1247550673831237</v>
      </c>
      <c r="O283" s="90">
        <f>M283/K283-1</f>
        <v>0.23136119624791585</v>
      </c>
      <c r="P283" s="124">
        <f>M283-L283</f>
        <v>7.1507967065509703</v>
      </c>
      <c r="Q283" s="123">
        <f>M283-K283</f>
        <v>12.113210165687022</v>
      </c>
      <c r="R283" s="122"/>
    </row>
    <row r="284" spans="1:18" x14ac:dyDescent="0.25">
      <c r="A284" s="11" t="s">
        <v>7</v>
      </c>
      <c r="B284" s="93">
        <v>85.43</v>
      </c>
      <c r="C284" s="93">
        <v>143.53</v>
      </c>
      <c r="D284" s="93">
        <v>187.62</v>
      </c>
      <c r="E284" s="90">
        <f>D284/C284-1</f>
        <v>0.30718316728210127</v>
      </c>
      <c r="F284" s="90">
        <f>D284/B284-1</f>
        <v>1.196184010300831</v>
      </c>
      <c r="G284" s="124">
        <f>D284-C284</f>
        <v>44.09</v>
      </c>
      <c r="H284" s="123">
        <f>D284-B284</f>
        <v>102.19</v>
      </c>
      <c r="I284" s="122"/>
      <c r="J284" s="92"/>
      <c r="K284" s="93">
        <v>84.964546790549306</v>
      </c>
      <c r="L284" s="93">
        <v>125.13765649100519</v>
      </c>
      <c r="M284" s="93">
        <v>147.76486700951466</v>
      </c>
      <c r="N284" s="90">
        <f>M284/L284-1</f>
        <v>0.180818557363154</v>
      </c>
      <c r="O284" s="90">
        <f>M284/K284-1</f>
        <v>0.73913558762077325</v>
      </c>
      <c r="P284" s="124">
        <f>M284-L284</f>
        <v>22.627210518509472</v>
      </c>
      <c r="Q284" s="123">
        <f>M284-K284</f>
        <v>62.800320218965354</v>
      </c>
      <c r="R284" s="122"/>
    </row>
    <row r="285" spans="1:18" x14ac:dyDescent="0.25">
      <c r="A285" s="11" t="s">
        <v>6</v>
      </c>
      <c r="B285" s="93">
        <v>61.53</v>
      </c>
      <c r="C285" s="93">
        <v>73.739999999999995</v>
      </c>
      <c r="D285" s="93">
        <v>86.81</v>
      </c>
      <c r="E285" s="90">
        <f>D285/C285-1</f>
        <v>0.1772443721182535</v>
      </c>
      <c r="F285" s="90">
        <f>D285/B285-1</f>
        <v>0.4108564927677556</v>
      </c>
      <c r="G285" s="124">
        <f>D285-C285</f>
        <v>13.070000000000007</v>
      </c>
      <c r="H285" s="123">
        <f>D285-B285</f>
        <v>25.28</v>
      </c>
      <c r="I285" s="122"/>
      <c r="J285" s="92"/>
      <c r="K285" s="93">
        <v>63.117308474887537</v>
      </c>
      <c r="L285" s="93">
        <v>74.958331798182044</v>
      </c>
      <c r="M285" s="93">
        <v>84.666491897169635</v>
      </c>
      <c r="N285" s="90">
        <f>M285/L285-1</f>
        <v>0.12951408957613753</v>
      </c>
      <c r="O285" s="90">
        <f>M285/K285-1</f>
        <v>0.34141480273760183</v>
      </c>
      <c r="P285" s="124">
        <f>M285-L285</f>
        <v>9.7081600989875909</v>
      </c>
      <c r="Q285" s="123">
        <f>M285-K285</f>
        <v>21.549183422282098</v>
      </c>
      <c r="R285" s="122"/>
    </row>
    <row r="286" spans="1:18" x14ac:dyDescent="0.25">
      <c r="A286" s="11" t="s">
        <v>5</v>
      </c>
      <c r="B286" s="93">
        <v>77.37</v>
      </c>
      <c r="C286" s="93">
        <v>96.39</v>
      </c>
      <c r="D286" s="93">
        <v>100.96</v>
      </c>
      <c r="E286" s="90">
        <f>D286/C286-1</f>
        <v>4.7411557215478739E-2</v>
      </c>
      <c r="F286" s="90">
        <f>D286/B286-1</f>
        <v>0.30489853948558854</v>
      </c>
      <c r="G286" s="124">
        <f>D286-C286</f>
        <v>4.5699999999999932</v>
      </c>
      <c r="H286" s="123">
        <f>D286-B286</f>
        <v>23.589999999999989</v>
      </c>
      <c r="I286" s="122"/>
      <c r="J286" s="92"/>
      <c r="K286" s="93">
        <v>80.121614921459411</v>
      </c>
      <c r="L286" s="93">
        <v>86.773208315154108</v>
      </c>
      <c r="M286" s="93">
        <v>94.783323405693778</v>
      </c>
      <c r="N286" s="90">
        <f>M286/L286-1</f>
        <v>9.231092460529422E-2</v>
      </c>
      <c r="O286" s="90">
        <f>M286/K286-1</f>
        <v>0.18299317229946954</v>
      </c>
      <c r="P286" s="124">
        <f>M286-L286</f>
        <v>8.0101150905396707</v>
      </c>
      <c r="Q286" s="123">
        <f>M286-K286</f>
        <v>14.661708484234367</v>
      </c>
      <c r="R286" s="122"/>
    </row>
    <row r="287" spans="1:18" x14ac:dyDescent="0.25">
      <c r="A287" s="11" t="s">
        <v>4</v>
      </c>
      <c r="B287" s="93">
        <v>86.13</v>
      </c>
      <c r="C287" s="93">
        <v>109.34</v>
      </c>
      <c r="D287" s="93">
        <v>129.44999999999999</v>
      </c>
      <c r="E287" s="90">
        <f>D287/C287-1</f>
        <v>0.18392171209072594</v>
      </c>
      <c r="F287" s="90">
        <f>D287/B287-1</f>
        <v>0.50296064089167536</v>
      </c>
      <c r="G287" s="124">
        <f>D287-C287</f>
        <v>20.109999999999985</v>
      </c>
      <c r="H287" s="123">
        <f>D287-B287</f>
        <v>43.319999999999993</v>
      </c>
      <c r="I287" s="122"/>
      <c r="J287" s="92"/>
      <c r="K287" s="93">
        <v>92.923933731047526</v>
      </c>
      <c r="L287" s="93">
        <v>113.0872922383201</v>
      </c>
      <c r="M287" s="93">
        <v>127.44234677491137</v>
      </c>
      <c r="N287" s="90">
        <f>M287/L287-1</f>
        <v>0.12693782168149736</v>
      </c>
      <c r="O287" s="90">
        <f>M287/K287-1</f>
        <v>0.37146956287678812</v>
      </c>
      <c r="P287" s="124">
        <f>M287-L287</f>
        <v>14.355054536591268</v>
      </c>
      <c r="Q287" s="141">
        <f>M287-K287</f>
        <v>34.518413043863845</v>
      </c>
      <c r="R287" s="140"/>
    </row>
    <row r="288" spans="1:18" x14ac:dyDescent="0.25">
      <c r="A288" s="11" t="s">
        <v>2</v>
      </c>
      <c r="B288" s="93">
        <v>169.63</v>
      </c>
      <c r="C288" s="93">
        <v>142.35</v>
      </c>
      <c r="D288" s="93">
        <v>198.53</v>
      </c>
      <c r="E288" s="90">
        <f>D288/C288-1</f>
        <v>0.39466104671584135</v>
      </c>
      <c r="F288" s="90">
        <f>D288/B288-1</f>
        <v>0.17037080705063956</v>
      </c>
      <c r="G288" s="124">
        <f>D288-C288</f>
        <v>56.180000000000007</v>
      </c>
      <c r="H288" s="123">
        <f>D288-B288</f>
        <v>28.900000000000006</v>
      </c>
      <c r="I288" s="122"/>
      <c r="J288" s="92"/>
      <c r="K288" s="93">
        <v>141.02678454344414</v>
      </c>
      <c r="L288" s="93">
        <v>192.18705437946062</v>
      </c>
      <c r="M288" s="93">
        <v>182.6162570133321</v>
      </c>
      <c r="N288" s="90">
        <f>M288/L288-1</f>
        <v>-4.9799386316789152E-2</v>
      </c>
      <c r="O288" s="90">
        <f>M288/K288-1</f>
        <v>0.29490477716363217</v>
      </c>
      <c r="P288" s="124">
        <f>M288-L288</f>
        <v>-9.5707973661285166</v>
      </c>
      <c r="Q288" s="123">
        <f>M288-K288</f>
        <v>41.589472469887966</v>
      </c>
      <c r="R288" s="122"/>
    </row>
    <row r="289" spans="1:18" x14ac:dyDescent="0.25">
      <c r="A289" s="11" t="s">
        <v>27</v>
      </c>
      <c r="B289" s="91">
        <v>54.99</v>
      </c>
      <c r="C289" s="91">
        <v>63.81</v>
      </c>
      <c r="D289" s="91">
        <v>71.709999999999994</v>
      </c>
      <c r="E289" s="90">
        <f>D289/C289-1</f>
        <v>0.12380504623099808</v>
      </c>
      <c r="F289" s="90">
        <f>D289/B289-1</f>
        <v>0.30405528277868688</v>
      </c>
      <c r="G289" s="124">
        <f>D289-C289</f>
        <v>7.8999999999999915</v>
      </c>
      <c r="H289" s="123">
        <f>D289-B289</f>
        <v>16.719999999999992</v>
      </c>
      <c r="I289" s="122"/>
      <c r="J289" s="92"/>
      <c r="K289" s="91">
        <v>54.315439671720746</v>
      </c>
      <c r="L289" s="91">
        <v>61.652109414583627</v>
      </c>
      <c r="M289" s="91">
        <v>67.546040342056031</v>
      </c>
      <c r="N289" s="90">
        <f>M289/L289-1</f>
        <v>9.5599825917362935E-2</v>
      </c>
      <c r="O289" s="90">
        <f>M289/K289-1</f>
        <v>0.24358820899361655</v>
      </c>
      <c r="P289" s="124">
        <f>M289-L289</f>
        <v>5.8939309274724039</v>
      </c>
      <c r="Q289" s="123">
        <f>M289-K289</f>
        <v>13.230600670335285</v>
      </c>
      <c r="R289" s="122"/>
    </row>
    <row r="290" spans="1:18" x14ac:dyDescent="0.25">
      <c r="A290" s="86" t="s">
        <v>26</v>
      </c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4"/>
    </row>
    <row r="291" spans="1:18" ht="21" x14ac:dyDescent="0.35">
      <c r="A291" s="109" t="s">
        <v>34</v>
      </c>
      <c r="B291" s="109"/>
      <c r="C291" s="109"/>
      <c r="D291" s="109"/>
      <c r="E291" s="109"/>
      <c r="F291" s="109"/>
      <c r="G291" s="109"/>
      <c r="H291" s="109"/>
      <c r="I291" s="109"/>
      <c r="J291" s="109"/>
      <c r="K291" s="109"/>
      <c r="L291" s="109"/>
      <c r="M291" s="109"/>
      <c r="N291" s="109"/>
      <c r="O291" s="109"/>
      <c r="P291" s="109"/>
      <c r="Q291" s="109"/>
      <c r="R291" s="109"/>
    </row>
    <row r="292" spans="1:18" x14ac:dyDescent="0.25">
      <c r="A292" s="28"/>
      <c r="B292" s="27" t="s">
        <v>148</v>
      </c>
      <c r="C292" s="26"/>
      <c r="D292" s="26"/>
      <c r="E292" s="26"/>
      <c r="F292" s="26"/>
      <c r="G292" s="26"/>
      <c r="H292" s="26"/>
      <c r="I292" s="25"/>
      <c r="J292" s="108"/>
      <c r="K292" s="27" t="str">
        <f>K$5</f>
        <v>acumulado octubre</v>
      </c>
      <c r="L292" s="26"/>
      <c r="M292" s="26"/>
      <c r="N292" s="26"/>
      <c r="O292" s="26"/>
      <c r="P292" s="26"/>
      <c r="Q292" s="26"/>
      <c r="R292" s="25"/>
    </row>
    <row r="293" spans="1:18" x14ac:dyDescent="0.25">
      <c r="A293" s="24"/>
      <c r="B293" s="23">
        <f>B$6</f>
        <v>2019</v>
      </c>
      <c r="C293" s="23">
        <f>C$6</f>
        <v>2022</v>
      </c>
      <c r="D293" s="23">
        <f>D$6</f>
        <v>2023</v>
      </c>
      <c r="E293" s="23" t="str">
        <f>CONCATENATE("var ",RIGHT(D293,2),"/",RIGHT(C293,2))</f>
        <v>var 23/22</v>
      </c>
      <c r="F293" s="23" t="str">
        <f>CONCATENATE("var ",RIGHT(D293,2),"/",RIGHT(B293,2))</f>
        <v>var 23/19</v>
      </c>
      <c r="G293" s="23" t="str">
        <f>CONCATENATE("dif ",RIGHT(D293,2),"-",RIGHT(C293,2))</f>
        <v>dif 23-22</v>
      </c>
      <c r="H293" s="22" t="str">
        <f>CONCATENATE("dif ",RIGHT(D293,2),"-",RIGHT(B293,2))</f>
        <v>dif 23-19</v>
      </c>
      <c r="I293" s="21"/>
      <c r="J293" s="92"/>
      <c r="K293" s="23">
        <f>K$6</f>
        <v>2019</v>
      </c>
      <c r="L293" s="23">
        <f>L$6</f>
        <v>2022</v>
      </c>
      <c r="M293" s="23">
        <f>M$6</f>
        <v>2023</v>
      </c>
      <c r="N293" s="23" t="str">
        <f>CONCATENATE("var ",RIGHT(M293,2),"/",RIGHT(L293,2))</f>
        <v>var 23/22</v>
      </c>
      <c r="O293" s="23" t="str">
        <f>CONCATENATE("var ",RIGHT(M293,2),"/",RIGHT(K293,2))</f>
        <v>var 23/19</v>
      </c>
      <c r="P293" s="23" t="str">
        <f>CONCATENATE("dif ",RIGHT(M293,2),"-",RIGHT(L293,2))</f>
        <v>dif 23-22</v>
      </c>
      <c r="Q293" s="22" t="str">
        <f>CONCATENATE("dif ",RIGHT(M293,2),"-",RIGHT(K293,2))</f>
        <v>dif 23-19</v>
      </c>
      <c r="R293" s="21"/>
    </row>
    <row r="294" spans="1:18" x14ac:dyDescent="0.25">
      <c r="A294" s="107" t="s">
        <v>21</v>
      </c>
      <c r="B294" s="105">
        <v>68.760000000000005</v>
      </c>
      <c r="C294" s="105">
        <v>83.26</v>
      </c>
      <c r="D294" s="105">
        <v>94.83</v>
      </c>
      <c r="E294" s="139">
        <f>D294/C294-1</f>
        <v>0.13896228681239475</v>
      </c>
      <c r="F294" s="139">
        <f>D294/B294-1</f>
        <v>0.37914485165794054</v>
      </c>
      <c r="G294" s="103">
        <f>D294-C294</f>
        <v>11.569999999999993</v>
      </c>
      <c r="H294" s="102">
        <f>D294-B294</f>
        <v>26.069999999999993</v>
      </c>
      <c r="I294" s="101"/>
      <c r="J294" s="106"/>
      <c r="K294" s="105">
        <v>69.370348156872495</v>
      </c>
      <c r="L294" s="105">
        <v>77.585672942896579</v>
      </c>
      <c r="M294" s="105">
        <v>89.455247810320884</v>
      </c>
      <c r="N294" s="139">
        <f>M294/L294-1</f>
        <v>0.15298668448954955</v>
      </c>
      <c r="O294" s="139">
        <f>M294/K294-1</f>
        <v>0.28953148120330696</v>
      </c>
      <c r="P294" s="103">
        <f>M294-L294</f>
        <v>11.869574867424305</v>
      </c>
      <c r="Q294" s="102">
        <f>M294-K294</f>
        <v>20.084899653448389</v>
      </c>
      <c r="R294" s="101"/>
    </row>
    <row r="295" spans="1:18" x14ac:dyDescent="0.25">
      <c r="A295" s="136" t="s">
        <v>20</v>
      </c>
      <c r="B295" s="134">
        <v>76.209999999999994</v>
      </c>
      <c r="C295" s="134">
        <v>92.41</v>
      </c>
      <c r="D295" s="134">
        <v>105.42</v>
      </c>
      <c r="E295" s="133">
        <f>D295/C295-1</f>
        <v>0.14078562926090266</v>
      </c>
      <c r="F295" s="133">
        <f>D295/B295-1</f>
        <v>0.38328303372260875</v>
      </c>
      <c r="G295" s="132">
        <f>D295-C295</f>
        <v>13.010000000000005</v>
      </c>
      <c r="H295" s="131">
        <f>D295-B295</f>
        <v>29.210000000000008</v>
      </c>
      <c r="I295" s="130"/>
      <c r="J295" s="135"/>
      <c r="K295" s="134">
        <v>76.271506735493801</v>
      </c>
      <c r="L295" s="134">
        <v>84.909861828798356</v>
      </c>
      <c r="M295" s="134">
        <v>98.715176287848621</v>
      </c>
      <c r="N295" s="133">
        <f>M295/L295-1</f>
        <v>0.16258788039115624</v>
      </c>
      <c r="O295" s="133">
        <f>M295/K295-1</f>
        <v>0.29426020951950593</v>
      </c>
      <c r="P295" s="132">
        <f>M295-L295</f>
        <v>13.805314459050265</v>
      </c>
      <c r="Q295" s="131">
        <f>M295-K295</f>
        <v>22.44366955235482</v>
      </c>
      <c r="R295" s="130"/>
    </row>
    <row r="296" spans="1:18" x14ac:dyDescent="0.25">
      <c r="A296" s="37" t="s">
        <v>33</v>
      </c>
      <c r="B296" s="138">
        <v>122.54</v>
      </c>
      <c r="C296" s="138">
        <v>151.37</v>
      </c>
      <c r="D296" s="138">
        <v>177.98</v>
      </c>
      <c r="E296" s="90">
        <f>D296/C296-1</f>
        <v>0.17579441104578186</v>
      </c>
      <c r="F296" s="90">
        <f>D296/B296-1</f>
        <v>0.45242369838420093</v>
      </c>
      <c r="G296" s="127">
        <f>D296-C296</f>
        <v>26.609999999999985</v>
      </c>
      <c r="H296" s="126">
        <f>D296-B296</f>
        <v>55.439999999999984</v>
      </c>
      <c r="I296" s="125"/>
      <c r="J296" s="92"/>
      <c r="K296" s="138">
        <v>115.93069777483738</v>
      </c>
      <c r="L296" s="138">
        <v>141.17119071146465</v>
      </c>
      <c r="M296" s="138">
        <v>153.20447100551223</v>
      </c>
      <c r="N296" s="90">
        <f>M296/L296-1</f>
        <v>8.5238923277498158E-2</v>
      </c>
      <c r="O296" s="90">
        <f>M296/K296-1</f>
        <v>0.32151771658502937</v>
      </c>
      <c r="P296" s="124">
        <f>M296-L296</f>
        <v>12.033280294047586</v>
      </c>
      <c r="Q296" s="123">
        <f>M296-K296</f>
        <v>37.273773230674848</v>
      </c>
      <c r="R296" s="122"/>
    </row>
    <row r="297" spans="1:18" x14ac:dyDescent="0.25">
      <c r="A297" s="37" t="s">
        <v>32</v>
      </c>
      <c r="B297" s="93">
        <v>72.27</v>
      </c>
      <c r="C297" s="93">
        <v>86.51</v>
      </c>
      <c r="D297" s="93">
        <v>96.63</v>
      </c>
      <c r="E297" s="90">
        <f>D297/C297-1</f>
        <v>0.11698069587330928</v>
      </c>
      <c r="F297" s="90">
        <f>D297/B297-1</f>
        <v>0.33706932337069317</v>
      </c>
      <c r="G297" s="127">
        <f>D297-C297</f>
        <v>10.11999999999999</v>
      </c>
      <c r="H297" s="126">
        <f>D297-B297</f>
        <v>24.36</v>
      </c>
      <c r="I297" s="125"/>
      <c r="J297" s="92"/>
      <c r="K297" s="93">
        <v>74.970714636456677</v>
      </c>
      <c r="L297" s="93">
        <v>77.917333460258206</v>
      </c>
      <c r="M297" s="93">
        <v>93.882469173690069</v>
      </c>
      <c r="N297" s="90">
        <f>M297/L297-1</f>
        <v>0.2048983840235612</v>
      </c>
      <c r="O297" s="90">
        <f>M297/K297-1</f>
        <v>0.25225522564296066</v>
      </c>
      <c r="P297" s="124">
        <f>M297-L297</f>
        <v>15.965135713431863</v>
      </c>
      <c r="Q297" s="123">
        <f>M297-K297</f>
        <v>18.911754537233392</v>
      </c>
      <c r="R297" s="122"/>
    </row>
    <row r="298" spans="1:18" x14ac:dyDescent="0.25">
      <c r="A298" s="37" t="s">
        <v>31</v>
      </c>
      <c r="B298" s="93">
        <v>43.67</v>
      </c>
      <c r="C298" s="93">
        <v>48.43</v>
      </c>
      <c r="D298" s="93">
        <v>60.31</v>
      </c>
      <c r="E298" s="90">
        <f>D298/C298-1</f>
        <v>0.2453024984513732</v>
      </c>
      <c r="F298" s="90">
        <f>D298/B298-1</f>
        <v>0.38103961529654229</v>
      </c>
      <c r="G298" s="127">
        <f>D298-C298</f>
        <v>11.880000000000003</v>
      </c>
      <c r="H298" s="126">
        <f>D298-B298</f>
        <v>16.64</v>
      </c>
      <c r="I298" s="125"/>
      <c r="J298" s="92"/>
      <c r="K298" s="93">
        <v>47.807845506272429</v>
      </c>
      <c r="L298" s="93">
        <v>46.603171401672419</v>
      </c>
      <c r="M298" s="93">
        <v>58.331900879031068</v>
      </c>
      <c r="N298" s="90">
        <f>M298/L298-1</f>
        <v>0.25167234599269661</v>
      </c>
      <c r="O298" s="90">
        <f>M298/K298-1</f>
        <v>0.22013239168826115</v>
      </c>
      <c r="P298" s="124">
        <f>M298-L298</f>
        <v>11.728729477358648</v>
      </c>
      <c r="Q298" s="123">
        <f>M298-K298</f>
        <v>10.524055372758639</v>
      </c>
      <c r="R298" s="122"/>
    </row>
    <row r="299" spans="1:18" x14ac:dyDescent="0.25">
      <c r="A299" s="37" t="s">
        <v>30</v>
      </c>
      <c r="B299" s="93">
        <v>26.52</v>
      </c>
      <c r="C299" s="93">
        <v>33.92</v>
      </c>
      <c r="D299" s="93">
        <v>43.5</v>
      </c>
      <c r="E299" s="90">
        <f>D299/C299-1</f>
        <v>0.28242924528301883</v>
      </c>
      <c r="F299" s="90">
        <f>D299/B299-1</f>
        <v>0.64027149321266963</v>
      </c>
      <c r="G299" s="127">
        <f>D299-C299</f>
        <v>9.5799999999999983</v>
      </c>
      <c r="H299" s="126">
        <f>D299-B299</f>
        <v>16.98</v>
      </c>
      <c r="I299" s="125"/>
      <c r="J299" s="92"/>
      <c r="K299" s="93">
        <v>33.236573365035071</v>
      </c>
      <c r="L299" s="93">
        <v>36.519523217315125</v>
      </c>
      <c r="M299" s="93">
        <v>45.119366641978061</v>
      </c>
      <c r="N299" s="90">
        <f>M299/L299-1</f>
        <v>0.23548619113914016</v>
      </c>
      <c r="O299" s="90">
        <f>M299/K299-1</f>
        <v>0.35752161170271868</v>
      </c>
      <c r="P299" s="124">
        <f>M299-L299</f>
        <v>8.5998434246629358</v>
      </c>
      <c r="Q299" s="123">
        <f>M299-K299</f>
        <v>11.882793276942991</v>
      </c>
      <c r="R299" s="122"/>
    </row>
    <row r="300" spans="1:18" x14ac:dyDescent="0.25">
      <c r="A300" s="37" t="s">
        <v>29</v>
      </c>
      <c r="B300" s="137">
        <v>142.63999999999999</v>
      </c>
      <c r="C300" s="137">
        <v>34.51</v>
      </c>
      <c r="D300" s="137">
        <v>37.369999999999997</v>
      </c>
      <c r="E300" s="90">
        <f>D300/C300-1</f>
        <v>8.2874529121993668E-2</v>
      </c>
      <c r="F300" s="90">
        <f>D300/B300-1</f>
        <v>-0.73801177790241168</v>
      </c>
      <c r="G300" s="127">
        <f>D300-C300</f>
        <v>2.8599999999999994</v>
      </c>
      <c r="H300" s="126">
        <f>D300-B300</f>
        <v>-105.26999999999998</v>
      </c>
      <c r="I300" s="125"/>
      <c r="J300" s="92"/>
      <c r="K300" s="137">
        <v>39.933511298425302</v>
      </c>
      <c r="L300" s="137">
        <v>37.47244404833377</v>
      </c>
      <c r="M300" s="137">
        <v>39.277572156114175</v>
      </c>
      <c r="N300" s="90">
        <f>M300/L300-1</f>
        <v>4.8172147657411069E-2</v>
      </c>
      <c r="O300" s="90">
        <f>M300/K300-1</f>
        <v>-1.6425781780351256E-2</v>
      </c>
      <c r="P300" s="124">
        <f>M300-L300</f>
        <v>1.8051281077804049</v>
      </c>
      <c r="Q300" s="123">
        <f>M300-K300</f>
        <v>-0.65593914231112649</v>
      </c>
      <c r="R300" s="122"/>
    </row>
    <row r="301" spans="1:18" x14ac:dyDescent="0.25">
      <c r="A301" s="136" t="s">
        <v>17</v>
      </c>
      <c r="B301" s="134">
        <v>47.26</v>
      </c>
      <c r="C301" s="134">
        <v>51.29</v>
      </c>
      <c r="D301" s="134">
        <v>59.19</v>
      </c>
      <c r="E301" s="133">
        <f>D301/C301-1</f>
        <v>0.1540261259504776</v>
      </c>
      <c r="F301" s="133">
        <f>D301/B301-1</f>
        <v>0.25243334743969537</v>
      </c>
      <c r="G301" s="132">
        <f>D301-C301</f>
        <v>7.8999999999999986</v>
      </c>
      <c r="H301" s="131">
        <f>D301-B301</f>
        <v>11.93</v>
      </c>
      <c r="I301" s="130"/>
      <c r="J301" s="135"/>
      <c r="K301" s="134">
        <v>50.140419230680116</v>
      </c>
      <c r="L301" s="134">
        <v>51.148345156839667</v>
      </c>
      <c r="M301" s="134">
        <v>58.425014935614875</v>
      </c>
      <c r="N301" s="133">
        <f>M301/L301-1</f>
        <v>0.14226598644515787</v>
      </c>
      <c r="O301" s="133">
        <f>M301/K301-1</f>
        <v>0.16522789063290366</v>
      </c>
      <c r="P301" s="132">
        <f>M301-L301</f>
        <v>7.2766697787752079</v>
      </c>
      <c r="Q301" s="131">
        <f>M301-K301</f>
        <v>8.2845957049347589</v>
      </c>
      <c r="R301" s="130"/>
    </row>
    <row r="302" spans="1:18" x14ac:dyDescent="0.25">
      <c r="A302" s="129" t="s">
        <v>16</v>
      </c>
      <c r="B302" s="128">
        <v>84.24</v>
      </c>
      <c r="C302" s="128">
        <v>95.26</v>
      </c>
      <c r="D302" s="128">
        <v>115.48</v>
      </c>
      <c r="E302" s="90">
        <f>D302/C302-1</f>
        <v>0.21226117992861648</v>
      </c>
      <c r="F302" s="90">
        <f>D302/B302-1</f>
        <v>0.37084520417853772</v>
      </c>
      <c r="G302" s="127">
        <f>D302-C302</f>
        <v>20.22</v>
      </c>
      <c r="H302" s="126">
        <f>D302-B302</f>
        <v>31.240000000000009</v>
      </c>
      <c r="I302" s="125"/>
      <c r="J302" s="92"/>
      <c r="K302" s="128">
        <v>80.566458607855438</v>
      </c>
      <c r="L302" s="128">
        <v>85.678236672078569</v>
      </c>
      <c r="M302" s="128">
        <v>99.358732939338296</v>
      </c>
      <c r="N302" s="90">
        <f>M302/L302-1</f>
        <v>0.15967294377940933</v>
      </c>
      <c r="O302" s="90">
        <f>M302/K302-1</f>
        <v>0.23325183526995152</v>
      </c>
      <c r="P302" s="124">
        <f>M302-L302</f>
        <v>13.680496267259727</v>
      </c>
      <c r="Q302" s="123">
        <f>M302-K302</f>
        <v>18.792274331482858</v>
      </c>
      <c r="R302" s="122"/>
    </row>
    <row r="303" spans="1:18" x14ac:dyDescent="0.25">
      <c r="A303" s="37" t="s">
        <v>15</v>
      </c>
      <c r="B303" s="93">
        <v>51.9</v>
      </c>
      <c r="C303" s="93">
        <v>51.68</v>
      </c>
      <c r="D303" s="93">
        <v>64.77</v>
      </c>
      <c r="E303" s="90">
        <f>D303/C303-1</f>
        <v>0.2532894736842104</v>
      </c>
      <c r="F303" s="90">
        <f>D303/B303-1</f>
        <v>0.24797687861271678</v>
      </c>
      <c r="G303" s="127">
        <f>D303-C303</f>
        <v>13.089999999999996</v>
      </c>
      <c r="H303" s="126">
        <f>D303-B303</f>
        <v>12.869999999999997</v>
      </c>
      <c r="I303" s="125"/>
      <c r="J303" s="92"/>
      <c r="K303" s="93">
        <v>54.16646575020836</v>
      </c>
      <c r="L303" s="93">
        <v>54.362729009599434</v>
      </c>
      <c r="M303" s="93">
        <v>62.544332600922395</v>
      </c>
      <c r="N303" s="90">
        <f>M303/L303-1</f>
        <v>0.1505002368420143</v>
      </c>
      <c r="O303" s="90">
        <f>M303/K303-1</f>
        <v>0.15466888479209673</v>
      </c>
      <c r="P303" s="124">
        <f>M303-L303</f>
        <v>8.1816035913229612</v>
      </c>
      <c r="Q303" s="123">
        <f>M303-K303</f>
        <v>8.3778668507140353</v>
      </c>
      <c r="R303" s="122"/>
    </row>
    <row r="304" spans="1:18" x14ac:dyDescent="0.25">
      <c r="A304" s="37" t="s">
        <v>14</v>
      </c>
      <c r="B304" s="93">
        <v>31.84</v>
      </c>
      <c r="C304" s="93">
        <v>38.799999999999997</v>
      </c>
      <c r="D304" s="93">
        <v>32.39</v>
      </c>
      <c r="E304" s="90">
        <f>D304/C304-1</f>
        <v>-0.16520618556701028</v>
      </c>
      <c r="F304" s="90">
        <f>D304/B304-1</f>
        <v>1.7273869346733584E-2</v>
      </c>
      <c r="G304" s="127">
        <f>D304-C304</f>
        <v>-6.4099999999999966</v>
      </c>
      <c r="H304" s="126">
        <f>D304-B304</f>
        <v>0.55000000000000071</v>
      </c>
      <c r="I304" s="125"/>
      <c r="J304" s="92"/>
      <c r="K304" s="93">
        <v>36.0582350412217</v>
      </c>
      <c r="L304" s="93">
        <v>34.298988978768044</v>
      </c>
      <c r="M304" s="93">
        <v>40.821552146978306</v>
      </c>
      <c r="N304" s="90">
        <f>M304/L304-1</f>
        <v>0.19016779684811991</v>
      </c>
      <c r="O304" s="90">
        <f>M304/K304-1</f>
        <v>0.13210067271210568</v>
      </c>
      <c r="P304" s="124">
        <f>M304-L304</f>
        <v>6.5225631682102616</v>
      </c>
      <c r="Q304" s="123">
        <f>M304-K304</f>
        <v>4.7633171057566059</v>
      </c>
      <c r="R304" s="122"/>
    </row>
    <row r="305" spans="1:18" x14ac:dyDescent="0.25">
      <c r="A305" s="121" t="s">
        <v>13</v>
      </c>
      <c r="B305" s="91">
        <v>47.7</v>
      </c>
      <c r="C305" s="91">
        <v>56.31</v>
      </c>
      <c r="D305" s="91">
        <v>63.87</v>
      </c>
      <c r="E305" s="116">
        <f>D305/C305-1</f>
        <v>0.13425679275439517</v>
      </c>
      <c r="F305" s="116">
        <f>D305/B305-1</f>
        <v>0.33899371069182371</v>
      </c>
      <c r="G305" s="120">
        <f>D305-C305</f>
        <v>7.5599999999999952</v>
      </c>
      <c r="H305" s="119">
        <f>D305-B305</f>
        <v>16.169999999999995</v>
      </c>
      <c r="I305" s="118"/>
      <c r="J305" s="117"/>
      <c r="K305" s="91">
        <v>52.204002036041452</v>
      </c>
      <c r="L305" s="91">
        <v>54.248583665358318</v>
      </c>
      <c r="M305" s="91">
        <v>55.681141872421136</v>
      </c>
      <c r="N305" s="116">
        <f>M305/L305-1</f>
        <v>2.6407292324898357E-2</v>
      </c>
      <c r="O305" s="116">
        <f>M305/K305-1</f>
        <v>6.6606767695301938E-2</v>
      </c>
      <c r="P305" s="115">
        <f>M305-L305</f>
        <v>1.4325582070628187</v>
      </c>
      <c r="Q305" s="114">
        <f>M305-K305</f>
        <v>3.4771398363796848</v>
      </c>
      <c r="R305" s="113"/>
    </row>
    <row r="306" spans="1:18" x14ac:dyDescent="0.25">
      <c r="A306" s="112" t="s">
        <v>26</v>
      </c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0"/>
    </row>
    <row r="307" spans="1:18" ht="21" x14ac:dyDescent="0.35">
      <c r="A307" s="109" t="s">
        <v>28</v>
      </c>
      <c r="B307" s="109"/>
      <c r="C307" s="109"/>
      <c r="D307" s="109"/>
      <c r="E307" s="109"/>
      <c r="F307" s="109"/>
      <c r="G307" s="109"/>
      <c r="H307" s="109"/>
      <c r="I307" s="109"/>
      <c r="J307" s="109"/>
      <c r="K307" s="109"/>
      <c r="L307" s="109"/>
      <c r="M307" s="109"/>
      <c r="N307" s="109"/>
      <c r="O307" s="109"/>
      <c r="P307" s="109"/>
      <c r="Q307" s="109"/>
      <c r="R307" s="109"/>
    </row>
    <row r="308" spans="1:18" x14ac:dyDescent="0.25">
      <c r="A308" s="28"/>
      <c r="B308" s="27" t="s">
        <v>148</v>
      </c>
      <c r="C308" s="26"/>
      <c r="D308" s="26"/>
      <c r="E308" s="26"/>
      <c r="F308" s="26"/>
      <c r="G308" s="26"/>
      <c r="H308" s="26"/>
      <c r="I308" s="25"/>
      <c r="J308" s="108"/>
      <c r="K308" s="27" t="str">
        <f>K$5</f>
        <v>acumulado octubre</v>
      </c>
      <c r="L308" s="26"/>
      <c r="M308" s="26"/>
      <c r="N308" s="26"/>
      <c r="O308" s="26"/>
      <c r="P308" s="26"/>
      <c r="Q308" s="26"/>
      <c r="R308" s="25"/>
    </row>
    <row r="309" spans="1:18" x14ac:dyDescent="0.25">
      <c r="A309" s="24"/>
      <c r="B309" s="23">
        <f>B$6</f>
        <v>2019</v>
      </c>
      <c r="C309" s="23">
        <f>C$6</f>
        <v>2022</v>
      </c>
      <c r="D309" s="23">
        <f>D$6</f>
        <v>2023</v>
      </c>
      <c r="E309" s="23" t="str">
        <f>CONCATENATE("var ",RIGHT(D309,2),"/",RIGHT(C309,2))</f>
        <v>var 23/22</v>
      </c>
      <c r="F309" s="23" t="str">
        <f>CONCATENATE("var ",RIGHT(D309,2),"/",RIGHT(B309,2))</f>
        <v>var 23/19</v>
      </c>
      <c r="G309" s="23" t="str">
        <f>CONCATENATE("dif ",RIGHT(D309,2),"-",RIGHT(C309,2))</f>
        <v>dif 23-22</v>
      </c>
      <c r="H309" s="22" t="str">
        <f>CONCATENATE("dif ",RIGHT(D309,2),"-",RIGHT(B309,2))</f>
        <v>dif 23-19</v>
      </c>
      <c r="I309" s="21"/>
      <c r="J309" s="92"/>
      <c r="K309" s="23">
        <f>K$6</f>
        <v>2019</v>
      </c>
      <c r="L309" s="23">
        <f>L$6</f>
        <v>2022</v>
      </c>
      <c r="M309" s="23">
        <f>M$6</f>
        <v>2023</v>
      </c>
      <c r="N309" s="23" t="str">
        <f>CONCATENATE("var ",RIGHT(M309,2),"/",RIGHT(L309,2))</f>
        <v>var 23/22</v>
      </c>
      <c r="O309" s="23" t="str">
        <f>CONCATENATE("var ",RIGHT(M309,2),"/",RIGHT(K309,2))</f>
        <v>var 23/19</v>
      </c>
      <c r="P309" s="23" t="str">
        <f>CONCATENATE("dif ",RIGHT(M309,2),"-",RIGHT(L309,2))</f>
        <v>dif 23-22</v>
      </c>
      <c r="Q309" s="22" t="str">
        <f>CONCATENATE("dif ",RIGHT(M309,2),"-",RIGHT(K309,2))</f>
        <v>dif 23-19</v>
      </c>
      <c r="R309" s="21"/>
    </row>
    <row r="310" spans="1:18" x14ac:dyDescent="0.25">
      <c r="A310" s="107" t="s">
        <v>11</v>
      </c>
      <c r="B310" s="105">
        <v>68.760000000000005</v>
      </c>
      <c r="C310" s="105">
        <v>83.26</v>
      </c>
      <c r="D310" s="105">
        <v>94.83</v>
      </c>
      <c r="E310" s="104">
        <f>D310/C310-1</f>
        <v>0.13896228681239475</v>
      </c>
      <c r="F310" s="104">
        <f>D310/B310-1</f>
        <v>0.37914485165794054</v>
      </c>
      <c r="G310" s="103">
        <f>D310-C310</f>
        <v>11.569999999999993</v>
      </c>
      <c r="H310" s="102">
        <f>D310-B310</f>
        <v>26.069999999999993</v>
      </c>
      <c r="I310" s="101"/>
      <c r="J310" s="106"/>
      <c r="K310" s="105">
        <v>69.370348156872495</v>
      </c>
      <c r="L310" s="105">
        <v>77.585672942896579</v>
      </c>
      <c r="M310" s="105">
        <v>89.455247810320884</v>
      </c>
      <c r="N310" s="104">
        <f>M310/L310-1</f>
        <v>0.15298668448954955</v>
      </c>
      <c r="O310" s="104">
        <f>M310/K310-1</f>
        <v>0.28953148120330696</v>
      </c>
      <c r="P310" s="103">
        <f>M310-L310</f>
        <v>11.869574867424305</v>
      </c>
      <c r="Q310" s="102">
        <f>M310-K310</f>
        <v>20.084899653448389</v>
      </c>
      <c r="R310" s="101"/>
    </row>
    <row r="311" spans="1:18" x14ac:dyDescent="0.25">
      <c r="A311" s="12" t="s">
        <v>10</v>
      </c>
      <c r="B311" s="100">
        <v>89.81</v>
      </c>
      <c r="C311" s="100">
        <v>112.13</v>
      </c>
      <c r="D311" s="100">
        <v>121.45</v>
      </c>
      <c r="E311" s="99">
        <f>D311/C311-1</f>
        <v>8.3117809685187005E-2</v>
      </c>
      <c r="F311" s="99">
        <f>D311/B311-1</f>
        <v>0.3522992985190958</v>
      </c>
      <c r="G311" s="98">
        <f>D311-C311</f>
        <v>9.3200000000000074</v>
      </c>
      <c r="H311" s="97">
        <f>D311-B311</f>
        <v>31.64</v>
      </c>
      <c r="I311" s="96"/>
      <c r="J311" s="92"/>
      <c r="K311" s="100">
        <v>88.957275549029447</v>
      </c>
      <c r="L311" s="100">
        <v>104.01424644615264</v>
      </c>
      <c r="M311" s="100">
        <v>114.60824510760501</v>
      </c>
      <c r="N311" s="99">
        <f>M311/L311-1</f>
        <v>0.10185141962199196</v>
      </c>
      <c r="O311" s="99">
        <f>M311/K311-1</f>
        <v>0.28835156427916742</v>
      </c>
      <c r="P311" s="98">
        <f>M311-L311</f>
        <v>10.593998661452375</v>
      </c>
      <c r="Q311" s="97">
        <f>M311-K311</f>
        <v>25.650969558575568</v>
      </c>
      <c r="R311" s="96"/>
    </row>
    <row r="312" spans="1:18" x14ac:dyDescent="0.25">
      <c r="A312" s="11" t="s">
        <v>9</v>
      </c>
      <c r="B312" s="93">
        <v>66.17</v>
      </c>
      <c r="C312" s="93">
        <v>76.150000000000006</v>
      </c>
      <c r="D312" s="93">
        <v>85.81</v>
      </c>
      <c r="E312" s="90">
        <f>D312/C312-1</f>
        <v>0.1268548916611949</v>
      </c>
      <c r="F312" s="90">
        <f>D312/B312-1</f>
        <v>0.29681124376605705</v>
      </c>
      <c r="G312" s="89">
        <f>D312-C312</f>
        <v>9.6599999999999966</v>
      </c>
      <c r="H312" s="88">
        <f>D312-B312</f>
        <v>19.64</v>
      </c>
      <c r="I312" s="87"/>
      <c r="J312" s="92"/>
      <c r="K312" s="93">
        <v>67.230605328958305</v>
      </c>
      <c r="L312" s="93">
        <v>68.49298851867286</v>
      </c>
      <c r="M312" s="93">
        <v>80.655298704795626</v>
      </c>
      <c r="N312" s="90">
        <f>M312/L312-1</f>
        <v>0.17757014913733871</v>
      </c>
      <c r="O312" s="90">
        <f>M312/K312-1</f>
        <v>0.19968128072252966</v>
      </c>
      <c r="P312" s="89">
        <f>M312-L312</f>
        <v>12.162310186122767</v>
      </c>
      <c r="Q312" s="88">
        <f>M312-K312</f>
        <v>13.424693375837322</v>
      </c>
      <c r="R312" s="87"/>
    </row>
    <row r="313" spans="1:18" x14ac:dyDescent="0.25">
      <c r="A313" s="11" t="s">
        <v>3</v>
      </c>
      <c r="B313" s="93">
        <v>54.56</v>
      </c>
      <c r="C313" s="93">
        <v>55.54</v>
      </c>
      <c r="D313" s="93">
        <v>63.89</v>
      </c>
      <c r="E313" s="90">
        <f>D313/C313-1</f>
        <v>0.15034209578682023</v>
      </c>
      <c r="F313" s="90">
        <f>D313/B313-1</f>
        <v>0.17100439882697938</v>
      </c>
      <c r="G313" s="89">
        <f>D313-C313</f>
        <v>8.3500000000000014</v>
      </c>
      <c r="H313" s="88">
        <f>D313-B313</f>
        <v>9.3299999999999983</v>
      </c>
      <c r="I313" s="87"/>
      <c r="J313" s="92"/>
      <c r="K313" s="93">
        <v>46.751112226260076</v>
      </c>
      <c r="L313" s="93">
        <v>50.025601581139455</v>
      </c>
      <c r="M313" s="93">
        <v>49.449537385217845</v>
      </c>
      <c r="N313" s="90">
        <f>M313/L313-1</f>
        <v>-1.151538767579352E-2</v>
      </c>
      <c r="O313" s="90">
        <f>M313/K313-1</f>
        <v>5.7718951067907698E-2</v>
      </c>
      <c r="P313" s="89">
        <f>M313-L313</f>
        <v>-0.57606419592161018</v>
      </c>
      <c r="Q313" s="88">
        <f>M313-K313</f>
        <v>2.6984251589577681</v>
      </c>
      <c r="R313" s="87"/>
    </row>
    <row r="314" spans="1:18" x14ac:dyDescent="0.25">
      <c r="A314" s="11" t="s">
        <v>8</v>
      </c>
      <c r="B314" s="93">
        <v>35.979999999999997</v>
      </c>
      <c r="C314" s="93">
        <v>43.45</v>
      </c>
      <c r="D314" s="93">
        <v>48.08</v>
      </c>
      <c r="E314" s="90">
        <f>D314/C314-1</f>
        <v>0.10655926352128864</v>
      </c>
      <c r="F314" s="90">
        <f>D314/B314-1</f>
        <v>0.33629794330183449</v>
      </c>
      <c r="G314" s="89">
        <f>D314-C314</f>
        <v>4.6299999999999955</v>
      </c>
      <c r="H314" s="88">
        <f>D314-B314</f>
        <v>12.100000000000001</v>
      </c>
      <c r="I314" s="87"/>
      <c r="J314" s="92"/>
      <c r="K314" s="93">
        <v>40.534380255338569</v>
      </c>
      <c r="L314" s="93">
        <v>39.60714537859338</v>
      </c>
      <c r="M314" s="93">
        <v>50.236965085332422</v>
      </c>
      <c r="N314" s="90">
        <f>M314/L314-1</f>
        <v>0.26838136414860592</v>
      </c>
      <c r="O314" s="90">
        <f>M314/K314-1</f>
        <v>0.23936679847759557</v>
      </c>
      <c r="P314" s="89">
        <f>M314-L314</f>
        <v>10.629819706739042</v>
      </c>
      <c r="Q314" s="88">
        <f>M314-K314</f>
        <v>9.7025848299938531</v>
      </c>
      <c r="R314" s="87"/>
    </row>
    <row r="315" spans="1:18" x14ac:dyDescent="0.25">
      <c r="A315" s="11" t="s">
        <v>7</v>
      </c>
      <c r="B315" s="93">
        <v>65.900000000000006</v>
      </c>
      <c r="C315" s="93">
        <v>106.99</v>
      </c>
      <c r="D315" s="93">
        <v>151.55000000000001</v>
      </c>
      <c r="E315" s="90">
        <f>D315/C315-1</f>
        <v>0.4164875221983364</v>
      </c>
      <c r="F315" s="90">
        <f>D315/B315-1</f>
        <v>1.2996965098634292</v>
      </c>
      <c r="G315" s="89">
        <f>D315-C315</f>
        <v>44.560000000000016</v>
      </c>
      <c r="H315" s="88">
        <f>D315-B315</f>
        <v>85.65</v>
      </c>
      <c r="I315" s="87"/>
      <c r="J315" s="92"/>
      <c r="K315" s="93">
        <v>67.133585236787823</v>
      </c>
      <c r="L315" s="93">
        <v>92.879581047894987</v>
      </c>
      <c r="M315" s="93">
        <v>119.67807052829235</v>
      </c>
      <c r="N315" s="90">
        <f>M315/L315-1</f>
        <v>0.28852939664508459</v>
      </c>
      <c r="O315" s="90">
        <f>M315/K315-1</f>
        <v>0.78268552329171936</v>
      </c>
      <c r="P315" s="89">
        <f>M315-L315</f>
        <v>26.798489480397365</v>
      </c>
      <c r="Q315" s="88">
        <f>M315-K315</f>
        <v>52.544485291504529</v>
      </c>
      <c r="R315" s="87"/>
    </row>
    <row r="316" spans="1:18" x14ac:dyDescent="0.25">
      <c r="A316" s="11" t="s">
        <v>6</v>
      </c>
      <c r="B316" s="93">
        <v>40.44</v>
      </c>
      <c r="C316" s="93">
        <v>50.3</v>
      </c>
      <c r="D316" s="93">
        <v>65.09</v>
      </c>
      <c r="E316" s="90">
        <f>D316/C316-1</f>
        <v>0.29403578528827046</v>
      </c>
      <c r="F316" s="90">
        <f>D316/B316-1</f>
        <v>0.6095450049455986</v>
      </c>
      <c r="G316" s="89">
        <f>D316-C316</f>
        <v>14.790000000000006</v>
      </c>
      <c r="H316" s="88">
        <f>D316-B316</f>
        <v>24.650000000000006</v>
      </c>
      <c r="I316" s="87"/>
      <c r="J316" s="92"/>
      <c r="K316" s="93">
        <v>41.977272225614726</v>
      </c>
      <c r="L316" s="93">
        <v>51.213056351013826</v>
      </c>
      <c r="M316" s="93">
        <v>59.444171514300677</v>
      </c>
      <c r="N316" s="90">
        <f>M316/L316-1</f>
        <v>0.16072298257051609</v>
      </c>
      <c r="O316" s="90">
        <f>M316/K316-1</f>
        <v>0.41610372381527849</v>
      </c>
      <c r="P316" s="89">
        <f>M316-L316</f>
        <v>8.2311151632868516</v>
      </c>
      <c r="Q316" s="88">
        <f>M316-K316</f>
        <v>17.466899288685951</v>
      </c>
      <c r="R316" s="87"/>
    </row>
    <row r="317" spans="1:18" x14ac:dyDescent="0.25">
      <c r="A317" s="11" t="s">
        <v>5</v>
      </c>
      <c r="B317" s="93">
        <v>42.67</v>
      </c>
      <c r="C317" s="93">
        <v>68.819999999999993</v>
      </c>
      <c r="D317" s="93">
        <v>73.47</v>
      </c>
      <c r="E317" s="90">
        <f>D317/C317-1</f>
        <v>6.7567567567567766E-2</v>
      </c>
      <c r="F317" s="90">
        <f>D317/B317-1</f>
        <v>0.72181860792125607</v>
      </c>
      <c r="G317" s="89">
        <f>D317-C317</f>
        <v>4.6500000000000057</v>
      </c>
      <c r="H317" s="88">
        <f>D317-B317</f>
        <v>30.799999999999997</v>
      </c>
      <c r="I317" s="87"/>
      <c r="J317" s="92"/>
      <c r="K317" s="93">
        <v>49.472754102882128</v>
      </c>
      <c r="L317" s="93">
        <v>62.210445017014813</v>
      </c>
      <c r="M317" s="93">
        <v>68.889167831618394</v>
      </c>
      <c r="N317" s="90">
        <f>M317/L317-1</f>
        <v>0.10735693680983838</v>
      </c>
      <c r="O317" s="90">
        <f>M317/K317-1</f>
        <v>0.39246680482672236</v>
      </c>
      <c r="P317" s="89">
        <f>M317-L317</f>
        <v>6.6787228146035815</v>
      </c>
      <c r="Q317" s="88">
        <f>M317-K317</f>
        <v>19.416413728736266</v>
      </c>
      <c r="R317" s="87"/>
    </row>
    <row r="318" spans="1:18" x14ac:dyDescent="0.25">
      <c r="A318" s="11" t="s">
        <v>4</v>
      </c>
      <c r="B318" s="93">
        <v>67.56</v>
      </c>
      <c r="C318" s="93">
        <v>88.28</v>
      </c>
      <c r="D318" s="93">
        <v>112.03</v>
      </c>
      <c r="E318" s="90">
        <f>D318/C318-1</f>
        <v>0.26903035795197106</v>
      </c>
      <c r="F318" s="90">
        <f>D318/B318-1</f>
        <v>0.65822972172883354</v>
      </c>
      <c r="G318" s="89">
        <f>D318-C318</f>
        <v>23.75</v>
      </c>
      <c r="H318" s="88">
        <f>D318-B318</f>
        <v>44.47</v>
      </c>
      <c r="I318" s="87"/>
      <c r="J318" s="92"/>
      <c r="K318" s="93">
        <v>70.477269780045177</v>
      </c>
      <c r="L318" s="93">
        <v>86.024751063512028</v>
      </c>
      <c r="M318" s="93">
        <v>106.83229828268635</v>
      </c>
      <c r="N318" s="90">
        <f>M318/L318-1</f>
        <v>0.24187861007365341</v>
      </c>
      <c r="O318" s="90">
        <f>M318/K318-1</f>
        <v>0.51584047759089957</v>
      </c>
      <c r="P318" s="89">
        <f>M318-L318</f>
        <v>20.807547219174324</v>
      </c>
      <c r="Q318" s="95">
        <f>M318-K318</f>
        <v>36.355028502641176</v>
      </c>
      <c r="R318" s="94"/>
    </row>
    <row r="319" spans="1:18" x14ac:dyDescent="0.25">
      <c r="A319" s="11" t="s">
        <v>2</v>
      </c>
      <c r="B319" s="93">
        <v>124.3</v>
      </c>
      <c r="C319" s="93">
        <v>68.33</v>
      </c>
      <c r="D319" s="93">
        <v>107.98</v>
      </c>
      <c r="E319" s="90">
        <f>D319/C319-1</f>
        <v>0.58027220840040994</v>
      </c>
      <c r="F319" s="90">
        <f>D319/B319-1</f>
        <v>-0.13129525341914716</v>
      </c>
      <c r="G319" s="89">
        <f>D319-C319</f>
        <v>39.650000000000006</v>
      </c>
      <c r="H319" s="88">
        <f>D319-B319</f>
        <v>-16.319999999999993</v>
      </c>
      <c r="I319" s="87"/>
      <c r="J319" s="92"/>
      <c r="K319" s="93">
        <v>103.95434052363009</v>
      </c>
      <c r="L319" s="93">
        <v>95.219807372673046</v>
      </c>
      <c r="M319" s="93">
        <v>99.763618285748407</v>
      </c>
      <c r="N319" s="90">
        <f>M319/L319-1</f>
        <v>4.7719177747248542E-2</v>
      </c>
      <c r="O319" s="90">
        <f>M319/K319-1</f>
        <v>-4.031310493407525E-2</v>
      </c>
      <c r="P319" s="89">
        <f>M319-L319</f>
        <v>4.5438109130753617</v>
      </c>
      <c r="Q319" s="88">
        <f>M319-K319</f>
        <v>-4.1907222378816869</v>
      </c>
      <c r="R319" s="87"/>
    </row>
    <row r="320" spans="1:18" x14ac:dyDescent="0.25">
      <c r="A320" s="11" t="s">
        <v>27</v>
      </c>
      <c r="B320" s="91">
        <v>31.35</v>
      </c>
      <c r="C320" s="91">
        <v>39.69</v>
      </c>
      <c r="D320" s="91">
        <v>49.04</v>
      </c>
      <c r="E320" s="90">
        <f>D320/C320-1</f>
        <v>0.23557571176618808</v>
      </c>
      <c r="F320" s="90">
        <f>D320/B320-1</f>
        <v>0.56427432216905893</v>
      </c>
      <c r="G320" s="89">
        <f>D320-C320</f>
        <v>9.3500000000000014</v>
      </c>
      <c r="H320" s="88">
        <f>D320-B320</f>
        <v>17.689999999999998</v>
      </c>
      <c r="I320" s="87"/>
      <c r="J320" s="92"/>
      <c r="K320" s="91">
        <v>38.633748055363441</v>
      </c>
      <c r="L320" s="91">
        <v>39.834097092059437</v>
      </c>
      <c r="M320" s="91">
        <v>51.340786959775158</v>
      </c>
      <c r="N320" s="90">
        <f>M320/L320-1</f>
        <v>0.288865336676841</v>
      </c>
      <c r="O320" s="90">
        <f>M320/K320-1</f>
        <v>0.3289103321324689</v>
      </c>
      <c r="P320" s="89">
        <f>M320-L320</f>
        <v>11.506689867715721</v>
      </c>
      <c r="Q320" s="88">
        <f>M320-K320</f>
        <v>12.707038904411718</v>
      </c>
      <c r="R320" s="87"/>
    </row>
    <row r="321" spans="1:18" x14ac:dyDescent="0.25">
      <c r="A321" s="86" t="s">
        <v>26</v>
      </c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4"/>
    </row>
    <row r="322" spans="1:18" ht="23.25" x14ac:dyDescent="0.35">
      <c r="A322" s="83" t="s">
        <v>25</v>
      </c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</row>
    <row r="323" spans="1:18" ht="21" x14ac:dyDescent="0.35">
      <c r="A323" s="1" t="s">
        <v>24</v>
      </c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25">
      <c r="A324" s="28"/>
      <c r="B324" s="27" t="s">
        <v>148</v>
      </c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5"/>
    </row>
    <row r="325" spans="1:18" x14ac:dyDescent="0.25">
      <c r="A325" s="24"/>
      <c r="B325" s="22">
        <f>B$6</f>
        <v>2019</v>
      </c>
      <c r="C325" s="21"/>
      <c r="D325" s="22">
        <f>C$6</f>
        <v>2022</v>
      </c>
      <c r="E325" s="21"/>
      <c r="F325" s="22">
        <f>D$6</f>
        <v>2023</v>
      </c>
      <c r="G325" s="21"/>
      <c r="H325" s="22" t="str">
        <f>CONCATENATE("var ",RIGHT(F325,2),"/",RIGHT(D325,2))</f>
        <v>var 23/22</v>
      </c>
      <c r="I325" s="21"/>
      <c r="J325" s="23"/>
      <c r="K325" s="22" t="str">
        <f>CONCATENATE("var ",RIGHT(F325,2),"/",RIGHT(B325,2))</f>
        <v>var 23/19</v>
      </c>
      <c r="L325" s="21"/>
      <c r="M325" s="22" t="str">
        <f>CONCATENATE("dif ",RIGHT(F325,2),"-",RIGHT(D325,2))</f>
        <v>dif 23-22</v>
      </c>
      <c r="N325" s="21"/>
      <c r="O325" s="22" t="str">
        <f>CONCATENATE("dif ",RIGHT(F325,2),"-",RIGHT(B325,2))</f>
        <v>dif 23-19</v>
      </c>
      <c r="P325" s="21"/>
      <c r="Q325" s="22" t="str">
        <f>CONCATENATE("cuota ",RIGHT(F325,2))</f>
        <v>cuota 23</v>
      </c>
      <c r="R325" s="21"/>
    </row>
    <row r="326" spans="1:18" x14ac:dyDescent="0.25">
      <c r="A326" s="20" t="s">
        <v>21</v>
      </c>
      <c r="B326" s="68">
        <v>390</v>
      </c>
      <c r="C326" s="67"/>
      <c r="D326" s="68">
        <v>299</v>
      </c>
      <c r="E326" s="67"/>
      <c r="F326" s="68">
        <v>313</v>
      </c>
      <c r="G326" s="67"/>
      <c r="H326" s="14">
        <f>F326/D326-1</f>
        <v>4.6822742474916357E-2</v>
      </c>
      <c r="I326" s="13"/>
      <c r="J326" s="17"/>
      <c r="K326" s="14">
        <f>F326/B326-1</f>
        <v>-0.1974358974358974</v>
      </c>
      <c r="L326" s="13"/>
      <c r="M326" s="66">
        <f>F326-D326</f>
        <v>14</v>
      </c>
      <c r="N326" s="65"/>
      <c r="O326" s="66">
        <f>F326-B326</f>
        <v>-77</v>
      </c>
      <c r="P326" s="65"/>
      <c r="Q326" s="14">
        <f>F326/$F$326</f>
        <v>1</v>
      </c>
      <c r="R326" s="13"/>
    </row>
    <row r="327" spans="1:18" x14ac:dyDescent="0.25">
      <c r="A327" s="60" t="s">
        <v>20</v>
      </c>
      <c r="B327" s="80">
        <v>232</v>
      </c>
      <c r="C327" s="79"/>
      <c r="D327" s="80">
        <v>197</v>
      </c>
      <c r="E327" s="79"/>
      <c r="F327" s="80">
        <v>205</v>
      </c>
      <c r="G327" s="79"/>
      <c r="H327" s="45">
        <f>F327/D327-1</f>
        <v>4.0609137055837463E-2</v>
      </c>
      <c r="I327" s="44"/>
      <c r="J327" s="48"/>
      <c r="K327" s="45">
        <f>F327/B327-1</f>
        <v>-0.11637931034482762</v>
      </c>
      <c r="L327" s="44"/>
      <c r="M327" s="78">
        <f>F327-D327</f>
        <v>8</v>
      </c>
      <c r="N327" s="77"/>
      <c r="O327" s="78">
        <f>F327-B327</f>
        <v>-27</v>
      </c>
      <c r="P327" s="77"/>
      <c r="Q327" s="45">
        <f>F327/$F$326</f>
        <v>0.65495207667731625</v>
      </c>
      <c r="R327" s="44"/>
    </row>
    <row r="328" spans="1:18" x14ac:dyDescent="0.25">
      <c r="A328" s="43" t="s">
        <v>19</v>
      </c>
      <c r="B328" s="76">
        <v>26</v>
      </c>
      <c r="C328" s="75"/>
      <c r="D328" s="76">
        <v>29</v>
      </c>
      <c r="E328" s="75"/>
      <c r="F328" s="76">
        <v>30</v>
      </c>
      <c r="G328" s="75"/>
      <c r="H328" s="39">
        <f>F328/D328-1</f>
        <v>3.4482758620689724E-2</v>
      </c>
      <c r="I328" s="38"/>
      <c r="J328" s="42"/>
      <c r="K328" s="39">
        <f>F328/B328-1</f>
        <v>0.15384615384615374</v>
      </c>
      <c r="L328" s="38"/>
      <c r="M328" s="74">
        <f>F328-D328</f>
        <v>1</v>
      </c>
      <c r="N328" s="73"/>
      <c r="O328" s="74">
        <f>F328-B328</f>
        <v>4</v>
      </c>
      <c r="P328" s="73"/>
      <c r="Q328" s="39">
        <f>F328/$F$326</f>
        <v>9.5846645367412137E-2</v>
      </c>
      <c r="R328" s="38"/>
    </row>
    <row r="329" spans="1:18" x14ac:dyDescent="0.25">
      <c r="A329" s="37" t="s">
        <v>18</v>
      </c>
      <c r="B329" s="64">
        <v>100</v>
      </c>
      <c r="C329" s="63"/>
      <c r="D329" s="64">
        <v>99</v>
      </c>
      <c r="E329" s="63"/>
      <c r="F329" s="64">
        <v>104</v>
      </c>
      <c r="G329" s="63"/>
      <c r="H329" s="3">
        <f>F329/D329-1</f>
        <v>5.0505050505050608E-2</v>
      </c>
      <c r="I329" s="2"/>
      <c r="J329" s="6"/>
      <c r="K329" s="3">
        <f>F329/B329-1</f>
        <v>4.0000000000000036E-2</v>
      </c>
      <c r="L329" s="2"/>
      <c r="M329" s="62">
        <f>F329-D329</f>
        <v>5</v>
      </c>
      <c r="N329" s="61"/>
      <c r="O329" s="62">
        <f>F329-B329</f>
        <v>4</v>
      </c>
      <c r="P329" s="61"/>
      <c r="Q329" s="3">
        <f>F329/$F$326</f>
        <v>0.33226837060702874</v>
      </c>
      <c r="R329" s="2"/>
    </row>
    <row r="330" spans="1:18" x14ac:dyDescent="0.25">
      <c r="A330" s="37" t="s">
        <v>15</v>
      </c>
      <c r="B330" s="64">
        <v>52</v>
      </c>
      <c r="C330" s="63"/>
      <c r="D330" s="64">
        <v>44</v>
      </c>
      <c r="E330" s="63"/>
      <c r="F330" s="64">
        <v>43</v>
      </c>
      <c r="G330" s="63"/>
      <c r="H330" s="3">
        <f>F330/D330-1</f>
        <v>-2.2727272727272707E-2</v>
      </c>
      <c r="I330" s="2"/>
      <c r="J330" s="6"/>
      <c r="K330" s="3">
        <f>F330/B330-1</f>
        <v>-0.17307692307692313</v>
      </c>
      <c r="L330" s="2"/>
      <c r="M330" s="62">
        <f>F330-D330</f>
        <v>-1</v>
      </c>
      <c r="N330" s="61"/>
      <c r="O330" s="62">
        <f>F330-B330</f>
        <v>-9</v>
      </c>
      <c r="P330" s="61"/>
      <c r="Q330" s="3">
        <f>F330/$F$326</f>
        <v>0.13738019169329074</v>
      </c>
      <c r="R330" s="2"/>
    </row>
    <row r="331" spans="1:18" x14ac:dyDescent="0.25">
      <c r="A331" s="37" t="s">
        <v>14</v>
      </c>
      <c r="B331" s="64">
        <v>22</v>
      </c>
      <c r="C331" s="63"/>
      <c r="D331" s="64">
        <v>15</v>
      </c>
      <c r="E331" s="63"/>
      <c r="F331" s="64">
        <v>15</v>
      </c>
      <c r="G331" s="63"/>
      <c r="H331" s="3">
        <f>F331/D331-1</f>
        <v>0</v>
      </c>
      <c r="I331" s="2"/>
      <c r="J331" s="6"/>
      <c r="K331" s="3">
        <f>F331/B331-1</f>
        <v>-0.31818181818181823</v>
      </c>
      <c r="L331" s="2"/>
      <c r="M331" s="62">
        <f>F331-D331</f>
        <v>0</v>
      </c>
      <c r="N331" s="61"/>
      <c r="O331" s="62">
        <f>F331-B331</f>
        <v>-7</v>
      </c>
      <c r="P331" s="61"/>
      <c r="Q331" s="3">
        <f>F331/$F$326</f>
        <v>4.7923322683706068E-2</v>
      </c>
      <c r="R331" s="2"/>
    </row>
    <row r="332" spans="1:18" x14ac:dyDescent="0.25">
      <c r="A332" s="57" t="s">
        <v>13</v>
      </c>
      <c r="B332" s="72">
        <v>32</v>
      </c>
      <c r="C332" s="71"/>
      <c r="D332" s="72">
        <v>10</v>
      </c>
      <c r="E332" s="71"/>
      <c r="F332" s="72">
        <v>13</v>
      </c>
      <c r="G332" s="71"/>
      <c r="H332" s="53">
        <f>F332/D332-1</f>
        <v>0.30000000000000004</v>
      </c>
      <c r="I332" s="52"/>
      <c r="J332" s="56"/>
      <c r="K332" s="53">
        <f>F332/B332-1</f>
        <v>-0.59375</v>
      </c>
      <c r="L332" s="52"/>
      <c r="M332" s="82">
        <f>F332-D332</f>
        <v>3</v>
      </c>
      <c r="N332" s="81"/>
      <c r="O332" s="82">
        <f>F332-B332</f>
        <v>-19</v>
      </c>
      <c r="P332" s="81"/>
      <c r="Q332" s="53">
        <f>F332/$F$326</f>
        <v>4.1533546325878593E-2</v>
      </c>
      <c r="R332" s="52"/>
    </row>
    <row r="333" spans="1:18" x14ac:dyDescent="0.25">
      <c r="A333" s="51" t="s">
        <v>17</v>
      </c>
      <c r="B333" s="80">
        <v>158</v>
      </c>
      <c r="C333" s="79"/>
      <c r="D333" s="80">
        <v>102</v>
      </c>
      <c r="E333" s="79"/>
      <c r="F333" s="80">
        <v>108</v>
      </c>
      <c r="G333" s="79"/>
      <c r="H333" s="45">
        <f>F333/D333-1</f>
        <v>5.8823529411764719E-2</v>
      </c>
      <c r="I333" s="44"/>
      <c r="J333" s="48"/>
      <c r="K333" s="45">
        <f>F333/B333-1</f>
        <v>-0.31645569620253167</v>
      </c>
      <c r="L333" s="44"/>
      <c r="M333" s="78">
        <f>F333-D333</f>
        <v>6</v>
      </c>
      <c r="N333" s="77"/>
      <c r="O333" s="78">
        <f>F333-B333</f>
        <v>-50</v>
      </c>
      <c r="P333" s="77"/>
      <c r="Q333" s="45">
        <f>F333/$F$326</f>
        <v>0.34504792332268369</v>
      </c>
      <c r="R333" s="44"/>
    </row>
    <row r="334" spans="1:18" x14ac:dyDescent="0.25">
      <c r="A334" s="43" t="s">
        <v>16</v>
      </c>
      <c r="B334" s="64">
        <v>5</v>
      </c>
      <c r="C334" s="63"/>
      <c r="D334" s="64">
        <v>5</v>
      </c>
      <c r="E334" s="63"/>
      <c r="F334" s="76">
        <v>5</v>
      </c>
      <c r="G334" s="75"/>
      <c r="H334" s="39">
        <f>F334/D334-1</f>
        <v>0</v>
      </c>
      <c r="I334" s="38"/>
      <c r="J334" s="42"/>
      <c r="K334" s="39">
        <f>F334/B334-1</f>
        <v>0</v>
      </c>
      <c r="L334" s="38"/>
      <c r="M334" s="74">
        <f>F334-D334</f>
        <v>0</v>
      </c>
      <c r="N334" s="73"/>
      <c r="O334" s="74">
        <f>F334-B334</f>
        <v>0</v>
      </c>
      <c r="P334" s="73"/>
      <c r="Q334" s="39">
        <f>F334/$F$326</f>
        <v>1.5974440894568689E-2</v>
      </c>
      <c r="R334" s="38"/>
    </row>
    <row r="335" spans="1:18" x14ac:dyDescent="0.25">
      <c r="A335" s="37" t="s">
        <v>15</v>
      </c>
      <c r="B335" s="64">
        <v>61</v>
      </c>
      <c r="C335" s="63"/>
      <c r="D335" s="64">
        <v>50</v>
      </c>
      <c r="E335" s="63"/>
      <c r="F335" s="64">
        <v>52</v>
      </c>
      <c r="G335" s="63"/>
      <c r="H335" s="3">
        <f>F335/D335-1</f>
        <v>4.0000000000000036E-2</v>
      </c>
      <c r="I335" s="2"/>
      <c r="J335" s="6"/>
      <c r="K335" s="3">
        <f>F335/B335-1</f>
        <v>-0.14754098360655743</v>
      </c>
      <c r="L335" s="2"/>
      <c r="M335" s="62">
        <f>F335-D335</f>
        <v>2</v>
      </c>
      <c r="N335" s="61"/>
      <c r="O335" s="62">
        <f>F335-B335</f>
        <v>-9</v>
      </c>
      <c r="P335" s="61"/>
      <c r="Q335" s="3">
        <f>F335/$F$326</f>
        <v>0.16613418530351437</v>
      </c>
      <c r="R335" s="2"/>
    </row>
    <row r="336" spans="1:18" x14ac:dyDescent="0.25">
      <c r="A336" s="37" t="s">
        <v>14</v>
      </c>
      <c r="B336" s="64">
        <v>53</v>
      </c>
      <c r="C336" s="63"/>
      <c r="D336" s="64">
        <v>31</v>
      </c>
      <c r="E336" s="63"/>
      <c r="F336" s="64">
        <v>32</v>
      </c>
      <c r="G336" s="63"/>
      <c r="H336" s="3">
        <f>F336/D336-1</f>
        <v>3.2258064516129004E-2</v>
      </c>
      <c r="I336" s="2"/>
      <c r="J336" s="6"/>
      <c r="K336" s="3">
        <f>F336/B336-1</f>
        <v>-0.39622641509433965</v>
      </c>
      <c r="L336" s="2"/>
      <c r="M336" s="62">
        <f>F336-D336</f>
        <v>1</v>
      </c>
      <c r="N336" s="61"/>
      <c r="O336" s="62">
        <f>F336-B336</f>
        <v>-21</v>
      </c>
      <c r="P336" s="61"/>
      <c r="Q336" s="3">
        <f>F336/$F$326</f>
        <v>0.10223642172523961</v>
      </c>
      <c r="R336" s="2"/>
    </row>
    <row r="337" spans="1:18" x14ac:dyDescent="0.25">
      <c r="A337" s="36" t="s">
        <v>13</v>
      </c>
      <c r="B337" s="72">
        <v>39</v>
      </c>
      <c r="C337" s="71"/>
      <c r="D337" s="72">
        <v>16</v>
      </c>
      <c r="E337" s="71"/>
      <c r="F337" s="72">
        <v>19</v>
      </c>
      <c r="G337" s="71"/>
      <c r="H337" s="30">
        <f>F337/D337-1</f>
        <v>0.1875</v>
      </c>
      <c r="I337" s="29"/>
      <c r="J337" s="33"/>
      <c r="K337" s="30">
        <f>F337/B337-1</f>
        <v>-0.51282051282051277</v>
      </c>
      <c r="L337" s="29"/>
      <c r="M337" s="70">
        <f>F337-D337</f>
        <v>3</v>
      </c>
      <c r="N337" s="69"/>
      <c r="O337" s="70">
        <f>F337-B337</f>
        <v>-20</v>
      </c>
      <c r="P337" s="69"/>
      <c r="Q337" s="30">
        <f>F337/$F$326</f>
        <v>6.070287539936102E-2</v>
      </c>
      <c r="R337" s="29"/>
    </row>
    <row r="338" spans="1:18" ht="21" x14ac:dyDescent="0.35">
      <c r="A338" s="1" t="s">
        <v>23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25">
      <c r="A339" s="28"/>
      <c r="B339" s="27" t="s">
        <v>148</v>
      </c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5"/>
    </row>
    <row r="340" spans="1:18" x14ac:dyDescent="0.25">
      <c r="A340" s="24"/>
      <c r="B340" s="22">
        <f>B$6</f>
        <v>2019</v>
      </c>
      <c r="C340" s="21"/>
      <c r="D340" s="22">
        <f>C$6</f>
        <v>2022</v>
      </c>
      <c r="E340" s="21"/>
      <c r="F340" s="22">
        <f>D$6</f>
        <v>2023</v>
      </c>
      <c r="G340" s="21"/>
      <c r="H340" s="22" t="str">
        <f>CONCATENATE("var ",RIGHT(F340,2),"/",RIGHT(D340,2))</f>
        <v>var 23/22</v>
      </c>
      <c r="I340" s="21"/>
      <c r="J340" s="23"/>
      <c r="K340" s="22" t="str">
        <f>CONCATENATE("var ",RIGHT(F340,2),"/",RIGHT(B340,2))</f>
        <v>var 23/19</v>
      </c>
      <c r="L340" s="21"/>
      <c r="M340" s="22" t="str">
        <f>CONCATENATE("dif ",RIGHT(F340,2),"-",RIGHT(D340,2))</f>
        <v>dif 23-22</v>
      </c>
      <c r="N340" s="21"/>
      <c r="O340" s="22" t="str">
        <f>CONCATENATE("dif ",RIGHT(F340,2),"-",RIGHT(B340,2))</f>
        <v>dif 23-19</v>
      </c>
      <c r="P340" s="21"/>
      <c r="Q340" s="22" t="str">
        <f>CONCATENATE("cuota ",RIGHT(F340,2))</f>
        <v>cuota 23</v>
      </c>
      <c r="R340" s="21"/>
    </row>
    <row r="341" spans="1:18" x14ac:dyDescent="0.25">
      <c r="A341" s="20" t="s">
        <v>11</v>
      </c>
      <c r="B341" s="68">
        <v>390</v>
      </c>
      <c r="C341" s="67"/>
      <c r="D341" s="68">
        <v>299</v>
      </c>
      <c r="E341" s="67"/>
      <c r="F341" s="68">
        <v>313</v>
      </c>
      <c r="G341" s="67"/>
      <c r="H341" s="14">
        <f>F341/D341-1</f>
        <v>4.6822742474916357E-2</v>
      </c>
      <c r="I341" s="13"/>
      <c r="J341" s="17"/>
      <c r="K341" s="14">
        <f>F341/B341-1</f>
        <v>-0.1974358974358974</v>
      </c>
      <c r="L341" s="13"/>
      <c r="M341" s="66">
        <f>F341-D341</f>
        <v>14</v>
      </c>
      <c r="N341" s="65"/>
      <c r="O341" s="66">
        <f>F341-B341</f>
        <v>-77</v>
      </c>
      <c r="P341" s="65"/>
      <c r="Q341" s="14">
        <f>F341/$F$341</f>
        <v>1</v>
      </c>
      <c r="R341" s="13"/>
    </row>
    <row r="342" spans="1:18" x14ac:dyDescent="0.25">
      <c r="A342" s="12" t="s">
        <v>10</v>
      </c>
      <c r="B342" s="64">
        <v>101</v>
      </c>
      <c r="C342" s="63"/>
      <c r="D342" s="64">
        <v>84</v>
      </c>
      <c r="E342" s="63"/>
      <c r="F342" s="64">
        <v>91</v>
      </c>
      <c r="G342" s="63"/>
      <c r="H342" s="3">
        <f>F342/D342-1</f>
        <v>8.3333333333333259E-2</v>
      </c>
      <c r="I342" s="2"/>
      <c r="J342" s="6"/>
      <c r="K342" s="3">
        <f>F342/B342-1</f>
        <v>-9.9009900990098987E-2</v>
      </c>
      <c r="L342" s="2"/>
      <c r="M342" s="62">
        <f>F342-D342</f>
        <v>7</v>
      </c>
      <c r="N342" s="61"/>
      <c r="O342" s="62">
        <f>F342-B342</f>
        <v>-10</v>
      </c>
      <c r="P342" s="61"/>
      <c r="Q342" s="3">
        <f>F342/$F$341</f>
        <v>0.29073482428115016</v>
      </c>
      <c r="R342" s="2"/>
    </row>
    <row r="343" spans="1:18" x14ac:dyDescent="0.25">
      <c r="A343" s="11" t="s">
        <v>9</v>
      </c>
      <c r="B343" s="64">
        <v>104</v>
      </c>
      <c r="C343" s="63"/>
      <c r="D343" s="64">
        <v>79</v>
      </c>
      <c r="E343" s="63"/>
      <c r="F343" s="64">
        <v>80</v>
      </c>
      <c r="G343" s="63"/>
      <c r="H343" s="3">
        <f>F343/D343-1</f>
        <v>1.2658227848101333E-2</v>
      </c>
      <c r="I343" s="2"/>
      <c r="J343" s="6"/>
      <c r="K343" s="3">
        <f>F343/B343-1</f>
        <v>-0.23076923076923073</v>
      </c>
      <c r="L343" s="2"/>
      <c r="M343" s="62">
        <f>F343-D343</f>
        <v>1</v>
      </c>
      <c r="N343" s="61"/>
      <c r="O343" s="62">
        <f>F343-B343</f>
        <v>-24</v>
      </c>
      <c r="P343" s="61"/>
      <c r="Q343" s="3">
        <f>F343/$F$341</f>
        <v>0.25559105431309903</v>
      </c>
      <c r="R343" s="2"/>
    </row>
    <row r="344" spans="1:18" x14ac:dyDescent="0.25">
      <c r="A344" s="11" t="s">
        <v>8</v>
      </c>
      <c r="B344" s="64">
        <v>78</v>
      </c>
      <c r="C344" s="63"/>
      <c r="D344" s="64">
        <v>59</v>
      </c>
      <c r="E344" s="63"/>
      <c r="F344" s="64">
        <v>62</v>
      </c>
      <c r="G344" s="63"/>
      <c r="H344" s="3">
        <f>F344/D344-1</f>
        <v>5.0847457627118731E-2</v>
      </c>
      <c r="I344" s="2"/>
      <c r="J344" s="6"/>
      <c r="K344" s="3">
        <f>F344/B344-1</f>
        <v>-0.20512820512820518</v>
      </c>
      <c r="L344" s="2"/>
      <c r="M344" s="62">
        <f>F344-D344</f>
        <v>3</v>
      </c>
      <c r="N344" s="61"/>
      <c r="O344" s="62">
        <f>F344-B344</f>
        <v>-16</v>
      </c>
      <c r="P344" s="61"/>
      <c r="Q344" s="3">
        <f>F344/$F$341</f>
        <v>0.19808306709265175</v>
      </c>
      <c r="R344" s="2"/>
    </row>
    <row r="345" spans="1:18" x14ac:dyDescent="0.25">
      <c r="A345" s="11" t="s">
        <v>7</v>
      </c>
      <c r="B345" s="64">
        <v>15</v>
      </c>
      <c r="C345" s="63"/>
      <c r="D345" s="64">
        <v>12</v>
      </c>
      <c r="E345" s="63"/>
      <c r="F345" s="64">
        <v>11</v>
      </c>
      <c r="G345" s="63"/>
      <c r="H345" s="3">
        <f>F345/D345-1</f>
        <v>-8.333333333333337E-2</v>
      </c>
      <c r="I345" s="2"/>
      <c r="J345" s="6"/>
      <c r="K345" s="3">
        <f>F345/B345-1</f>
        <v>-0.26666666666666672</v>
      </c>
      <c r="L345" s="2"/>
      <c r="M345" s="62">
        <f>F345-D345</f>
        <v>-1</v>
      </c>
      <c r="N345" s="61"/>
      <c r="O345" s="62">
        <f>F345-B345</f>
        <v>-4</v>
      </c>
      <c r="P345" s="61"/>
      <c r="Q345" s="3">
        <f>F345/$F$341</f>
        <v>3.5143769968051117E-2</v>
      </c>
      <c r="R345" s="2"/>
    </row>
    <row r="346" spans="1:18" x14ac:dyDescent="0.25">
      <c r="A346" s="11" t="s">
        <v>6</v>
      </c>
      <c r="B346" s="64">
        <v>23</v>
      </c>
      <c r="C346" s="63"/>
      <c r="D346" s="64">
        <v>19</v>
      </c>
      <c r="E346" s="63"/>
      <c r="F346" s="64">
        <v>20</v>
      </c>
      <c r="G346" s="63"/>
      <c r="H346" s="3">
        <f>F346/D346-1</f>
        <v>5.2631578947368363E-2</v>
      </c>
      <c r="I346" s="2"/>
      <c r="J346" s="6"/>
      <c r="K346" s="3">
        <f>F346/B346-1</f>
        <v>-0.13043478260869568</v>
      </c>
      <c r="L346" s="2"/>
      <c r="M346" s="62">
        <f>F346-D346</f>
        <v>1</v>
      </c>
      <c r="N346" s="61"/>
      <c r="O346" s="62">
        <f>F346-B346</f>
        <v>-3</v>
      </c>
      <c r="P346" s="61"/>
      <c r="Q346" s="3">
        <f>F346/$F$341</f>
        <v>6.3897763578274758E-2</v>
      </c>
      <c r="R346" s="2"/>
    </row>
    <row r="347" spans="1:18" x14ac:dyDescent="0.25">
      <c r="A347" s="11" t="s">
        <v>5</v>
      </c>
      <c r="B347" s="64">
        <v>9</v>
      </c>
      <c r="C347" s="63"/>
      <c r="D347" s="64">
        <v>5</v>
      </c>
      <c r="E347" s="63"/>
      <c r="F347" s="64">
        <v>6</v>
      </c>
      <c r="G347" s="63"/>
      <c r="H347" s="3">
        <f>F347/D347-1</f>
        <v>0.19999999999999996</v>
      </c>
      <c r="I347" s="2"/>
      <c r="J347" s="6"/>
      <c r="K347" s="3">
        <f>F347/B347-1</f>
        <v>-0.33333333333333337</v>
      </c>
      <c r="L347" s="2"/>
      <c r="M347" s="62">
        <f>F347-D347</f>
        <v>1</v>
      </c>
      <c r="N347" s="61"/>
      <c r="O347" s="62">
        <f>F347-B347</f>
        <v>-3</v>
      </c>
      <c r="P347" s="61"/>
      <c r="Q347" s="3">
        <f>F347/$F$341</f>
        <v>1.9169329073482427E-2</v>
      </c>
      <c r="R347" s="2"/>
    </row>
    <row r="348" spans="1:18" x14ac:dyDescent="0.25">
      <c r="A348" s="11" t="s">
        <v>4</v>
      </c>
      <c r="B348" s="64">
        <v>19</v>
      </c>
      <c r="C348" s="63"/>
      <c r="D348" s="64">
        <v>14</v>
      </c>
      <c r="E348" s="63"/>
      <c r="F348" s="64">
        <v>14</v>
      </c>
      <c r="G348" s="63"/>
      <c r="H348" s="3">
        <f>F348/D348-1</f>
        <v>0</v>
      </c>
      <c r="I348" s="2"/>
      <c r="J348" s="6"/>
      <c r="K348" s="3">
        <f>F348/B348-1</f>
        <v>-0.26315789473684215</v>
      </c>
      <c r="L348" s="2"/>
      <c r="M348" s="62">
        <f>F348-D348</f>
        <v>0</v>
      </c>
      <c r="N348" s="61"/>
      <c r="O348" s="62">
        <f>F348-B348</f>
        <v>-5</v>
      </c>
      <c r="P348" s="61"/>
      <c r="Q348" s="3">
        <f>F348/$F$341</f>
        <v>4.472843450479233E-2</v>
      </c>
      <c r="R348" s="2"/>
    </row>
    <row r="349" spans="1:18" x14ac:dyDescent="0.25">
      <c r="A349" s="11" t="s">
        <v>3</v>
      </c>
      <c r="B349" s="64">
        <v>13</v>
      </c>
      <c r="C349" s="63"/>
      <c r="D349" s="64">
        <v>6</v>
      </c>
      <c r="E349" s="63"/>
      <c r="F349" s="64">
        <v>7</v>
      </c>
      <c r="G349" s="63"/>
      <c r="H349" s="3">
        <f>F349/D349-1</f>
        <v>0.16666666666666674</v>
      </c>
      <c r="I349" s="2"/>
      <c r="J349" s="6"/>
      <c r="K349" s="3">
        <f>F349/B349-1</f>
        <v>-0.46153846153846156</v>
      </c>
      <c r="L349" s="2"/>
      <c r="M349" s="62">
        <f>F349-D349</f>
        <v>1</v>
      </c>
      <c r="N349" s="61"/>
      <c r="O349" s="62">
        <f>F349-B349</f>
        <v>-6</v>
      </c>
      <c r="P349" s="61"/>
      <c r="Q349" s="3">
        <f>F349/$F$341</f>
        <v>2.2364217252396165E-2</v>
      </c>
      <c r="R349" s="2"/>
    </row>
    <row r="350" spans="1:18" x14ac:dyDescent="0.25">
      <c r="A350" s="10" t="s">
        <v>2</v>
      </c>
      <c r="B350" s="64">
        <v>6</v>
      </c>
      <c r="C350" s="63"/>
      <c r="D350" s="64">
        <v>5</v>
      </c>
      <c r="E350" s="63"/>
      <c r="F350" s="64">
        <v>4</v>
      </c>
      <c r="G350" s="63"/>
      <c r="H350" s="3">
        <f>F350/D350-1</f>
        <v>-0.19999999999999996</v>
      </c>
      <c r="I350" s="2"/>
      <c r="J350" s="6"/>
      <c r="K350" s="3">
        <f>F350/B350-1</f>
        <v>-0.33333333333333337</v>
      </c>
      <c r="L350" s="2"/>
      <c r="M350" s="62">
        <f>F350-D350</f>
        <v>-1</v>
      </c>
      <c r="N350" s="61"/>
      <c r="O350" s="62">
        <f>F350-B350</f>
        <v>-2</v>
      </c>
      <c r="P350" s="61"/>
      <c r="Q350" s="3">
        <f>F350/$F$341</f>
        <v>1.2779552715654952E-2</v>
      </c>
      <c r="R350" s="2"/>
    </row>
    <row r="351" spans="1:18" x14ac:dyDescent="0.25">
      <c r="A351" s="9" t="s">
        <v>1</v>
      </c>
      <c r="B351" s="64">
        <v>22</v>
      </c>
      <c r="C351" s="63"/>
      <c r="D351" s="64">
        <v>16</v>
      </c>
      <c r="E351" s="63"/>
      <c r="F351" s="64">
        <v>18</v>
      </c>
      <c r="G351" s="63"/>
      <c r="H351" s="3">
        <f>F351/D351-1</f>
        <v>0.125</v>
      </c>
      <c r="I351" s="2"/>
      <c r="J351" s="6"/>
      <c r="K351" s="3">
        <f>F351/B351-1</f>
        <v>-0.18181818181818177</v>
      </c>
      <c r="L351" s="2"/>
      <c r="M351" s="62">
        <f>F351-D351</f>
        <v>2</v>
      </c>
      <c r="N351" s="61"/>
      <c r="O351" s="62">
        <f>F351-B351</f>
        <v>-4</v>
      </c>
      <c r="P351" s="61"/>
      <c r="Q351" s="3">
        <f>F351/$F$341</f>
        <v>5.7507987220447282E-2</v>
      </c>
      <c r="R351" s="2"/>
    </row>
    <row r="352" spans="1:18" ht="21" x14ac:dyDescent="0.35">
      <c r="A352" s="1" t="s">
        <v>22</v>
      </c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25">
      <c r="A353" s="28"/>
      <c r="B353" s="27" t="s">
        <v>148</v>
      </c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5"/>
    </row>
    <row r="354" spans="1:18" x14ac:dyDescent="0.25">
      <c r="A354" s="24"/>
      <c r="B354" s="22">
        <f>B$6</f>
        <v>2019</v>
      </c>
      <c r="C354" s="21"/>
      <c r="D354" s="22">
        <f>C$6</f>
        <v>2022</v>
      </c>
      <c r="E354" s="21"/>
      <c r="F354" s="22">
        <f>D$6</f>
        <v>2023</v>
      </c>
      <c r="G354" s="21"/>
      <c r="H354" s="22" t="str">
        <f>CONCATENATE("var ",RIGHT(F354,2),"/",RIGHT(D354,2))</f>
        <v>var 23/22</v>
      </c>
      <c r="I354" s="21"/>
      <c r="J354" s="23"/>
      <c r="K354" s="22" t="str">
        <f>CONCATENATE("var ",RIGHT(F354,2),"/",RIGHT(B354,2))</f>
        <v>var 23/19</v>
      </c>
      <c r="L354" s="21"/>
      <c r="M354" s="22" t="str">
        <f>CONCATENATE("dif ",RIGHT(F354,2),"-",RIGHT(D354,2))</f>
        <v>dif 23-22</v>
      </c>
      <c r="N354" s="21"/>
      <c r="O354" s="22" t="str">
        <f>CONCATENATE("dif ",RIGHT(F354,2),"-",RIGHT(B354,2))</f>
        <v>dif 23-19</v>
      </c>
      <c r="P354" s="21"/>
      <c r="Q354" s="22" t="str">
        <f>CONCATENATE("cuota ",RIGHT(F354,2))</f>
        <v>cuota 23</v>
      </c>
      <c r="R354" s="21"/>
    </row>
    <row r="355" spans="1:18" x14ac:dyDescent="0.25">
      <c r="A355" s="20" t="s">
        <v>21</v>
      </c>
      <c r="B355" s="19">
        <v>132895</v>
      </c>
      <c r="C355" s="18"/>
      <c r="D355" s="19">
        <v>124421</v>
      </c>
      <c r="E355" s="18"/>
      <c r="F355" s="19">
        <v>126023</v>
      </c>
      <c r="G355" s="18"/>
      <c r="H355" s="14">
        <f>F355/D355-1</f>
        <v>1.2875639964314622E-2</v>
      </c>
      <c r="I355" s="13"/>
      <c r="J355" s="17"/>
      <c r="K355" s="14">
        <f>F355/B355-1</f>
        <v>-5.1709996613868103E-2</v>
      </c>
      <c r="L355" s="13"/>
      <c r="M355" s="16">
        <f>F355-D355</f>
        <v>1602</v>
      </c>
      <c r="N355" s="15"/>
      <c r="O355" s="16">
        <f>F355-B355</f>
        <v>-6872</v>
      </c>
      <c r="P355" s="15"/>
      <c r="Q355" s="14">
        <f>F355/$F$355</f>
        <v>1</v>
      </c>
      <c r="R355" s="13"/>
    </row>
    <row r="356" spans="1:18" x14ac:dyDescent="0.25">
      <c r="A356" s="60" t="s">
        <v>20</v>
      </c>
      <c r="B356" s="50">
        <v>89989</v>
      </c>
      <c r="C356" s="49"/>
      <c r="D356" s="50">
        <v>89470</v>
      </c>
      <c r="E356" s="49"/>
      <c r="F356" s="50">
        <v>89973</v>
      </c>
      <c r="G356" s="49"/>
      <c r="H356" s="45">
        <f>F356/D356-1</f>
        <v>5.6219961998436041E-3</v>
      </c>
      <c r="I356" s="44"/>
      <c r="J356" s="48"/>
      <c r="K356" s="45">
        <f>F356/B356-1</f>
        <v>-1.7779950882890194E-4</v>
      </c>
      <c r="L356" s="44"/>
      <c r="M356" s="47">
        <f>F356-D356</f>
        <v>503</v>
      </c>
      <c r="N356" s="46"/>
      <c r="O356" s="47">
        <f>F356-B356</f>
        <v>-16</v>
      </c>
      <c r="P356" s="46"/>
      <c r="Q356" s="45">
        <f>F356/$F$355</f>
        <v>0.7139411059885894</v>
      </c>
      <c r="R356" s="44"/>
    </row>
    <row r="357" spans="1:18" x14ac:dyDescent="0.25">
      <c r="A357" s="43" t="s">
        <v>19</v>
      </c>
      <c r="B357" s="59">
        <v>15702</v>
      </c>
      <c r="C357" s="58"/>
      <c r="D357" s="59">
        <v>17598</v>
      </c>
      <c r="E357" s="58"/>
      <c r="F357" s="59">
        <v>17518</v>
      </c>
      <c r="G357" s="58"/>
      <c r="H357" s="39">
        <f>F357/D357-1</f>
        <v>-4.5459711330833041E-3</v>
      </c>
      <c r="I357" s="38"/>
      <c r="J357" s="42"/>
      <c r="K357" s="39">
        <f>F357/B357-1</f>
        <v>0.11565405680804997</v>
      </c>
      <c r="L357" s="38"/>
      <c r="M357" s="41">
        <f>F357-D357</f>
        <v>-80</v>
      </c>
      <c r="N357" s="40"/>
      <c r="O357" s="41">
        <f>F357-B357</f>
        <v>1816</v>
      </c>
      <c r="P357" s="40"/>
      <c r="Q357" s="39">
        <f>F357/$F$355</f>
        <v>0.13900637185275705</v>
      </c>
      <c r="R357" s="38"/>
    </row>
    <row r="358" spans="1:18" x14ac:dyDescent="0.25">
      <c r="A358" s="37" t="s">
        <v>18</v>
      </c>
      <c r="B358" s="8">
        <v>54304</v>
      </c>
      <c r="C358" s="7"/>
      <c r="D358" s="8">
        <v>53579</v>
      </c>
      <c r="E358" s="7"/>
      <c r="F358" s="8">
        <v>56479</v>
      </c>
      <c r="G358" s="7"/>
      <c r="H358" s="3">
        <f>F358/D358-1</f>
        <v>5.4125683570055427E-2</v>
      </c>
      <c r="I358" s="2"/>
      <c r="J358" s="6"/>
      <c r="K358" s="3">
        <f>F358/B358-1</f>
        <v>4.0052298173246959E-2</v>
      </c>
      <c r="L358" s="2"/>
      <c r="M358" s="5">
        <f>F358-D358</f>
        <v>2900</v>
      </c>
      <c r="N358" s="4"/>
      <c r="O358" s="5">
        <f>F358-B358</f>
        <v>2175</v>
      </c>
      <c r="P358" s="4"/>
      <c r="Q358" s="3">
        <f>F358/$F$355</f>
        <v>0.44816422399085881</v>
      </c>
      <c r="R358" s="2"/>
    </row>
    <row r="359" spans="1:18" x14ac:dyDescent="0.25">
      <c r="A359" s="37" t="s">
        <v>15</v>
      </c>
      <c r="B359" s="8">
        <v>16568</v>
      </c>
      <c r="C359" s="7"/>
      <c r="D359" s="8">
        <v>15495</v>
      </c>
      <c r="E359" s="7"/>
      <c r="F359" s="8">
        <v>13274</v>
      </c>
      <c r="G359" s="7"/>
      <c r="H359" s="3">
        <f>F359/D359-1</f>
        <v>-0.1433365601807034</v>
      </c>
      <c r="I359" s="2"/>
      <c r="J359" s="6"/>
      <c r="K359" s="3">
        <f>F359/B359-1</f>
        <v>-0.1988169966199903</v>
      </c>
      <c r="L359" s="2"/>
      <c r="M359" s="5">
        <f>F359-D359</f>
        <v>-2221</v>
      </c>
      <c r="N359" s="4"/>
      <c r="O359" s="5">
        <f>F359-B359</f>
        <v>-3294</v>
      </c>
      <c r="P359" s="4"/>
      <c r="Q359" s="3">
        <f>F359/$F$355</f>
        <v>0.10532997944819597</v>
      </c>
      <c r="R359" s="2"/>
    </row>
    <row r="360" spans="1:18" x14ac:dyDescent="0.25">
      <c r="A360" s="37" t="s">
        <v>14</v>
      </c>
      <c r="B360" s="8">
        <v>2410</v>
      </c>
      <c r="C360" s="7"/>
      <c r="D360" s="8">
        <v>2213</v>
      </c>
      <c r="E360" s="7"/>
      <c r="F360" s="8">
        <v>2064</v>
      </c>
      <c r="G360" s="7"/>
      <c r="H360" s="3">
        <f>F360/D360-1</f>
        <v>-6.732941708088569E-2</v>
      </c>
      <c r="I360" s="2"/>
      <c r="J360" s="6"/>
      <c r="K360" s="3">
        <f>F360/B360-1</f>
        <v>-0.1435684647302905</v>
      </c>
      <c r="L360" s="2"/>
      <c r="M360" s="5">
        <f>F360-D360</f>
        <v>-149</v>
      </c>
      <c r="N360" s="4"/>
      <c r="O360" s="5">
        <f>F360-B360</f>
        <v>-346</v>
      </c>
      <c r="P360" s="4"/>
      <c r="Q360" s="3">
        <f>F360/$F$355</f>
        <v>1.6377962752830832E-2</v>
      </c>
      <c r="R360" s="2"/>
    </row>
    <row r="361" spans="1:18" x14ac:dyDescent="0.25">
      <c r="A361" s="57" t="s">
        <v>13</v>
      </c>
      <c r="B361" s="35">
        <v>1005</v>
      </c>
      <c r="C361" s="34"/>
      <c r="D361" s="35">
        <v>585</v>
      </c>
      <c r="E361" s="34"/>
      <c r="F361" s="35">
        <v>638</v>
      </c>
      <c r="G361" s="34"/>
      <c r="H361" s="53">
        <f>F361/D361-1</f>
        <v>9.0598290598290498E-2</v>
      </c>
      <c r="I361" s="52"/>
      <c r="J361" s="56"/>
      <c r="K361" s="53">
        <f>F361/B361-1</f>
        <v>-0.36517412935323379</v>
      </c>
      <c r="L361" s="52"/>
      <c r="M361" s="55">
        <f>F361-D361</f>
        <v>53</v>
      </c>
      <c r="N361" s="54"/>
      <c r="O361" s="55">
        <f>F361-B361</f>
        <v>-367</v>
      </c>
      <c r="P361" s="54"/>
      <c r="Q361" s="53">
        <f>F361/$F$355</f>
        <v>5.0625679439467398E-3</v>
      </c>
      <c r="R361" s="52"/>
    </row>
    <row r="362" spans="1:18" x14ac:dyDescent="0.25">
      <c r="A362" s="51" t="s">
        <v>17</v>
      </c>
      <c r="B362" s="50">
        <v>42906</v>
      </c>
      <c r="C362" s="49"/>
      <c r="D362" s="50">
        <v>34951</v>
      </c>
      <c r="E362" s="49"/>
      <c r="F362" s="50">
        <v>36050</v>
      </c>
      <c r="G362" s="49"/>
      <c r="H362" s="45">
        <f>F362/D362-1</f>
        <v>3.1444021630282482E-2</v>
      </c>
      <c r="I362" s="44"/>
      <c r="J362" s="48"/>
      <c r="K362" s="45">
        <f>F362/B362-1</f>
        <v>-0.15979117139793964</v>
      </c>
      <c r="L362" s="44"/>
      <c r="M362" s="47">
        <f>F362-D362</f>
        <v>1099</v>
      </c>
      <c r="N362" s="46"/>
      <c r="O362" s="47">
        <f>F362-B362</f>
        <v>-6856</v>
      </c>
      <c r="P362" s="46"/>
      <c r="Q362" s="45">
        <f>F362/$F$355</f>
        <v>0.2860588940114106</v>
      </c>
      <c r="R362" s="44"/>
    </row>
    <row r="363" spans="1:18" x14ac:dyDescent="0.25">
      <c r="A363" s="43" t="s">
        <v>16</v>
      </c>
      <c r="B363" s="8">
        <v>1933</v>
      </c>
      <c r="C363" s="7"/>
      <c r="D363" s="8">
        <v>2230</v>
      </c>
      <c r="E363" s="7"/>
      <c r="F363" s="8">
        <v>2117</v>
      </c>
      <c r="G363" s="7"/>
      <c r="H363" s="39">
        <f>F363/D363-1</f>
        <v>-5.067264573991026E-2</v>
      </c>
      <c r="I363" s="38"/>
      <c r="J363" s="42"/>
      <c r="K363" s="39">
        <f>F363/B363-1</f>
        <v>9.5188825659596521E-2</v>
      </c>
      <c r="L363" s="38"/>
      <c r="M363" s="41">
        <f>F363-D363</f>
        <v>-113</v>
      </c>
      <c r="N363" s="40"/>
      <c r="O363" s="41">
        <f>F363-B363</f>
        <v>184</v>
      </c>
      <c r="P363" s="40"/>
      <c r="Q363" s="39">
        <f>F363/$F$355</f>
        <v>1.6798520904914183E-2</v>
      </c>
      <c r="R363" s="38"/>
    </row>
    <row r="364" spans="1:18" x14ac:dyDescent="0.25">
      <c r="A364" s="37" t="s">
        <v>15</v>
      </c>
      <c r="B364" s="8">
        <v>23374</v>
      </c>
      <c r="C364" s="7"/>
      <c r="D364" s="8">
        <v>20579</v>
      </c>
      <c r="E364" s="7"/>
      <c r="F364" s="8">
        <v>21372</v>
      </c>
      <c r="G364" s="7"/>
      <c r="H364" s="3">
        <f>F364/D364-1</f>
        <v>3.8534428300694978E-2</v>
      </c>
      <c r="I364" s="2"/>
      <c r="J364" s="6"/>
      <c r="K364" s="3">
        <f>F364/B364-1</f>
        <v>-8.5650723025583964E-2</v>
      </c>
      <c r="L364" s="2"/>
      <c r="M364" s="5">
        <f>F364-D364</f>
        <v>793</v>
      </c>
      <c r="N364" s="4"/>
      <c r="O364" s="5">
        <f>F364-B364</f>
        <v>-2002</v>
      </c>
      <c r="P364" s="4"/>
      <c r="Q364" s="3">
        <f>F364/$F$355</f>
        <v>0.1695880910627425</v>
      </c>
      <c r="R364" s="2"/>
    </row>
    <row r="365" spans="1:18" x14ac:dyDescent="0.25">
      <c r="A365" s="37" t="s">
        <v>14</v>
      </c>
      <c r="B365" s="8">
        <v>12397</v>
      </c>
      <c r="C365" s="7"/>
      <c r="D365" s="8">
        <v>9144</v>
      </c>
      <c r="E365" s="7"/>
      <c r="F365" s="8">
        <v>9303</v>
      </c>
      <c r="G365" s="7"/>
      <c r="H365" s="3">
        <f>F365/D365-1</f>
        <v>1.7388451443569597E-2</v>
      </c>
      <c r="I365" s="2"/>
      <c r="J365" s="6"/>
      <c r="K365" s="3">
        <f>F365/B365-1</f>
        <v>-0.24957651044607565</v>
      </c>
      <c r="L365" s="2"/>
      <c r="M365" s="5">
        <f>F365-D365</f>
        <v>159</v>
      </c>
      <c r="N365" s="4"/>
      <c r="O365" s="5">
        <f>F365-B365</f>
        <v>-3094</v>
      </c>
      <c r="P365" s="4"/>
      <c r="Q365" s="3">
        <f>F365/$F$355</f>
        <v>7.3819858279837808E-2</v>
      </c>
      <c r="R365" s="2"/>
    </row>
    <row r="366" spans="1:18" x14ac:dyDescent="0.25">
      <c r="A366" s="36" t="s">
        <v>13</v>
      </c>
      <c r="B366" s="35">
        <v>5202</v>
      </c>
      <c r="C366" s="34"/>
      <c r="D366" s="35">
        <v>2998</v>
      </c>
      <c r="E366" s="34"/>
      <c r="F366" s="35">
        <v>3258</v>
      </c>
      <c r="G366" s="34"/>
      <c r="H366" s="30">
        <f>F366/D366-1</f>
        <v>8.6724482988659091E-2</v>
      </c>
      <c r="I366" s="29"/>
      <c r="J366" s="33"/>
      <c r="K366" s="30">
        <f>F366/B366-1</f>
        <v>-0.37370242214532867</v>
      </c>
      <c r="L366" s="29"/>
      <c r="M366" s="32">
        <f>F366-D366</f>
        <v>260</v>
      </c>
      <c r="N366" s="31"/>
      <c r="O366" s="32">
        <f>F366-B366</f>
        <v>-1944</v>
      </c>
      <c r="P366" s="31"/>
      <c r="Q366" s="30">
        <f>F366/$F$355</f>
        <v>2.585242376391611E-2</v>
      </c>
      <c r="R366" s="29"/>
    </row>
    <row r="367" spans="1:18" ht="21" x14ac:dyDescent="0.35">
      <c r="A367" s="1" t="s">
        <v>12</v>
      </c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25">
      <c r="A368" s="28"/>
      <c r="B368" s="27" t="s">
        <v>148</v>
      </c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5"/>
    </row>
    <row r="369" spans="1:18" x14ac:dyDescent="0.25">
      <c r="A369" s="24"/>
      <c r="B369" s="22">
        <f>B$6</f>
        <v>2019</v>
      </c>
      <c r="C369" s="21"/>
      <c r="D369" s="22">
        <f>C$6</f>
        <v>2022</v>
      </c>
      <c r="E369" s="21"/>
      <c r="F369" s="22">
        <f>D$6</f>
        <v>2023</v>
      </c>
      <c r="G369" s="21"/>
      <c r="H369" s="22" t="str">
        <f>CONCATENATE("var ",RIGHT(F369,2),"/",RIGHT(D369,2))</f>
        <v>var 23/22</v>
      </c>
      <c r="I369" s="21"/>
      <c r="J369" s="23"/>
      <c r="K369" s="22" t="str">
        <f>CONCATENATE("var ",RIGHT(F369,2),"/",RIGHT(B369,2))</f>
        <v>var 23/19</v>
      </c>
      <c r="L369" s="21"/>
      <c r="M369" s="22" t="str">
        <f>CONCATENATE("dif ",RIGHT(F369,2),"-",RIGHT(D369,2))</f>
        <v>dif 23-22</v>
      </c>
      <c r="N369" s="21"/>
      <c r="O369" s="22" t="str">
        <f>CONCATENATE("dif ",RIGHT(F369,2),"-",RIGHT(B369,2))</f>
        <v>dif 23-19</v>
      </c>
      <c r="P369" s="21"/>
      <c r="Q369" s="22" t="str">
        <f>CONCATENATE("cuota ",RIGHT(F369,2))</f>
        <v>cuota 23</v>
      </c>
      <c r="R369" s="21"/>
    </row>
    <row r="370" spans="1:18" x14ac:dyDescent="0.25">
      <c r="A370" s="20" t="s">
        <v>11</v>
      </c>
      <c r="B370" s="19">
        <v>132895</v>
      </c>
      <c r="C370" s="18"/>
      <c r="D370" s="19">
        <v>124421</v>
      </c>
      <c r="E370" s="18"/>
      <c r="F370" s="19">
        <v>126023</v>
      </c>
      <c r="G370" s="18"/>
      <c r="H370" s="14">
        <f>F370/D370-1</f>
        <v>1.2875639964314622E-2</v>
      </c>
      <c r="I370" s="13"/>
      <c r="J370" s="17"/>
      <c r="K370" s="14">
        <f>F370/B370-1</f>
        <v>-5.1709996613868103E-2</v>
      </c>
      <c r="L370" s="13"/>
      <c r="M370" s="16">
        <f>F370-D370</f>
        <v>1602</v>
      </c>
      <c r="N370" s="15"/>
      <c r="O370" s="16">
        <f>F370-B370</f>
        <v>-6872</v>
      </c>
      <c r="P370" s="15"/>
      <c r="Q370" s="14">
        <f>F370/$F$370</f>
        <v>1</v>
      </c>
      <c r="R370" s="13"/>
    </row>
    <row r="371" spans="1:18" x14ac:dyDescent="0.25">
      <c r="A371" s="12" t="s">
        <v>10</v>
      </c>
      <c r="B371" s="8">
        <v>47242</v>
      </c>
      <c r="C371" s="7"/>
      <c r="D371" s="8">
        <v>44073</v>
      </c>
      <c r="E371" s="7"/>
      <c r="F371" s="8">
        <v>46483</v>
      </c>
      <c r="G371" s="7"/>
      <c r="H371" s="3">
        <f>F371/D371-1</f>
        <v>5.4682004855580502E-2</v>
      </c>
      <c r="I371" s="2"/>
      <c r="J371" s="6"/>
      <c r="K371" s="3">
        <f>F371/B371-1</f>
        <v>-1.606621226874394E-2</v>
      </c>
      <c r="L371" s="2"/>
      <c r="M371" s="5">
        <f>F371-D371</f>
        <v>2410</v>
      </c>
      <c r="N371" s="4"/>
      <c r="O371" s="5">
        <f>F371-B371</f>
        <v>-759</v>
      </c>
      <c r="P371" s="4"/>
      <c r="Q371" s="3">
        <f>F371/$F$370</f>
        <v>0.36884536949604435</v>
      </c>
      <c r="R371" s="2"/>
    </row>
    <row r="372" spans="1:18" x14ac:dyDescent="0.25">
      <c r="A372" s="11" t="s">
        <v>9</v>
      </c>
      <c r="B372" s="8">
        <v>41069</v>
      </c>
      <c r="C372" s="7"/>
      <c r="D372" s="8">
        <v>39033</v>
      </c>
      <c r="E372" s="7"/>
      <c r="F372" s="8">
        <v>37203</v>
      </c>
      <c r="G372" s="7"/>
      <c r="H372" s="3">
        <f>F372/D372-1</f>
        <v>-4.6883406348474321E-2</v>
      </c>
      <c r="I372" s="2"/>
      <c r="J372" s="6"/>
      <c r="K372" s="3">
        <f>F372/B372-1</f>
        <v>-9.413426185200513E-2</v>
      </c>
      <c r="L372" s="2"/>
      <c r="M372" s="5">
        <f>F372-D372</f>
        <v>-1830</v>
      </c>
      <c r="N372" s="4"/>
      <c r="O372" s="5">
        <f>F372-B372</f>
        <v>-3866</v>
      </c>
      <c r="P372" s="4"/>
      <c r="Q372" s="3">
        <f>F372/$F$370</f>
        <v>0.29520801758409182</v>
      </c>
      <c r="R372" s="2"/>
    </row>
    <row r="373" spans="1:18" x14ac:dyDescent="0.25">
      <c r="A373" s="11" t="s">
        <v>8</v>
      </c>
      <c r="B373" s="8">
        <v>21508</v>
      </c>
      <c r="C373" s="7"/>
      <c r="D373" s="8">
        <v>18073</v>
      </c>
      <c r="E373" s="7"/>
      <c r="F373" s="8">
        <v>19434</v>
      </c>
      <c r="G373" s="7"/>
      <c r="H373" s="3">
        <f>F373/D373-1</f>
        <v>7.5305704642284033E-2</v>
      </c>
      <c r="I373" s="2"/>
      <c r="J373" s="6"/>
      <c r="K373" s="3">
        <f>F373/B373-1</f>
        <v>-9.6429235633252786E-2</v>
      </c>
      <c r="L373" s="2"/>
      <c r="M373" s="5">
        <f>F373-D373</f>
        <v>1361</v>
      </c>
      <c r="N373" s="4"/>
      <c r="O373" s="5">
        <f>F373-B373</f>
        <v>-2074</v>
      </c>
      <c r="P373" s="4"/>
      <c r="Q373" s="3">
        <f>F373/$F$370</f>
        <v>0.1542099458035438</v>
      </c>
      <c r="R373" s="2"/>
    </row>
    <row r="374" spans="1:18" x14ac:dyDescent="0.25">
      <c r="A374" s="11" t="s">
        <v>7</v>
      </c>
      <c r="B374" s="8">
        <v>4121</v>
      </c>
      <c r="C374" s="7"/>
      <c r="D374" s="8">
        <v>4791</v>
      </c>
      <c r="E374" s="7"/>
      <c r="F374" s="8">
        <v>4763</v>
      </c>
      <c r="G374" s="7"/>
      <c r="H374" s="3">
        <f>F374/D374-1</f>
        <v>-5.8442913796702411E-3</v>
      </c>
      <c r="I374" s="2"/>
      <c r="J374" s="6"/>
      <c r="K374" s="3">
        <f>F374/B374-1</f>
        <v>0.15578743023537966</v>
      </c>
      <c r="L374" s="2"/>
      <c r="M374" s="5">
        <f>F374-D374</f>
        <v>-28</v>
      </c>
      <c r="N374" s="4"/>
      <c r="O374" s="5">
        <f>F374-B374</f>
        <v>642</v>
      </c>
      <c r="P374" s="4"/>
      <c r="Q374" s="3">
        <f>F374/$F$370</f>
        <v>3.7794688271188592E-2</v>
      </c>
      <c r="R374" s="2"/>
    </row>
    <row r="375" spans="1:18" x14ac:dyDescent="0.25">
      <c r="A375" s="11" t="s">
        <v>6</v>
      </c>
      <c r="B375" s="8">
        <v>2708</v>
      </c>
      <c r="C375" s="7"/>
      <c r="D375" s="8">
        <v>2832</v>
      </c>
      <c r="E375" s="7"/>
      <c r="F375" s="8">
        <v>2758</v>
      </c>
      <c r="G375" s="7"/>
      <c r="H375" s="3">
        <f>F375/D375-1</f>
        <v>-2.6129943502824826E-2</v>
      </c>
      <c r="I375" s="2"/>
      <c r="J375" s="6"/>
      <c r="K375" s="3">
        <f>F375/B375-1</f>
        <v>1.8463810930576141E-2</v>
      </c>
      <c r="L375" s="2"/>
      <c r="M375" s="5">
        <f>F375-D375</f>
        <v>-74</v>
      </c>
      <c r="N375" s="4"/>
      <c r="O375" s="5">
        <f>F375-B375</f>
        <v>50</v>
      </c>
      <c r="P375" s="4"/>
      <c r="Q375" s="3">
        <f>F375/$F$370</f>
        <v>2.1884894027280735E-2</v>
      </c>
      <c r="R375" s="2"/>
    </row>
    <row r="376" spans="1:18" x14ac:dyDescent="0.25">
      <c r="A376" s="11" t="s">
        <v>5</v>
      </c>
      <c r="B376" s="8">
        <v>778</v>
      </c>
      <c r="C376" s="7"/>
      <c r="D376" s="8">
        <v>663</v>
      </c>
      <c r="E376" s="7"/>
      <c r="F376" s="8">
        <v>673</v>
      </c>
      <c r="G376" s="7"/>
      <c r="H376" s="3">
        <f>F376/D376-1</f>
        <v>1.5082956259426794E-2</v>
      </c>
      <c r="I376" s="2"/>
      <c r="J376" s="6"/>
      <c r="K376" s="3">
        <f>F376/B376-1</f>
        <v>-0.13496143958868889</v>
      </c>
      <c r="L376" s="2"/>
      <c r="M376" s="5">
        <f>F376-D376</f>
        <v>10</v>
      </c>
      <c r="N376" s="4"/>
      <c r="O376" s="5">
        <f>F376-B376</f>
        <v>-105</v>
      </c>
      <c r="P376" s="4"/>
      <c r="Q376" s="3">
        <f>F376/$F$370</f>
        <v>5.3402950255112165E-3</v>
      </c>
      <c r="R376" s="2"/>
    </row>
    <row r="377" spans="1:18" x14ac:dyDescent="0.25">
      <c r="A377" s="11" t="s">
        <v>4</v>
      </c>
      <c r="B377" s="8">
        <v>6890</v>
      </c>
      <c r="C377" s="7"/>
      <c r="D377" s="8">
        <v>6415</v>
      </c>
      <c r="E377" s="7"/>
      <c r="F377" s="8">
        <v>6415</v>
      </c>
      <c r="G377" s="7"/>
      <c r="H377" s="3">
        <f>F377/D377-1</f>
        <v>0</v>
      </c>
      <c r="I377" s="2"/>
      <c r="J377" s="6"/>
      <c r="K377" s="3">
        <f>F377/B377-1</f>
        <v>-6.8940493468795383E-2</v>
      </c>
      <c r="L377" s="2"/>
      <c r="M377" s="5">
        <f>F377-D377</f>
        <v>0</v>
      </c>
      <c r="N377" s="4"/>
      <c r="O377" s="5">
        <f>F377-B377</f>
        <v>-475</v>
      </c>
      <c r="P377" s="4"/>
      <c r="Q377" s="3">
        <f>F377/$F$370</f>
        <v>5.0903406521031876E-2</v>
      </c>
      <c r="R377" s="2"/>
    </row>
    <row r="378" spans="1:18" x14ac:dyDescent="0.25">
      <c r="A378" s="11" t="s">
        <v>3</v>
      </c>
      <c r="B378" s="8">
        <v>1127</v>
      </c>
      <c r="C378" s="7"/>
      <c r="D378" s="8">
        <v>898</v>
      </c>
      <c r="E378" s="7"/>
      <c r="F378" s="8">
        <v>912</v>
      </c>
      <c r="G378" s="7"/>
      <c r="H378" s="3">
        <f>F378/D378-1</f>
        <v>1.5590200445434244E-2</v>
      </c>
      <c r="I378" s="2"/>
      <c r="J378" s="6"/>
      <c r="K378" s="3">
        <f>F378/B378-1</f>
        <v>-0.1907719609582964</v>
      </c>
      <c r="L378" s="2"/>
      <c r="M378" s="5">
        <f>F378-D378</f>
        <v>14</v>
      </c>
      <c r="N378" s="4"/>
      <c r="O378" s="5">
        <f>F378-B378</f>
        <v>-215</v>
      </c>
      <c r="P378" s="4"/>
      <c r="Q378" s="3">
        <f>F378/$F$370</f>
        <v>7.2367742396229262E-3</v>
      </c>
      <c r="R378" s="2"/>
    </row>
    <row r="379" spans="1:18" x14ac:dyDescent="0.25">
      <c r="A379" s="10" t="s">
        <v>2</v>
      </c>
      <c r="B379" s="8">
        <v>4070</v>
      </c>
      <c r="C379" s="7"/>
      <c r="D379" s="8">
        <v>4562</v>
      </c>
      <c r="E379" s="7"/>
      <c r="F379" s="8">
        <v>4276</v>
      </c>
      <c r="G379" s="7"/>
      <c r="H379" s="3">
        <f>F379/D379-1</f>
        <v>-6.2691801841297634E-2</v>
      </c>
      <c r="I379" s="2"/>
      <c r="J379" s="6"/>
      <c r="K379" s="3">
        <f>F379/B379-1</f>
        <v>5.0614250614250622E-2</v>
      </c>
      <c r="L379" s="2"/>
      <c r="M379" s="5">
        <f>F379-D379</f>
        <v>-286</v>
      </c>
      <c r="N379" s="4"/>
      <c r="O379" s="5">
        <f>F379-B379</f>
        <v>206</v>
      </c>
      <c r="P379" s="4"/>
      <c r="Q379" s="3">
        <f>F379/$F$370</f>
        <v>3.3930314307705739E-2</v>
      </c>
      <c r="R379" s="2"/>
    </row>
    <row r="380" spans="1:18" x14ac:dyDescent="0.25">
      <c r="A380" s="9" t="s">
        <v>1</v>
      </c>
      <c r="B380" s="8">
        <v>3382</v>
      </c>
      <c r="C380" s="7"/>
      <c r="D380" s="8">
        <v>3081</v>
      </c>
      <c r="E380" s="7"/>
      <c r="F380" s="8">
        <v>3106</v>
      </c>
      <c r="G380" s="7"/>
      <c r="H380" s="3">
        <f>F380/D380-1</f>
        <v>8.1142486205776354E-3</v>
      </c>
      <c r="I380" s="2"/>
      <c r="J380" s="6"/>
      <c r="K380" s="3">
        <f>F380/B380-1</f>
        <v>-8.1608515671200421E-2</v>
      </c>
      <c r="L380" s="2"/>
      <c r="M380" s="5">
        <f>F380-D380</f>
        <v>25</v>
      </c>
      <c r="N380" s="4"/>
      <c r="O380" s="5">
        <f>F380-B380</f>
        <v>-276</v>
      </c>
      <c r="P380" s="4"/>
      <c r="Q380" s="3">
        <f>F380/$F$370</f>
        <v>2.4646294723978956E-2</v>
      </c>
      <c r="R380" s="2"/>
    </row>
    <row r="381" spans="1:18" ht="21" x14ac:dyDescent="0.35">
      <c r="A381" s="1" t="s">
        <v>0</v>
      </c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</sheetData>
  <mergeCells count="971">
    <mergeCell ref="A1:R1"/>
    <mergeCell ref="A2:R2"/>
    <mergeCell ref="A3:R3"/>
    <mergeCell ref="A4:R4"/>
    <mergeCell ref="B5:I5"/>
    <mergeCell ref="K5:R5"/>
    <mergeCell ref="A19:R19"/>
    <mergeCell ref="B21:I21"/>
    <mergeCell ref="K21:R21"/>
    <mergeCell ref="A55:R55"/>
    <mergeCell ref="B56:I56"/>
    <mergeCell ref="K56:R56"/>
    <mergeCell ref="A69:R69"/>
    <mergeCell ref="B70:I70"/>
    <mergeCell ref="K70:R70"/>
    <mergeCell ref="A84:R84"/>
    <mergeCell ref="A85:R85"/>
    <mergeCell ref="B86:I86"/>
    <mergeCell ref="K86:R86"/>
    <mergeCell ref="A120:R120"/>
    <mergeCell ref="B121:I121"/>
    <mergeCell ref="K121:R121"/>
    <mergeCell ref="A134:R134"/>
    <mergeCell ref="B135:I135"/>
    <mergeCell ref="K135:R135"/>
    <mergeCell ref="C136:D136"/>
    <mergeCell ref="F136:G136"/>
    <mergeCell ref="H136:I136"/>
    <mergeCell ref="L136:M136"/>
    <mergeCell ref="O136:P136"/>
    <mergeCell ref="Q136:R136"/>
    <mergeCell ref="C137:D137"/>
    <mergeCell ref="F137:G137"/>
    <mergeCell ref="H137:I137"/>
    <mergeCell ref="L137:M137"/>
    <mergeCell ref="O137:P137"/>
    <mergeCell ref="Q137:R137"/>
    <mergeCell ref="C138:D138"/>
    <mergeCell ref="F138:G138"/>
    <mergeCell ref="H138:I138"/>
    <mergeCell ref="L138:M138"/>
    <mergeCell ref="O138:P138"/>
    <mergeCell ref="Q138:R138"/>
    <mergeCell ref="C139:D139"/>
    <mergeCell ref="F139:G139"/>
    <mergeCell ref="H139:I139"/>
    <mergeCell ref="L139:M139"/>
    <mergeCell ref="O139:P139"/>
    <mergeCell ref="Q139:R139"/>
    <mergeCell ref="C140:D140"/>
    <mergeCell ref="F140:G140"/>
    <mergeCell ref="H140:I140"/>
    <mergeCell ref="L140:M140"/>
    <mergeCell ref="O140:P140"/>
    <mergeCell ref="Q140:R140"/>
    <mergeCell ref="C141:D141"/>
    <mergeCell ref="F141:G141"/>
    <mergeCell ref="H141:I141"/>
    <mergeCell ref="L141:M141"/>
    <mergeCell ref="O141:P141"/>
    <mergeCell ref="Q141:R141"/>
    <mergeCell ref="C142:D142"/>
    <mergeCell ref="F142:G142"/>
    <mergeCell ref="H142:I142"/>
    <mergeCell ref="L142:M142"/>
    <mergeCell ref="O142:P142"/>
    <mergeCell ref="Q142:R142"/>
    <mergeCell ref="C143:D143"/>
    <mergeCell ref="F143:G143"/>
    <mergeCell ref="H143:I143"/>
    <mergeCell ref="L143:M143"/>
    <mergeCell ref="O143:P143"/>
    <mergeCell ref="Q143:R143"/>
    <mergeCell ref="C144:D144"/>
    <mergeCell ref="F144:G144"/>
    <mergeCell ref="H144:I144"/>
    <mergeCell ref="L144:M144"/>
    <mergeCell ref="O144:P144"/>
    <mergeCell ref="Q144:R144"/>
    <mergeCell ref="C145:D145"/>
    <mergeCell ref="F145:G145"/>
    <mergeCell ref="H145:I145"/>
    <mergeCell ref="L145:M145"/>
    <mergeCell ref="O145:P145"/>
    <mergeCell ref="Q145:R145"/>
    <mergeCell ref="C146:D146"/>
    <mergeCell ref="F146:G146"/>
    <mergeCell ref="H146:I146"/>
    <mergeCell ref="L146:M146"/>
    <mergeCell ref="O146:P146"/>
    <mergeCell ref="Q146:R146"/>
    <mergeCell ref="C147:D147"/>
    <mergeCell ref="F147:G147"/>
    <mergeCell ref="H147:I147"/>
    <mergeCell ref="L147:M147"/>
    <mergeCell ref="O147:P147"/>
    <mergeCell ref="Q147:R147"/>
    <mergeCell ref="C148:D148"/>
    <mergeCell ref="F148:G148"/>
    <mergeCell ref="H148:I148"/>
    <mergeCell ref="L148:M148"/>
    <mergeCell ref="O148:P148"/>
    <mergeCell ref="Q148:R148"/>
    <mergeCell ref="A149:R149"/>
    <mergeCell ref="A150:R150"/>
    <mergeCell ref="B151:I151"/>
    <mergeCell ref="K151:R151"/>
    <mergeCell ref="C152:D152"/>
    <mergeCell ref="F152:G152"/>
    <mergeCell ref="H152:I152"/>
    <mergeCell ref="L152:M152"/>
    <mergeCell ref="O152:P152"/>
    <mergeCell ref="Q152:R152"/>
    <mergeCell ref="C153:D153"/>
    <mergeCell ref="F153:G153"/>
    <mergeCell ref="H153:I153"/>
    <mergeCell ref="L153:M153"/>
    <mergeCell ref="O153:P153"/>
    <mergeCell ref="Q153:R153"/>
    <mergeCell ref="C154:D154"/>
    <mergeCell ref="F154:G154"/>
    <mergeCell ref="H154:I154"/>
    <mergeCell ref="L154:M154"/>
    <mergeCell ref="O154:P154"/>
    <mergeCell ref="Q154:R154"/>
    <mergeCell ref="C155:D155"/>
    <mergeCell ref="F155:G155"/>
    <mergeCell ref="H155:I155"/>
    <mergeCell ref="L155:M155"/>
    <mergeCell ref="O155:P155"/>
    <mergeCell ref="Q155:R155"/>
    <mergeCell ref="C156:D156"/>
    <mergeCell ref="F156:G156"/>
    <mergeCell ref="H156:I156"/>
    <mergeCell ref="L156:M156"/>
    <mergeCell ref="O156:P156"/>
    <mergeCell ref="Q156:R156"/>
    <mergeCell ref="C157:D157"/>
    <mergeCell ref="F157:G157"/>
    <mergeCell ref="H157:I157"/>
    <mergeCell ref="L157:M157"/>
    <mergeCell ref="O157:P157"/>
    <mergeCell ref="Q157:R157"/>
    <mergeCell ref="C158:D158"/>
    <mergeCell ref="F158:G158"/>
    <mergeCell ref="H158:I158"/>
    <mergeCell ref="L158:M158"/>
    <mergeCell ref="O158:P158"/>
    <mergeCell ref="Q158:R158"/>
    <mergeCell ref="C159:D159"/>
    <mergeCell ref="F159:G159"/>
    <mergeCell ref="H159:I159"/>
    <mergeCell ref="L159:M159"/>
    <mergeCell ref="O159:P159"/>
    <mergeCell ref="Q159:R159"/>
    <mergeCell ref="C160:D160"/>
    <mergeCell ref="F160:G160"/>
    <mergeCell ref="H160:I160"/>
    <mergeCell ref="L160:M160"/>
    <mergeCell ref="O160:P160"/>
    <mergeCell ref="Q160:R160"/>
    <mergeCell ref="C161:D161"/>
    <mergeCell ref="F161:G161"/>
    <mergeCell ref="H161:I161"/>
    <mergeCell ref="L161:M161"/>
    <mergeCell ref="O161:P161"/>
    <mergeCell ref="Q161:R161"/>
    <mergeCell ref="C162:D162"/>
    <mergeCell ref="F162:G162"/>
    <mergeCell ref="H162:I162"/>
    <mergeCell ref="L162:M162"/>
    <mergeCell ref="O162:P162"/>
    <mergeCell ref="Q162:R162"/>
    <mergeCell ref="C163:D163"/>
    <mergeCell ref="F163:G163"/>
    <mergeCell ref="H163:I163"/>
    <mergeCell ref="L163:M163"/>
    <mergeCell ref="O163:P163"/>
    <mergeCell ref="Q163:R163"/>
    <mergeCell ref="C164:D164"/>
    <mergeCell ref="F164:G164"/>
    <mergeCell ref="H164:I164"/>
    <mergeCell ref="L164:M164"/>
    <mergeCell ref="O164:P164"/>
    <mergeCell ref="Q164:R164"/>
    <mergeCell ref="C165:D165"/>
    <mergeCell ref="F165:G165"/>
    <mergeCell ref="H165:I165"/>
    <mergeCell ref="L165:M165"/>
    <mergeCell ref="O165:P165"/>
    <mergeCell ref="Q165:R165"/>
    <mergeCell ref="C166:D166"/>
    <mergeCell ref="F166:G166"/>
    <mergeCell ref="H166:I166"/>
    <mergeCell ref="L166:M166"/>
    <mergeCell ref="O166:P166"/>
    <mergeCell ref="Q166:R166"/>
    <mergeCell ref="C167:D167"/>
    <mergeCell ref="F167:G167"/>
    <mergeCell ref="H167:I167"/>
    <mergeCell ref="L167:M167"/>
    <mergeCell ref="O167:P167"/>
    <mergeCell ref="Q167:R167"/>
    <mergeCell ref="C168:D168"/>
    <mergeCell ref="F168:G168"/>
    <mergeCell ref="H168:I168"/>
    <mergeCell ref="L168:M168"/>
    <mergeCell ref="O168:P168"/>
    <mergeCell ref="Q168:R168"/>
    <mergeCell ref="C169:D169"/>
    <mergeCell ref="F169:G169"/>
    <mergeCell ref="H169:I169"/>
    <mergeCell ref="L169:M169"/>
    <mergeCell ref="O169:P169"/>
    <mergeCell ref="Q169:R169"/>
    <mergeCell ref="C170:D170"/>
    <mergeCell ref="F170:G170"/>
    <mergeCell ref="H170:I170"/>
    <mergeCell ref="L170:M170"/>
    <mergeCell ref="O170:P170"/>
    <mergeCell ref="Q170:R170"/>
    <mergeCell ref="C171:D171"/>
    <mergeCell ref="F171:G171"/>
    <mergeCell ref="H171:I171"/>
    <mergeCell ref="L171:M171"/>
    <mergeCell ref="O171:P171"/>
    <mergeCell ref="Q171:R171"/>
    <mergeCell ref="C172:D172"/>
    <mergeCell ref="F172:G172"/>
    <mergeCell ref="H172:I172"/>
    <mergeCell ref="L172:M172"/>
    <mergeCell ref="O172:P172"/>
    <mergeCell ref="Q172:R172"/>
    <mergeCell ref="C173:D173"/>
    <mergeCell ref="F173:G173"/>
    <mergeCell ref="H173:I173"/>
    <mergeCell ref="L173:M173"/>
    <mergeCell ref="O173:P173"/>
    <mergeCell ref="Q173:R173"/>
    <mergeCell ref="C174:D174"/>
    <mergeCell ref="F174:G174"/>
    <mergeCell ref="H174:I174"/>
    <mergeCell ref="L174:M174"/>
    <mergeCell ref="O174:P174"/>
    <mergeCell ref="Q174:R174"/>
    <mergeCell ref="C175:D175"/>
    <mergeCell ref="F175:G175"/>
    <mergeCell ref="H175:I175"/>
    <mergeCell ref="L175:M175"/>
    <mergeCell ref="O175:P175"/>
    <mergeCell ref="Q175:R175"/>
    <mergeCell ref="C176:D176"/>
    <mergeCell ref="F176:G176"/>
    <mergeCell ref="H176:I176"/>
    <mergeCell ref="L176:M176"/>
    <mergeCell ref="O176:P176"/>
    <mergeCell ref="Q176:R176"/>
    <mergeCell ref="C177:D177"/>
    <mergeCell ref="F177:G177"/>
    <mergeCell ref="H177:I177"/>
    <mergeCell ref="L177:M177"/>
    <mergeCell ref="O177:P177"/>
    <mergeCell ref="Q177:R177"/>
    <mergeCell ref="C178:D178"/>
    <mergeCell ref="F178:G178"/>
    <mergeCell ref="H178:I178"/>
    <mergeCell ref="L178:M178"/>
    <mergeCell ref="O178:P178"/>
    <mergeCell ref="Q178:R178"/>
    <mergeCell ref="C179:D179"/>
    <mergeCell ref="F179:G179"/>
    <mergeCell ref="H179:I179"/>
    <mergeCell ref="L179:M179"/>
    <mergeCell ref="O179:P179"/>
    <mergeCell ref="Q179:R179"/>
    <mergeCell ref="C180:D180"/>
    <mergeCell ref="F180:G180"/>
    <mergeCell ref="H180:I180"/>
    <mergeCell ref="L180:M180"/>
    <mergeCell ref="O180:P180"/>
    <mergeCell ref="Q180:R180"/>
    <mergeCell ref="C181:D181"/>
    <mergeCell ref="F181:G181"/>
    <mergeCell ref="H181:I181"/>
    <mergeCell ref="L181:M181"/>
    <mergeCell ref="O181:P181"/>
    <mergeCell ref="Q181:R181"/>
    <mergeCell ref="C182:D182"/>
    <mergeCell ref="F182:G182"/>
    <mergeCell ref="H182:I182"/>
    <mergeCell ref="L182:M182"/>
    <mergeCell ref="O182:P182"/>
    <mergeCell ref="Q182:R182"/>
    <mergeCell ref="C183:D183"/>
    <mergeCell ref="F183:G183"/>
    <mergeCell ref="H183:I183"/>
    <mergeCell ref="L183:M183"/>
    <mergeCell ref="O183:P183"/>
    <mergeCell ref="Q183:R183"/>
    <mergeCell ref="C184:D184"/>
    <mergeCell ref="F184:G184"/>
    <mergeCell ref="H184:I184"/>
    <mergeCell ref="L184:M184"/>
    <mergeCell ref="O184:P184"/>
    <mergeCell ref="Q184:R184"/>
    <mergeCell ref="A185:R185"/>
    <mergeCell ref="B186:I186"/>
    <mergeCell ref="K186:R186"/>
    <mergeCell ref="C187:D187"/>
    <mergeCell ref="F187:G187"/>
    <mergeCell ref="H187:I187"/>
    <mergeCell ref="L187:M187"/>
    <mergeCell ref="O187:P187"/>
    <mergeCell ref="Q187:R187"/>
    <mergeCell ref="C188:D188"/>
    <mergeCell ref="F188:G188"/>
    <mergeCell ref="H188:I188"/>
    <mergeCell ref="L188:M188"/>
    <mergeCell ref="O188:P188"/>
    <mergeCell ref="Q188:R188"/>
    <mergeCell ref="C189:D189"/>
    <mergeCell ref="F189:G189"/>
    <mergeCell ref="H189:I189"/>
    <mergeCell ref="L189:M189"/>
    <mergeCell ref="O189:P189"/>
    <mergeCell ref="Q189:R189"/>
    <mergeCell ref="C190:D190"/>
    <mergeCell ref="F190:G190"/>
    <mergeCell ref="H190:I190"/>
    <mergeCell ref="L190:M190"/>
    <mergeCell ref="O190:P190"/>
    <mergeCell ref="Q190:R190"/>
    <mergeCell ref="C191:D191"/>
    <mergeCell ref="F191:G191"/>
    <mergeCell ref="H191:I191"/>
    <mergeCell ref="L191:M191"/>
    <mergeCell ref="O191:P191"/>
    <mergeCell ref="Q191:R191"/>
    <mergeCell ref="C192:D192"/>
    <mergeCell ref="F192:G192"/>
    <mergeCell ref="H192:I192"/>
    <mergeCell ref="L192:M192"/>
    <mergeCell ref="O192:P192"/>
    <mergeCell ref="Q192:R192"/>
    <mergeCell ref="C193:D193"/>
    <mergeCell ref="F193:G193"/>
    <mergeCell ref="H193:I193"/>
    <mergeCell ref="L193:M193"/>
    <mergeCell ref="O193:P193"/>
    <mergeCell ref="Q193:R193"/>
    <mergeCell ref="C194:D194"/>
    <mergeCell ref="F194:G194"/>
    <mergeCell ref="H194:I194"/>
    <mergeCell ref="L194:M194"/>
    <mergeCell ref="O194:P194"/>
    <mergeCell ref="Q194:R194"/>
    <mergeCell ref="C195:D195"/>
    <mergeCell ref="F195:G195"/>
    <mergeCell ref="H195:I195"/>
    <mergeCell ref="L195:M195"/>
    <mergeCell ref="O195:P195"/>
    <mergeCell ref="Q195:R195"/>
    <mergeCell ref="C196:D196"/>
    <mergeCell ref="F196:G196"/>
    <mergeCell ref="H196:I196"/>
    <mergeCell ref="L196:M196"/>
    <mergeCell ref="O196:P196"/>
    <mergeCell ref="Q196:R196"/>
    <mergeCell ref="C197:D197"/>
    <mergeCell ref="F197:G197"/>
    <mergeCell ref="H197:I197"/>
    <mergeCell ref="L197:M197"/>
    <mergeCell ref="O197:P197"/>
    <mergeCell ref="Q197:R197"/>
    <mergeCell ref="C198:D198"/>
    <mergeCell ref="F198:G198"/>
    <mergeCell ref="H198:I198"/>
    <mergeCell ref="L198:M198"/>
    <mergeCell ref="O198:P198"/>
    <mergeCell ref="Q198:R198"/>
    <mergeCell ref="A199:R199"/>
    <mergeCell ref="B200:I200"/>
    <mergeCell ref="K200:R200"/>
    <mergeCell ref="H201:I201"/>
    <mergeCell ref="Q201:R201"/>
    <mergeCell ref="H202:I202"/>
    <mergeCell ref="Q202:R202"/>
    <mergeCell ref="H203:I203"/>
    <mergeCell ref="Q203:R203"/>
    <mergeCell ref="H204:I204"/>
    <mergeCell ref="Q204:R204"/>
    <mergeCell ref="H205:I205"/>
    <mergeCell ref="Q205:R205"/>
    <mergeCell ref="H206:I206"/>
    <mergeCell ref="Q206:R206"/>
    <mergeCell ref="H207:I207"/>
    <mergeCell ref="Q207:R207"/>
    <mergeCell ref="H208:I208"/>
    <mergeCell ref="Q208:R208"/>
    <mergeCell ref="H209:I209"/>
    <mergeCell ref="Q209:R209"/>
    <mergeCell ref="H210:I210"/>
    <mergeCell ref="Q210:R210"/>
    <mergeCell ref="H211:I211"/>
    <mergeCell ref="Q211:R211"/>
    <mergeCell ref="H212:I212"/>
    <mergeCell ref="Q212:R212"/>
    <mergeCell ref="H213:I213"/>
    <mergeCell ref="Q213:R213"/>
    <mergeCell ref="A214:R214"/>
    <mergeCell ref="A215:R215"/>
    <mergeCell ref="B216:I216"/>
    <mergeCell ref="K216:R216"/>
    <mergeCell ref="H217:I217"/>
    <mergeCell ref="Q217:R217"/>
    <mergeCell ref="H218:I218"/>
    <mergeCell ref="Q218:R218"/>
    <mergeCell ref="H219:I219"/>
    <mergeCell ref="Q219:R219"/>
    <mergeCell ref="H220:I220"/>
    <mergeCell ref="Q220:R220"/>
    <mergeCell ref="H221:I221"/>
    <mergeCell ref="Q221:R221"/>
    <mergeCell ref="H222:I222"/>
    <mergeCell ref="Q222:R222"/>
    <mergeCell ref="H223:I223"/>
    <mergeCell ref="Q223:R223"/>
    <mergeCell ref="H224:I224"/>
    <mergeCell ref="Q224:R224"/>
    <mergeCell ref="H225:I225"/>
    <mergeCell ref="Q225:R225"/>
    <mergeCell ref="H226:I226"/>
    <mergeCell ref="Q226:R226"/>
    <mergeCell ref="H227:I227"/>
    <mergeCell ref="Q227:R227"/>
    <mergeCell ref="H228:I228"/>
    <mergeCell ref="Q228:R228"/>
    <mergeCell ref="A229:R229"/>
    <mergeCell ref="A230:R230"/>
    <mergeCell ref="B231:I231"/>
    <mergeCell ref="K231:R231"/>
    <mergeCell ref="A245:R245"/>
    <mergeCell ref="A246:R246"/>
    <mergeCell ref="B247:I247"/>
    <mergeCell ref="K247:R247"/>
    <mergeCell ref="A260:R260"/>
    <mergeCell ref="B261:I261"/>
    <mergeCell ref="K261:R261"/>
    <mergeCell ref="H262:I262"/>
    <mergeCell ref="Q262:R262"/>
    <mergeCell ref="H263:I263"/>
    <mergeCell ref="Q263:R263"/>
    <mergeCell ref="H264:I264"/>
    <mergeCell ref="Q264:R264"/>
    <mergeCell ref="H265:I265"/>
    <mergeCell ref="Q265:R265"/>
    <mergeCell ref="H266:I266"/>
    <mergeCell ref="Q266:R266"/>
    <mergeCell ref="H267:I267"/>
    <mergeCell ref="Q267:R267"/>
    <mergeCell ref="H268:I268"/>
    <mergeCell ref="Q268:R268"/>
    <mergeCell ref="H269:I269"/>
    <mergeCell ref="Q269:R269"/>
    <mergeCell ref="H270:I270"/>
    <mergeCell ref="Q270:R270"/>
    <mergeCell ref="H271:I271"/>
    <mergeCell ref="Q271:R271"/>
    <mergeCell ref="H272:I272"/>
    <mergeCell ref="Q272:R272"/>
    <mergeCell ref="H273:I273"/>
    <mergeCell ref="Q273:R273"/>
    <mergeCell ref="H274:I274"/>
    <mergeCell ref="Q274:R274"/>
    <mergeCell ref="A275:R275"/>
    <mergeCell ref="A276:R276"/>
    <mergeCell ref="B277:I277"/>
    <mergeCell ref="K277:R277"/>
    <mergeCell ref="H278:I278"/>
    <mergeCell ref="Q278:R278"/>
    <mergeCell ref="H279:I279"/>
    <mergeCell ref="Q279:R279"/>
    <mergeCell ref="H280:I280"/>
    <mergeCell ref="Q280:R280"/>
    <mergeCell ref="H281:I281"/>
    <mergeCell ref="Q281:R281"/>
    <mergeCell ref="H282:I282"/>
    <mergeCell ref="Q282:R282"/>
    <mergeCell ref="H283:I283"/>
    <mergeCell ref="Q283:R283"/>
    <mergeCell ref="H284:I284"/>
    <mergeCell ref="Q284:R284"/>
    <mergeCell ref="H285:I285"/>
    <mergeCell ref="Q285:R285"/>
    <mergeCell ref="H286:I286"/>
    <mergeCell ref="Q286:R286"/>
    <mergeCell ref="H287:I287"/>
    <mergeCell ref="Q287:R287"/>
    <mergeCell ref="H288:I288"/>
    <mergeCell ref="Q288:R288"/>
    <mergeCell ref="H289:I289"/>
    <mergeCell ref="Q289:R289"/>
    <mergeCell ref="A290:R290"/>
    <mergeCell ref="A291:R291"/>
    <mergeCell ref="B292:I292"/>
    <mergeCell ref="K292:R292"/>
    <mergeCell ref="H293:I293"/>
    <mergeCell ref="Q293:R293"/>
    <mergeCell ref="H294:I294"/>
    <mergeCell ref="Q294:R294"/>
    <mergeCell ref="H295:I295"/>
    <mergeCell ref="Q295:R295"/>
    <mergeCell ref="H296:I296"/>
    <mergeCell ref="Q296:R296"/>
    <mergeCell ref="H297:I297"/>
    <mergeCell ref="Q297:R297"/>
    <mergeCell ref="H298:I298"/>
    <mergeCell ref="Q298:R298"/>
    <mergeCell ref="H299:I299"/>
    <mergeCell ref="Q299:R299"/>
    <mergeCell ref="H300:I300"/>
    <mergeCell ref="Q300:R300"/>
    <mergeCell ref="H301:I301"/>
    <mergeCell ref="Q301:R301"/>
    <mergeCell ref="H302:I302"/>
    <mergeCell ref="Q302:R302"/>
    <mergeCell ref="H303:I303"/>
    <mergeCell ref="Q303:R303"/>
    <mergeCell ref="H304:I304"/>
    <mergeCell ref="Q304:R304"/>
    <mergeCell ref="H305:I305"/>
    <mergeCell ref="Q305:R305"/>
    <mergeCell ref="A306:R306"/>
    <mergeCell ref="A307:R307"/>
    <mergeCell ref="B308:I308"/>
    <mergeCell ref="K308:R308"/>
    <mergeCell ref="H309:I309"/>
    <mergeCell ref="Q309:R309"/>
    <mergeCell ref="H310:I310"/>
    <mergeCell ref="Q310:R310"/>
    <mergeCell ref="H311:I311"/>
    <mergeCell ref="Q311:R311"/>
    <mergeCell ref="H312:I312"/>
    <mergeCell ref="Q312:R312"/>
    <mergeCell ref="H313:I313"/>
    <mergeCell ref="Q313:R313"/>
    <mergeCell ref="H314:I314"/>
    <mergeCell ref="Q314:R314"/>
    <mergeCell ref="H315:I315"/>
    <mergeCell ref="Q315:R315"/>
    <mergeCell ref="H316:I316"/>
    <mergeCell ref="Q316:R316"/>
    <mergeCell ref="H317:I317"/>
    <mergeCell ref="Q317:R317"/>
    <mergeCell ref="H318:I318"/>
    <mergeCell ref="Q318:R318"/>
    <mergeCell ref="H319:I319"/>
    <mergeCell ref="Q319:R319"/>
    <mergeCell ref="H320:I320"/>
    <mergeCell ref="Q320:R320"/>
    <mergeCell ref="A321:R321"/>
    <mergeCell ref="A322:R322"/>
    <mergeCell ref="A323:R323"/>
    <mergeCell ref="B324:R324"/>
    <mergeCell ref="B325:C325"/>
    <mergeCell ref="D325:E325"/>
    <mergeCell ref="F325:G325"/>
    <mergeCell ref="H325:I325"/>
    <mergeCell ref="K325:L325"/>
    <mergeCell ref="M325:N325"/>
    <mergeCell ref="O325:P325"/>
    <mergeCell ref="Q325:R325"/>
    <mergeCell ref="B326:C326"/>
    <mergeCell ref="D326:E326"/>
    <mergeCell ref="F326:G326"/>
    <mergeCell ref="H326:I326"/>
    <mergeCell ref="K326:L326"/>
    <mergeCell ref="M326:N326"/>
    <mergeCell ref="O326:P326"/>
    <mergeCell ref="Q326:R326"/>
    <mergeCell ref="B327:C327"/>
    <mergeCell ref="D327:E327"/>
    <mergeCell ref="F327:G327"/>
    <mergeCell ref="H327:I327"/>
    <mergeCell ref="K327:L327"/>
    <mergeCell ref="M327:N327"/>
    <mergeCell ref="O327:P327"/>
    <mergeCell ref="Q327:R327"/>
    <mergeCell ref="B328:C328"/>
    <mergeCell ref="D328:E328"/>
    <mergeCell ref="F328:G328"/>
    <mergeCell ref="H328:I328"/>
    <mergeCell ref="K328:L328"/>
    <mergeCell ref="M328:N328"/>
    <mergeCell ref="O328:P328"/>
    <mergeCell ref="Q328:R328"/>
    <mergeCell ref="B329:C329"/>
    <mergeCell ref="D329:E329"/>
    <mergeCell ref="F329:G329"/>
    <mergeCell ref="H329:I329"/>
    <mergeCell ref="K329:L329"/>
    <mergeCell ref="M329:N329"/>
    <mergeCell ref="O329:P329"/>
    <mergeCell ref="Q329:R329"/>
    <mergeCell ref="B330:C330"/>
    <mergeCell ref="D330:E330"/>
    <mergeCell ref="F330:G330"/>
    <mergeCell ref="H330:I330"/>
    <mergeCell ref="K330:L330"/>
    <mergeCell ref="M330:N330"/>
    <mergeCell ref="O330:P330"/>
    <mergeCell ref="Q330:R330"/>
    <mergeCell ref="B331:C331"/>
    <mergeCell ref="D331:E331"/>
    <mergeCell ref="F331:G331"/>
    <mergeCell ref="H331:I331"/>
    <mergeCell ref="K331:L331"/>
    <mergeCell ref="M331:N331"/>
    <mergeCell ref="O331:P331"/>
    <mergeCell ref="Q331:R331"/>
    <mergeCell ref="B332:C332"/>
    <mergeCell ref="D332:E332"/>
    <mergeCell ref="F332:G332"/>
    <mergeCell ref="H332:I332"/>
    <mergeCell ref="K332:L332"/>
    <mergeCell ref="M332:N332"/>
    <mergeCell ref="O332:P332"/>
    <mergeCell ref="Q332:R332"/>
    <mergeCell ref="B333:C333"/>
    <mergeCell ref="D333:E333"/>
    <mergeCell ref="F333:G333"/>
    <mergeCell ref="H333:I333"/>
    <mergeCell ref="K333:L333"/>
    <mergeCell ref="M333:N333"/>
    <mergeCell ref="O333:P333"/>
    <mergeCell ref="Q333:R333"/>
    <mergeCell ref="B334:C334"/>
    <mergeCell ref="D334:E334"/>
    <mergeCell ref="F334:G334"/>
    <mergeCell ref="H334:I334"/>
    <mergeCell ref="K334:L334"/>
    <mergeCell ref="M334:N334"/>
    <mergeCell ref="O334:P334"/>
    <mergeCell ref="Q334:R334"/>
    <mergeCell ref="B335:C335"/>
    <mergeCell ref="D335:E335"/>
    <mergeCell ref="F335:G335"/>
    <mergeCell ref="H335:I335"/>
    <mergeCell ref="K335:L335"/>
    <mergeCell ref="M335:N335"/>
    <mergeCell ref="O335:P335"/>
    <mergeCell ref="Q335:R335"/>
    <mergeCell ref="B336:C336"/>
    <mergeCell ref="D336:E336"/>
    <mergeCell ref="F336:G336"/>
    <mergeCell ref="H336:I336"/>
    <mergeCell ref="K336:L336"/>
    <mergeCell ref="M336:N336"/>
    <mergeCell ref="O336:P336"/>
    <mergeCell ref="Q336:R336"/>
    <mergeCell ref="B337:C337"/>
    <mergeCell ref="D337:E337"/>
    <mergeCell ref="F337:G337"/>
    <mergeCell ref="H337:I337"/>
    <mergeCell ref="K337:L337"/>
    <mergeCell ref="M337:N337"/>
    <mergeCell ref="O337:P337"/>
    <mergeCell ref="Q337:R337"/>
    <mergeCell ref="A338:R338"/>
    <mergeCell ref="B339:R339"/>
    <mergeCell ref="B340:C340"/>
    <mergeCell ref="D340:E340"/>
    <mergeCell ref="F340:G340"/>
    <mergeCell ref="H340:I340"/>
    <mergeCell ref="K340:L340"/>
    <mergeCell ref="M340:N340"/>
    <mergeCell ref="O340:P340"/>
    <mergeCell ref="Q340:R340"/>
    <mergeCell ref="B341:C341"/>
    <mergeCell ref="D341:E341"/>
    <mergeCell ref="F341:G341"/>
    <mergeCell ref="H341:I341"/>
    <mergeCell ref="K341:L341"/>
    <mergeCell ref="M341:N341"/>
    <mergeCell ref="O341:P341"/>
    <mergeCell ref="Q341:R341"/>
    <mergeCell ref="B342:C342"/>
    <mergeCell ref="D342:E342"/>
    <mergeCell ref="F342:G342"/>
    <mergeCell ref="H342:I342"/>
    <mergeCell ref="K342:L342"/>
    <mergeCell ref="M342:N342"/>
    <mergeCell ref="O342:P342"/>
    <mergeCell ref="Q342:R342"/>
    <mergeCell ref="B343:C343"/>
    <mergeCell ref="D343:E343"/>
    <mergeCell ref="F343:G343"/>
    <mergeCell ref="H343:I343"/>
    <mergeCell ref="K343:L343"/>
    <mergeCell ref="M343:N343"/>
    <mergeCell ref="O343:P343"/>
    <mergeCell ref="Q343:R343"/>
    <mergeCell ref="B344:C344"/>
    <mergeCell ref="D344:E344"/>
    <mergeCell ref="F344:G344"/>
    <mergeCell ref="H344:I344"/>
    <mergeCell ref="K344:L344"/>
    <mergeCell ref="M344:N344"/>
    <mergeCell ref="O344:P344"/>
    <mergeCell ref="Q344:R344"/>
    <mergeCell ref="B345:C345"/>
    <mergeCell ref="D345:E345"/>
    <mergeCell ref="F345:G345"/>
    <mergeCell ref="H345:I345"/>
    <mergeCell ref="K345:L345"/>
    <mergeCell ref="M345:N345"/>
    <mergeCell ref="O345:P345"/>
    <mergeCell ref="Q345:R345"/>
    <mergeCell ref="B346:C346"/>
    <mergeCell ref="D346:E346"/>
    <mergeCell ref="F346:G346"/>
    <mergeCell ref="H346:I346"/>
    <mergeCell ref="K346:L346"/>
    <mergeCell ref="M346:N346"/>
    <mergeCell ref="O346:P346"/>
    <mergeCell ref="Q346:R346"/>
    <mergeCell ref="B347:C347"/>
    <mergeCell ref="D347:E347"/>
    <mergeCell ref="F347:G347"/>
    <mergeCell ref="H347:I347"/>
    <mergeCell ref="K347:L347"/>
    <mergeCell ref="M347:N347"/>
    <mergeCell ref="O347:P347"/>
    <mergeCell ref="Q347:R347"/>
    <mergeCell ref="B348:C348"/>
    <mergeCell ref="D348:E348"/>
    <mergeCell ref="F348:G348"/>
    <mergeCell ref="H348:I348"/>
    <mergeCell ref="K348:L348"/>
    <mergeCell ref="M348:N348"/>
    <mergeCell ref="O348:P348"/>
    <mergeCell ref="Q348:R348"/>
    <mergeCell ref="B349:C349"/>
    <mergeCell ref="D349:E349"/>
    <mergeCell ref="F349:G349"/>
    <mergeCell ref="H349:I349"/>
    <mergeCell ref="K349:L349"/>
    <mergeCell ref="M349:N349"/>
    <mergeCell ref="O349:P349"/>
    <mergeCell ref="Q349:R349"/>
    <mergeCell ref="B350:C350"/>
    <mergeCell ref="D350:E350"/>
    <mergeCell ref="F350:G350"/>
    <mergeCell ref="H350:I350"/>
    <mergeCell ref="K350:L350"/>
    <mergeCell ref="M350:N350"/>
    <mergeCell ref="O350:P350"/>
    <mergeCell ref="Q350:R350"/>
    <mergeCell ref="B351:C351"/>
    <mergeCell ref="D351:E351"/>
    <mergeCell ref="F351:G351"/>
    <mergeCell ref="H351:I351"/>
    <mergeCell ref="K351:L351"/>
    <mergeCell ref="M351:N351"/>
    <mergeCell ref="O351:P351"/>
    <mergeCell ref="Q351:R351"/>
    <mergeCell ref="A352:R352"/>
    <mergeCell ref="B353:R353"/>
    <mergeCell ref="B354:C354"/>
    <mergeCell ref="D354:E354"/>
    <mergeCell ref="F354:G354"/>
    <mergeCell ref="H354:I354"/>
    <mergeCell ref="K354:L354"/>
    <mergeCell ref="M354:N354"/>
    <mergeCell ref="O354:P354"/>
    <mergeCell ref="Q354:R354"/>
    <mergeCell ref="B355:C355"/>
    <mergeCell ref="D355:E355"/>
    <mergeCell ref="F355:G355"/>
    <mergeCell ref="H355:I355"/>
    <mergeCell ref="K355:L355"/>
    <mergeCell ref="M355:N355"/>
    <mergeCell ref="O355:P355"/>
    <mergeCell ref="Q355:R355"/>
    <mergeCell ref="B356:C356"/>
    <mergeCell ref="D356:E356"/>
    <mergeCell ref="F356:G356"/>
    <mergeCell ref="H356:I356"/>
    <mergeCell ref="K356:L356"/>
    <mergeCell ref="M356:N356"/>
    <mergeCell ref="O356:P356"/>
    <mergeCell ref="Q356:R356"/>
    <mergeCell ref="B357:C357"/>
    <mergeCell ref="D357:E357"/>
    <mergeCell ref="F357:G357"/>
    <mergeCell ref="H357:I357"/>
    <mergeCell ref="K357:L357"/>
    <mergeCell ref="M357:N357"/>
    <mergeCell ref="O357:P357"/>
    <mergeCell ref="Q357:R357"/>
    <mergeCell ref="B358:C358"/>
    <mergeCell ref="D358:E358"/>
    <mergeCell ref="F358:G358"/>
    <mergeCell ref="H358:I358"/>
    <mergeCell ref="K358:L358"/>
    <mergeCell ref="M358:N358"/>
    <mergeCell ref="O358:P358"/>
    <mergeCell ref="Q358:R358"/>
    <mergeCell ref="B359:C359"/>
    <mergeCell ref="D359:E359"/>
    <mergeCell ref="F359:G359"/>
    <mergeCell ref="H359:I359"/>
    <mergeCell ref="K359:L359"/>
    <mergeCell ref="M359:N359"/>
    <mergeCell ref="O359:P359"/>
    <mergeCell ref="Q359:R359"/>
    <mergeCell ref="B360:C360"/>
    <mergeCell ref="D360:E360"/>
    <mergeCell ref="F360:G360"/>
    <mergeCell ref="H360:I360"/>
    <mergeCell ref="K360:L360"/>
    <mergeCell ref="M360:N360"/>
    <mergeCell ref="O360:P360"/>
    <mergeCell ref="Q360:R360"/>
    <mergeCell ref="B361:C361"/>
    <mergeCell ref="D361:E361"/>
    <mergeCell ref="F361:G361"/>
    <mergeCell ref="H361:I361"/>
    <mergeCell ref="K361:L361"/>
    <mergeCell ref="M361:N361"/>
    <mergeCell ref="O361:P361"/>
    <mergeCell ref="Q361:R361"/>
    <mergeCell ref="B362:C362"/>
    <mergeCell ref="D362:E362"/>
    <mergeCell ref="F362:G362"/>
    <mergeCell ref="H362:I362"/>
    <mergeCell ref="K362:L362"/>
    <mergeCell ref="M362:N362"/>
    <mergeCell ref="O362:P362"/>
    <mergeCell ref="Q362:R362"/>
    <mergeCell ref="B363:C363"/>
    <mergeCell ref="D363:E363"/>
    <mergeCell ref="F363:G363"/>
    <mergeCell ref="H363:I363"/>
    <mergeCell ref="K363:L363"/>
    <mergeCell ref="M363:N363"/>
    <mergeCell ref="O363:P363"/>
    <mergeCell ref="Q363:R363"/>
    <mergeCell ref="B364:C364"/>
    <mergeCell ref="D364:E364"/>
    <mergeCell ref="F364:G364"/>
    <mergeCell ref="H364:I364"/>
    <mergeCell ref="K364:L364"/>
    <mergeCell ref="M364:N364"/>
    <mergeCell ref="O364:P364"/>
    <mergeCell ref="Q364:R364"/>
    <mergeCell ref="B365:C365"/>
    <mergeCell ref="D365:E365"/>
    <mergeCell ref="F365:G365"/>
    <mergeCell ref="H365:I365"/>
    <mergeCell ref="K365:L365"/>
    <mergeCell ref="M365:N365"/>
    <mergeCell ref="O365:P365"/>
    <mergeCell ref="Q365:R365"/>
    <mergeCell ref="B366:C366"/>
    <mergeCell ref="D366:E366"/>
    <mergeCell ref="F366:G366"/>
    <mergeCell ref="H366:I366"/>
    <mergeCell ref="K366:L366"/>
    <mergeCell ref="M366:N366"/>
    <mergeCell ref="O366:P366"/>
    <mergeCell ref="Q366:R366"/>
    <mergeCell ref="A367:R367"/>
    <mergeCell ref="B368:R368"/>
    <mergeCell ref="B369:C369"/>
    <mergeCell ref="D369:E369"/>
    <mergeCell ref="F369:G369"/>
    <mergeCell ref="H369:I369"/>
    <mergeCell ref="K369:L369"/>
    <mergeCell ref="M369:N369"/>
    <mergeCell ref="O369:P369"/>
    <mergeCell ref="Q369:R369"/>
    <mergeCell ref="B370:C370"/>
    <mergeCell ref="D370:E370"/>
    <mergeCell ref="F370:G370"/>
    <mergeCell ref="H370:I370"/>
    <mergeCell ref="K370:L370"/>
    <mergeCell ref="M370:N370"/>
    <mergeCell ref="O370:P370"/>
    <mergeCell ref="Q370:R370"/>
    <mergeCell ref="B371:C371"/>
    <mergeCell ref="D371:E371"/>
    <mergeCell ref="F371:G371"/>
    <mergeCell ref="H371:I371"/>
    <mergeCell ref="K371:L371"/>
    <mergeCell ref="M371:N371"/>
    <mergeCell ref="O371:P371"/>
    <mergeCell ref="Q371:R371"/>
    <mergeCell ref="B372:C372"/>
    <mergeCell ref="D372:E372"/>
    <mergeCell ref="F372:G372"/>
    <mergeCell ref="H372:I372"/>
    <mergeCell ref="K372:L372"/>
    <mergeCell ref="M372:N372"/>
    <mergeCell ref="O372:P372"/>
    <mergeCell ref="Q372:R372"/>
    <mergeCell ref="B373:C373"/>
    <mergeCell ref="D373:E373"/>
    <mergeCell ref="F373:G373"/>
    <mergeCell ref="H373:I373"/>
    <mergeCell ref="K373:L373"/>
    <mergeCell ref="M373:N373"/>
    <mergeCell ref="O373:P373"/>
    <mergeCell ref="Q373:R373"/>
    <mergeCell ref="B374:C374"/>
    <mergeCell ref="D374:E374"/>
    <mergeCell ref="F374:G374"/>
    <mergeCell ref="H374:I374"/>
    <mergeCell ref="K374:L374"/>
    <mergeCell ref="M374:N374"/>
    <mergeCell ref="O374:P374"/>
    <mergeCell ref="Q374:R374"/>
    <mergeCell ref="B375:C375"/>
    <mergeCell ref="D375:E375"/>
    <mergeCell ref="F375:G375"/>
    <mergeCell ref="H375:I375"/>
    <mergeCell ref="K375:L375"/>
    <mergeCell ref="M375:N375"/>
    <mergeCell ref="O375:P375"/>
    <mergeCell ref="Q375:R375"/>
    <mergeCell ref="B376:C376"/>
    <mergeCell ref="D376:E376"/>
    <mergeCell ref="F376:G376"/>
    <mergeCell ref="H376:I376"/>
    <mergeCell ref="K376:L376"/>
    <mergeCell ref="M376:N376"/>
    <mergeCell ref="O376:P376"/>
    <mergeCell ref="Q376:R376"/>
    <mergeCell ref="B377:C377"/>
    <mergeCell ref="D377:E377"/>
    <mergeCell ref="F377:G377"/>
    <mergeCell ref="H377:I377"/>
    <mergeCell ref="K377:L377"/>
    <mergeCell ref="M377:N377"/>
    <mergeCell ref="O377:P377"/>
    <mergeCell ref="Q377:R377"/>
    <mergeCell ref="B378:C378"/>
    <mergeCell ref="D378:E378"/>
    <mergeCell ref="F378:G378"/>
    <mergeCell ref="H378:I378"/>
    <mergeCell ref="K378:L378"/>
    <mergeCell ref="M378:N378"/>
    <mergeCell ref="O378:P378"/>
    <mergeCell ref="Q378:R378"/>
    <mergeCell ref="Q380:R380"/>
    <mergeCell ref="B379:C379"/>
    <mergeCell ref="D379:E379"/>
    <mergeCell ref="F379:G379"/>
    <mergeCell ref="H379:I379"/>
    <mergeCell ref="K379:L379"/>
    <mergeCell ref="M379:N379"/>
    <mergeCell ref="A381:R381"/>
    <mergeCell ref="O379:P379"/>
    <mergeCell ref="Q379:R379"/>
    <mergeCell ref="B380:C380"/>
    <mergeCell ref="D380:E380"/>
    <mergeCell ref="F380:G380"/>
    <mergeCell ref="H380:I380"/>
    <mergeCell ref="K380:L380"/>
    <mergeCell ref="M380:N380"/>
    <mergeCell ref="O380:P38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4F083-7426-4EE3-ADF0-B3A767B6A578}">
  <sheetPr codeName="Hoja20"/>
  <dimension ref="A1:X82"/>
  <sheetViews>
    <sheetView workbookViewId="0">
      <selection activeCell="T7" sqref="T7"/>
    </sheetView>
  </sheetViews>
  <sheetFormatPr baseColWidth="10" defaultColWidth="0" defaultRowHeight="0" customHeight="1" zeroHeight="1" x14ac:dyDescent="0.25"/>
  <cols>
    <col min="1" max="1" width="29.85546875" bestFit="1" customWidth="1"/>
    <col min="2" max="4" width="11.42578125" style="414" customWidth="1"/>
    <col min="5" max="5" width="12.28515625" style="414" customWidth="1"/>
    <col min="6" max="8" width="12.7109375" style="414" customWidth="1"/>
    <col min="9" max="9" width="11.42578125" style="414" customWidth="1"/>
    <col min="10" max="10" width="1.28515625" style="414" customWidth="1"/>
    <col min="11" max="12" width="12.5703125" style="414" customWidth="1"/>
    <col min="13" max="15" width="11.42578125" style="414" customWidth="1"/>
    <col min="16" max="17" width="14" style="414" customWidth="1"/>
    <col min="18" max="18" width="11.42578125" style="414" customWidth="1"/>
    <col min="19" max="22" width="11.42578125" hidden="1" customWidth="1"/>
    <col min="23" max="23" width="24" hidden="1" customWidth="1"/>
    <col min="24" max="16384" width="11.42578125" hidden="1"/>
  </cols>
  <sheetData>
    <row r="1" spans="1:24" ht="53.25" customHeight="1" x14ac:dyDescent="0.25">
      <c r="A1" s="413" t="s">
        <v>90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24" ht="21" x14ac:dyDescent="0.35">
      <c r="A2" s="454" t="s">
        <v>116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</row>
    <row r="3" spans="1:24" ht="21" x14ac:dyDescent="0.25">
      <c r="A3" s="410" t="s">
        <v>115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8"/>
    </row>
    <row r="4" spans="1:24" ht="21" x14ac:dyDescent="0.35">
      <c r="A4" s="438" t="s">
        <v>114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  <c r="R4" s="438"/>
    </row>
    <row r="5" spans="1:24" ht="15" x14ac:dyDescent="0.25">
      <c r="A5" s="28"/>
      <c r="B5" s="27" t="s">
        <v>148</v>
      </c>
      <c r="C5" s="26"/>
      <c r="D5" s="26"/>
      <c r="E5" s="26"/>
      <c r="F5" s="26"/>
      <c r="G5" s="26"/>
      <c r="H5" s="26"/>
      <c r="I5" s="25"/>
      <c r="J5" s="437"/>
      <c r="K5" s="27" t="str">
        <f>CONCATENATE("acumulado ",B5)</f>
        <v>acumulado octubre</v>
      </c>
      <c r="L5" s="26"/>
      <c r="M5" s="26"/>
      <c r="N5" s="26"/>
      <c r="O5" s="26"/>
      <c r="P5" s="26"/>
      <c r="Q5" s="26"/>
      <c r="R5" s="25"/>
    </row>
    <row r="6" spans="1:24" ht="15" x14ac:dyDescent="0.25">
      <c r="A6" s="24"/>
      <c r="B6" s="23">
        <v>2019</v>
      </c>
      <c r="C6" s="23">
        <v>2022</v>
      </c>
      <c r="D6" s="23">
        <v>2023</v>
      </c>
      <c r="E6" s="23" t="str">
        <f>CONCATENATE("var ",RIGHT(D6,2),"/",RIGHT(C6,2))</f>
        <v>var 23/22</v>
      </c>
      <c r="F6" s="23" t="str">
        <f>CONCATENATE("var ",RIGHT(D6,2),"/",RIGHT(B6,2))</f>
        <v>var 23/19</v>
      </c>
      <c r="G6" s="23" t="str">
        <f>CONCATENATE("dif ",RIGHT(D6,2),"-",RIGHT(C6,2))</f>
        <v>dif 23-22</v>
      </c>
      <c r="H6" s="23" t="str">
        <f>CONCATENATE("dif ",RIGHT(D6,2),"-",RIGHT(B6,2))</f>
        <v>dif 23-19</v>
      </c>
      <c r="I6" s="23" t="str">
        <f>CONCATENATE("cuota ",RIGHT(D6,2))</f>
        <v>cuota 23</v>
      </c>
      <c r="J6" s="431"/>
      <c r="K6" s="23">
        <v>2019</v>
      </c>
      <c r="L6" s="23">
        <v>2022</v>
      </c>
      <c r="M6" s="23">
        <v>2023</v>
      </c>
      <c r="N6" s="23" t="str">
        <f>CONCATENATE("var ",RIGHT(M6,2),"/",RIGHT(L6,2))</f>
        <v>var 23/22</v>
      </c>
      <c r="O6" s="23" t="str">
        <f>CONCATENATE("var ",RIGHT(M6,2),"/",RIGHT(K6,2))</f>
        <v>var 23/19</v>
      </c>
      <c r="P6" s="23" t="str">
        <f>CONCATENATE("dif ",RIGHT(M6,2),"-",RIGHT(L6,2))</f>
        <v>dif 23-22</v>
      </c>
      <c r="Q6" s="23" t="str">
        <f>CONCATENATE("dif ",RIGHT(M6,2),"-",RIGHT(K6,2))</f>
        <v>dif 23-19</v>
      </c>
      <c r="R6" s="23" t="str">
        <f>CONCATENATE("cuota ",RIGHT(M6,2))</f>
        <v>cuota 23</v>
      </c>
      <c r="X6" s="453"/>
    </row>
    <row r="7" spans="1:24" ht="15" x14ac:dyDescent="0.25">
      <c r="A7" s="452" t="s">
        <v>94</v>
      </c>
      <c r="B7" s="433">
        <v>727644</v>
      </c>
      <c r="C7" s="433">
        <v>759922</v>
      </c>
      <c r="D7" s="433">
        <v>820630</v>
      </c>
      <c r="E7" s="432">
        <f>IFERROR(D7/C7-1,"-")</f>
        <v>7.9887146312384694E-2</v>
      </c>
      <c r="F7" s="432">
        <f>IFERROR(D7/B7-1,"-")</f>
        <v>0.12779051294314248</v>
      </c>
      <c r="G7" s="433">
        <f>IFERROR(D7-C7,"-")</f>
        <v>60708</v>
      </c>
      <c r="H7" s="433">
        <f>IFERROR(D7-B7,"-")</f>
        <v>92986</v>
      </c>
      <c r="I7" s="432">
        <f>D7/$D$7</f>
        <v>1</v>
      </c>
      <c r="J7" s="434"/>
      <c r="K7" s="433">
        <v>6961294</v>
      </c>
      <c r="L7" s="433">
        <v>6570643</v>
      </c>
      <c r="M7" s="433">
        <v>7455185</v>
      </c>
      <c r="N7" s="432">
        <f>IFERROR(M7/L7-1,"-")</f>
        <v>0.13462031037145072</v>
      </c>
      <c r="O7" s="432">
        <f>IFERROR(M7/K7-1,"-")</f>
        <v>7.0948159925439125E-2</v>
      </c>
      <c r="P7" s="433">
        <f>IFERROR(M7-L7,"-")</f>
        <v>884542</v>
      </c>
      <c r="Q7" s="433">
        <f>IFERROR(M7-K7,"-")</f>
        <v>493891</v>
      </c>
      <c r="R7" s="432">
        <f>M7/$M$7</f>
        <v>1</v>
      </c>
      <c r="X7" s="451"/>
    </row>
    <row r="8" spans="1:24" ht="15" x14ac:dyDescent="0.25">
      <c r="A8" s="418" t="s">
        <v>108</v>
      </c>
      <c r="B8" s="416">
        <v>645168</v>
      </c>
      <c r="C8" s="416">
        <v>697051</v>
      </c>
      <c r="D8" s="416">
        <v>750216</v>
      </c>
      <c r="E8" s="415">
        <f>IFERROR(D8/C8-1,"-")</f>
        <v>7.627132017599858E-2</v>
      </c>
      <c r="F8" s="450">
        <f>IFERROR(D8/B8-1,"-")</f>
        <v>0.16282270664385101</v>
      </c>
      <c r="G8" s="416">
        <f>IFERROR(D8-C8,"-")</f>
        <v>53165</v>
      </c>
      <c r="H8" s="416">
        <f>IFERROR(D8-B8,"-")</f>
        <v>105048</v>
      </c>
      <c r="I8" s="415">
        <f>D8/$D$7</f>
        <v>0.91419519149921402</v>
      </c>
      <c r="J8" s="431"/>
      <c r="K8" s="416">
        <v>6281966</v>
      </c>
      <c r="L8" s="416">
        <v>6069679</v>
      </c>
      <c r="M8" s="416">
        <v>6878014</v>
      </c>
      <c r="N8" s="415">
        <f>IFERROR(M8/L8-1,"-")</f>
        <v>0.13317590600754992</v>
      </c>
      <c r="O8" s="415">
        <f>IFERROR(M8/K8-1,"-")</f>
        <v>9.4882398281047609E-2</v>
      </c>
      <c r="P8" s="416">
        <f>IFERROR(M8-L8,"-")</f>
        <v>808335</v>
      </c>
      <c r="Q8" s="416">
        <f>IFERROR(M8-K8,"-")</f>
        <v>596048</v>
      </c>
      <c r="R8" s="415">
        <f>M8/$M$7</f>
        <v>0.92258126391229733</v>
      </c>
    </row>
    <row r="9" spans="1:24" ht="15" x14ac:dyDescent="0.25">
      <c r="A9" s="418" t="s">
        <v>107</v>
      </c>
      <c r="B9" s="416">
        <v>82476</v>
      </c>
      <c r="C9" s="416">
        <v>62871</v>
      </c>
      <c r="D9" s="416">
        <v>70414</v>
      </c>
      <c r="E9" s="415">
        <f>IFERROR(D9/C9-1,"-")</f>
        <v>0.11997582351163483</v>
      </c>
      <c r="F9" s="450">
        <f>IFERROR(D9/B9-1,"-")</f>
        <v>-0.14624860565497844</v>
      </c>
      <c r="G9" s="416">
        <f>IFERROR(D9-C9,"-")</f>
        <v>7543</v>
      </c>
      <c r="H9" s="416">
        <f>IFERROR(D9-B9,"-")</f>
        <v>-12062</v>
      </c>
      <c r="I9" s="415">
        <f>D9/$D$7</f>
        <v>8.5804808500785978E-2</v>
      </c>
      <c r="J9" s="431"/>
      <c r="K9" s="416">
        <v>679328</v>
      </c>
      <c r="L9" s="416">
        <v>500964</v>
      </c>
      <c r="M9" s="416">
        <v>577171</v>
      </c>
      <c r="N9" s="415">
        <f>IFERROR(M9/L9-1,"-")</f>
        <v>0.15212071126867399</v>
      </c>
      <c r="O9" s="415">
        <f>IFERROR(M9/K9-1,"-")</f>
        <v>-0.15037949267511419</v>
      </c>
      <c r="P9" s="416">
        <f>IFERROR(M9-L9,"-")</f>
        <v>76207</v>
      </c>
      <c r="Q9" s="416">
        <f>IFERROR(M9-K9,"-")</f>
        <v>-102157</v>
      </c>
      <c r="R9" s="415">
        <f>M9/$M$7</f>
        <v>7.7418736087702722E-2</v>
      </c>
    </row>
    <row r="10" spans="1:24" ht="21" x14ac:dyDescent="0.35">
      <c r="A10" s="438" t="s">
        <v>113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  <c r="Q10" s="438"/>
      <c r="R10" s="438"/>
    </row>
    <row r="11" spans="1:24" ht="15" x14ac:dyDescent="0.25">
      <c r="A11" s="28"/>
      <c r="B11" s="27" t="s">
        <v>148</v>
      </c>
      <c r="C11" s="26"/>
      <c r="D11" s="26"/>
      <c r="E11" s="26"/>
      <c r="F11" s="26"/>
      <c r="G11" s="26"/>
      <c r="H11" s="26"/>
      <c r="I11" s="25"/>
      <c r="J11" s="437"/>
      <c r="K11" s="27" t="str">
        <f>CONCATENATE("acumulado ",B11)</f>
        <v>acumulado octubre</v>
      </c>
      <c r="L11" s="26"/>
      <c r="M11" s="26"/>
      <c r="N11" s="26"/>
      <c r="O11" s="26"/>
      <c r="P11" s="26"/>
      <c r="Q11" s="26"/>
      <c r="R11" s="25"/>
      <c r="W11" s="449"/>
    </row>
    <row r="12" spans="1:24" ht="15" x14ac:dyDescent="0.25">
      <c r="A12" s="24" t="s">
        <v>105</v>
      </c>
      <c r="B12" s="23">
        <f>B$6</f>
        <v>2019</v>
      </c>
      <c r="C12" s="23">
        <f>C$6</f>
        <v>2022</v>
      </c>
      <c r="D12" s="23">
        <f>D$6</f>
        <v>2023</v>
      </c>
      <c r="E12" s="23" t="str">
        <f>CONCATENATE("var ",RIGHT(D12,2),"/",RIGHT(C12,2))</f>
        <v>var 23/22</v>
      </c>
      <c r="F12" s="23" t="str">
        <f>CONCATENATE("var ",RIGHT(D12,2),"/",RIGHT(B12,2))</f>
        <v>var 23/19</v>
      </c>
      <c r="G12" s="23" t="str">
        <f>CONCATENATE("dif ",RIGHT(D12,2),"-",RIGHT(C12,2))</f>
        <v>dif 23-22</v>
      </c>
      <c r="H12" s="23" t="str">
        <f>CONCATENATE("dif ",RIGHT(D12,2),"-",RIGHT(B12,2))</f>
        <v>dif 23-19</v>
      </c>
      <c r="I12" s="23" t="str">
        <f>CONCATENATE("cuota ",RIGHT(D12,2))</f>
        <v>cuota 23</v>
      </c>
      <c r="J12" s="431"/>
      <c r="K12" s="23">
        <f>K$6</f>
        <v>2019</v>
      </c>
      <c r="L12" s="23">
        <f>L$6</f>
        <v>2022</v>
      </c>
      <c r="M12" s="23">
        <f>M$6</f>
        <v>2023</v>
      </c>
      <c r="N12" s="23" t="str">
        <f>CONCATENATE("var ",RIGHT(M12,2),"/",RIGHT(L12,2))</f>
        <v>var 23/22</v>
      </c>
      <c r="O12" s="23" t="str">
        <f>CONCATENATE("var ",RIGHT(M12,2),"/",RIGHT(K12,2))</f>
        <v>var 23/19</v>
      </c>
      <c r="P12" s="23" t="str">
        <f>CONCATENATE("dif ",RIGHT(M12,2),"-",RIGHT(L12,2))</f>
        <v>dif 23-22</v>
      </c>
      <c r="Q12" s="23" t="str">
        <f>CONCATENATE("dif ",RIGHT(M12,2),"-",RIGHT(K12,2))</f>
        <v>dif 23-19</v>
      </c>
      <c r="R12" s="23" t="str">
        <f>CONCATENATE("cuota ",RIGHT(M12,2))</f>
        <v>cuota 23</v>
      </c>
      <c r="W12" s="445"/>
    </row>
    <row r="13" spans="1:24" ht="15" x14ac:dyDescent="0.25">
      <c r="A13" s="448" t="s">
        <v>104</v>
      </c>
      <c r="B13" s="447">
        <v>727644</v>
      </c>
      <c r="C13" s="447">
        <v>759922</v>
      </c>
      <c r="D13" s="447">
        <v>820630</v>
      </c>
      <c r="E13" s="446">
        <f>IFERROR(D13/C13-1,"-")</f>
        <v>7.9887146312384694E-2</v>
      </c>
      <c r="F13" s="446">
        <f>IFERROR(D13/B13-1,"-")</f>
        <v>0.12779051294314248</v>
      </c>
      <c r="G13" s="447">
        <f>IFERROR(D13-C13,"-")</f>
        <v>60708</v>
      </c>
      <c r="H13" s="447">
        <f>IFERROR(D13-B13,"-")</f>
        <v>92986</v>
      </c>
      <c r="I13" s="446">
        <f>IFERROR(D13/$D$7,"-")</f>
        <v>1</v>
      </c>
      <c r="J13" s="434"/>
      <c r="K13" s="433">
        <v>6961294</v>
      </c>
      <c r="L13" s="433">
        <v>6570643</v>
      </c>
      <c r="M13" s="433">
        <v>7455185</v>
      </c>
      <c r="N13" s="432">
        <f>IFERROR(M13/L13-1,"-")</f>
        <v>0.13462031037145072</v>
      </c>
      <c r="O13" s="432">
        <f>IFERROR(M13/K13-1,"-")</f>
        <v>7.0948159925439125E-2</v>
      </c>
      <c r="P13" s="433">
        <f>IFERROR(M13-L13,"-")</f>
        <v>884542</v>
      </c>
      <c r="Q13" s="433">
        <f>IFERROR(M13-K13,"-")</f>
        <v>493891</v>
      </c>
      <c r="R13" s="432">
        <f>M13/$M$13</f>
        <v>1</v>
      </c>
      <c r="W13" s="445"/>
    </row>
    <row r="14" spans="1:24" ht="15" x14ac:dyDescent="0.25">
      <c r="A14" s="441" t="s">
        <v>103</v>
      </c>
      <c r="B14" s="440">
        <v>301189</v>
      </c>
      <c r="C14" s="440">
        <v>305924</v>
      </c>
      <c r="D14" s="440">
        <v>320035</v>
      </c>
      <c r="E14" s="439">
        <f>IFERROR(D14/C14-1,"-")</f>
        <v>4.612583517474933E-2</v>
      </c>
      <c r="F14" s="439">
        <f>IFERROR(D14/B14-1,"-")</f>
        <v>6.2572006281769843E-2</v>
      </c>
      <c r="G14" s="440">
        <f>IFERROR(D14-C14,"-")</f>
        <v>14111</v>
      </c>
      <c r="H14" s="440">
        <f>IFERROR(D14-B14,"-")</f>
        <v>18846</v>
      </c>
      <c r="I14" s="439">
        <f>IFERROR(D14/$D$7,"-")</f>
        <v>0.38998696123709831</v>
      </c>
      <c r="J14" s="434"/>
      <c r="K14" s="440">
        <v>2860337</v>
      </c>
      <c r="L14" s="440">
        <v>2636031</v>
      </c>
      <c r="M14" s="440">
        <v>2964841</v>
      </c>
      <c r="N14" s="439">
        <f>IFERROR(M14/L14-1,"-")</f>
        <v>0.12473677282247442</v>
      </c>
      <c r="O14" s="439">
        <f>IFERROR(M14/K14-1,"-")</f>
        <v>3.6535555076202542E-2</v>
      </c>
      <c r="P14" s="440">
        <f>IFERROR(M14-L14,"-")</f>
        <v>328810</v>
      </c>
      <c r="Q14" s="440">
        <f>IFERROR(M14-K14,"-")</f>
        <v>104504</v>
      </c>
      <c r="R14" s="439">
        <f>M14/$M$13</f>
        <v>0.39768845441125872</v>
      </c>
    </row>
    <row r="15" spans="1:24" ht="15" x14ac:dyDescent="0.25">
      <c r="A15" s="418" t="s">
        <v>102</v>
      </c>
      <c r="B15" s="416">
        <v>125601</v>
      </c>
      <c r="C15" s="416">
        <v>124664</v>
      </c>
      <c r="D15" s="416">
        <v>130725</v>
      </c>
      <c r="E15" s="415">
        <f>IFERROR(D15/C15-1,"-")</f>
        <v>4.8618687030738572E-2</v>
      </c>
      <c r="F15" s="415">
        <f>IFERROR(D15/B15-1,"-")</f>
        <v>4.0795853536197857E-2</v>
      </c>
      <c r="G15" s="416">
        <f>IFERROR(D15-C15,"-")</f>
        <v>6061</v>
      </c>
      <c r="H15" s="416">
        <f>IFERROR(D15-B15,"-")</f>
        <v>5124</v>
      </c>
      <c r="I15" s="415">
        <f>IFERROR(D15/$D$7,"-")</f>
        <v>0.15929834395525388</v>
      </c>
      <c r="J15" s="431"/>
      <c r="K15" s="416">
        <v>1200565</v>
      </c>
      <c r="L15" s="416">
        <v>1077464</v>
      </c>
      <c r="M15" s="416">
        <v>1214853</v>
      </c>
      <c r="N15" s="415">
        <f>IFERROR(M15/L15-1,"-")</f>
        <v>0.12751145281884124</v>
      </c>
      <c r="O15" s="415">
        <f>IFERROR(M15/K15-1,"-")</f>
        <v>1.1901063249386779E-2</v>
      </c>
      <c r="P15" s="416">
        <f>IFERROR(M15-L15,"-")</f>
        <v>137389</v>
      </c>
      <c r="Q15" s="416">
        <f>IFERROR(M15-K15,"-")</f>
        <v>14288</v>
      </c>
      <c r="R15" s="415">
        <f>M15/$M$13</f>
        <v>0.16295410509598354</v>
      </c>
    </row>
    <row r="16" spans="1:24" ht="15" x14ac:dyDescent="0.25">
      <c r="A16" s="444" t="s">
        <v>101</v>
      </c>
      <c r="B16" s="443">
        <v>175588</v>
      </c>
      <c r="C16" s="443">
        <v>181260</v>
      </c>
      <c r="D16" s="443">
        <v>189310</v>
      </c>
      <c r="E16" s="442">
        <f>IFERROR(D16/C16-1,"-")</f>
        <v>4.4411342822465061E-2</v>
      </c>
      <c r="F16" s="442">
        <f>IFERROR(D16/B16-1,"-")</f>
        <v>7.8148848440667829E-2</v>
      </c>
      <c r="G16" s="443">
        <f>IFERROR(D16-C16,"-")</f>
        <v>8050</v>
      </c>
      <c r="H16" s="443">
        <f>IFERROR(D16-B16,"-")</f>
        <v>13722</v>
      </c>
      <c r="I16" s="442">
        <f>IFERROR(D16/$D$7,"-")</f>
        <v>0.23068861728184445</v>
      </c>
      <c r="J16" s="431"/>
      <c r="K16" s="443">
        <v>1659772</v>
      </c>
      <c r="L16" s="443">
        <v>1558567</v>
      </c>
      <c r="M16" s="443">
        <v>1749988</v>
      </c>
      <c r="N16" s="442">
        <f>IFERROR(M16/L16-1,"-")</f>
        <v>0.12281858912706345</v>
      </c>
      <c r="O16" s="442">
        <f>IFERROR(M16/K16-1,"-")</f>
        <v>5.4354453503252298E-2</v>
      </c>
      <c r="P16" s="443">
        <f>IFERROR(M16-L16,"-")</f>
        <v>191421</v>
      </c>
      <c r="Q16" s="443">
        <f>IFERROR(M16-K16,"-")</f>
        <v>90216</v>
      </c>
      <c r="R16" s="442">
        <f>M16/$M$13</f>
        <v>0.2347343493152752</v>
      </c>
    </row>
    <row r="17" spans="1:19" ht="15" x14ac:dyDescent="0.25">
      <c r="A17" s="441" t="s">
        <v>100</v>
      </c>
      <c r="B17" s="440">
        <v>426455</v>
      </c>
      <c r="C17" s="440">
        <v>453998</v>
      </c>
      <c r="D17" s="440">
        <v>500595</v>
      </c>
      <c r="E17" s="439">
        <f>IFERROR(D17/C17-1,"-")</f>
        <v>0.10263701602209707</v>
      </c>
      <c r="F17" s="439">
        <f>IFERROR(D17/B17-1,"-")</f>
        <v>0.17385187182703921</v>
      </c>
      <c r="G17" s="440">
        <f>IFERROR(D17-C17,"-")</f>
        <v>46597</v>
      </c>
      <c r="H17" s="440">
        <f>IFERROR(D17-B17,"-")</f>
        <v>74140</v>
      </c>
      <c r="I17" s="439">
        <f>IFERROR(D17/$D$7,"-")</f>
        <v>0.61001303876290169</v>
      </c>
      <c r="J17" s="434"/>
      <c r="K17" s="440">
        <v>4100957</v>
      </c>
      <c r="L17" s="440">
        <v>3934612</v>
      </c>
      <c r="M17" s="440">
        <v>4490344</v>
      </c>
      <c r="N17" s="439">
        <f>IFERROR(M17/L17-1,"-")</f>
        <v>0.141241881029184</v>
      </c>
      <c r="O17" s="439">
        <f>IFERROR(M17/K17-1,"-")</f>
        <v>9.4950276240399534E-2</v>
      </c>
      <c r="P17" s="440">
        <f>IFERROR(M17-L17,"-")</f>
        <v>555732</v>
      </c>
      <c r="Q17" s="440">
        <f>IFERROR(M17-K17,"-")</f>
        <v>389387</v>
      </c>
      <c r="R17" s="439">
        <f>M17/$M$13</f>
        <v>0.60231154558874123</v>
      </c>
    </row>
    <row r="18" spans="1:19" ht="15" x14ac:dyDescent="0.25">
      <c r="A18" s="418" t="s">
        <v>64</v>
      </c>
      <c r="B18" s="416">
        <v>194286</v>
      </c>
      <c r="C18" s="416">
        <v>221506</v>
      </c>
      <c r="D18" s="416">
        <v>234770</v>
      </c>
      <c r="E18" s="415">
        <f>IFERROR(D18/C18-1,"-")</f>
        <v>5.9880996451563417E-2</v>
      </c>
      <c r="F18" s="415">
        <f>IFERROR(D18/B18-1,"-")</f>
        <v>0.20837322298055438</v>
      </c>
      <c r="G18" s="416">
        <f>IFERROR(D18-C18,"-")</f>
        <v>13264</v>
      </c>
      <c r="H18" s="416">
        <f>IFERROR(D18-B18,"-")</f>
        <v>40484</v>
      </c>
      <c r="I18" s="415">
        <f>IFERROR(D18/$D$7,"-")</f>
        <v>0.28608508097437335</v>
      </c>
      <c r="J18" s="431"/>
      <c r="K18" s="416">
        <v>1882957</v>
      </c>
      <c r="L18" s="416">
        <v>1883062</v>
      </c>
      <c r="M18" s="416">
        <v>2115948</v>
      </c>
      <c r="N18" s="415">
        <f>IFERROR(M18/L18-1,"-")</f>
        <v>0.12367410101207499</v>
      </c>
      <c r="O18" s="415">
        <f>IFERROR(M18/K18-1,"-")</f>
        <v>0.12373676085008856</v>
      </c>
      <c r="P18" s="416">
        <f>IFERROR(M18-L18,"-")</f>
        <v>232886</v>
      </c>
      <c r="Q18" s="416">
        <f>IFERROR(M18-K18,"-")</f>
        <v>232991</v>
      </c>
      <c r="R18" s="415">
        <f>M18/$M$13</f>
        <v>0.28382233304740256</v>
      </c>
      <c r="S18" s="436"/>
    </row>
    <row r="19" spans="1:19" ht="15" x14ac:dyDescent="0.25">
      <c r="A19" s="418" t="s">
        <v>71</v>
      </c>
      <c r="B19" s="416">
        <v>60251</v>
      </c>
      <c r="C19" s="416">
        <v>47642</v>
      </c>
      <c r="D19" s="416">
        <v>57654</v>
      </c>
      <c r="E19" s="415">
        <f>IFERROR(D19/C19-1,"-")</f>
        <v>0.21015070735905295</v>
      </c>
      <c r="F19" s="415">
        <f>IFERROR(D19/B19-1,"-")</f>
        <v>-4.3103019037028401E-2</v>
      </c>
      <c r="G19" s="416">
        <f>IFERROR(D19-C19,"-")</f>
        <v>10012</v>
      </c>
      <c r="H19" s="416">
        <f>IFERROR(D19-B19,"-")</f>
        <v>-2597</v>
      </c>
      <c r="I19" s="415">
        <f>IFERROR(D19/$D$7,"-")</f>
        <v>7.0255779096547774E-2</v>
      </c>
      <c r="J19" s="431"/>
      <c r="K19" s="416">
        <v>654945</v>
      </c>
      <c r="L19" s="416">
        <v>493359</v>
      </c>
      <c r="M19" s="416">
        <v>595271</v>
      </c>
      <c r="N19" s="415">
        <f>IFERROR(M19/L19-1,"-")</f>
        <v>0.20656763127864286</v>
      </c>
      <c r="O19" s="415">
        <f>IFERROR(M19/K19-1,"-")</f>
        <v>-9.111299422088881E-2</v>
      </c>
      <c r="P19" s="416">
        <f>IFERROR(M19-L19,"-")</f>
        <v>101912</v>
      </c>
      <c r="Q19" s="416">
        <f>IFERROR(M19-K19,"-")</f>
        <v>-59674</v>
      </c>
      <c r="R19" s="415">
        <f>M19/$M$13</f>
        <v>7.9846576577241202E-2</v>
      </c>
      <c r="S19" s="436"/>
    </row>
    <row r="20" spans="1:19" ht="15" x14ac:dyDescent="0.25">
      <c r="A20" s="418" t="s">
        <v>99</v>
      </c>
      <c r="B20" s="416">
        <v>20711</v>
      </c>
      <c r="C20" s="416">
        <v>24082</v>
      </c>
      <c r="D20" s="416">
        <v>22677</v>
      </c>
      <c r="E20" s="415">
        <f>IFERROR(D20/C20-1,"-")</f>
        <v>-5.8342330371231599E-2</v>
      </c>
      <c r="F20" s="415">
        <f>IFERROR(D20/B20-1,"-")</f>
        <v>9.4925401960310962E-2</v>
      </c>
      <c r="G20" s="416">
        <f>IFERROR(D20-C20,"-")</f>
        <v>-1405</v>
      </c>
      <c r="H20" s="416">
        <f>IFERROR(D20-B20,"-")</f>
        <v>1966</v>
      </c>
      <c r="I20" s="415">
        <f>IFERROR(D20/$D$7,"-")</f>
        <v>2.763364731974215E-2</v>
      </c>
      <c r="J20" s="431"/>
      <c r="K20" s="416">
        <v>201184</v>
      </c>
      <c r="L20" s="416">
        <v>200161</v>
      </c>
      <c r="M20" s="416">
        <v>203488</v>
      </c>
      <c r="N20" s="415">
        <f>IFERROR(M20/L20-1,"-")</f>
        <v>1.662161959622499E-2</v>
      </c>
      <c r="O20" s="415">
        <f>IFERROR(M20/K20-1,"-")</f>
        <v>1.1452202958485813E-2</v>
      </c>
      <c r="P20" s="416">
        <f>IFERROR(M20-L20,"-")</f>
        <v>3327</v>
      </c>
      <c r="Q20" s="416">
        <f>IFERROR(M20-K20,"-")</f>
        <v>2304</v>
      </c>
      <c r="R20" s="415">
        <f>M20/$M$13</f>
        <v>2.7294829035094368E-2</v>
      </c>
      <c r="S20" s="436"/>
    </row>
    <row r="21" spans="1:19" ht="15" x14ac:dyDescent="0.25">
      <c r="A21" s="418" t="s">
        <v>66</v>
      </c>
      <c r="B21" s="416">
        <v>9899</v>
      </c>
      <c r="C21" s="416">
        <v>6873</v>
      </c>
      <c r="D21" s="416">
        <v>8294</v>
      </c>
      <c r="E21" s="415">
        <f>IFERROR(D21/C21-1,"-")</f>
        <v>0.20675105485232059</v>
      </c>
      <c r="F21" s="415">
        <f>IFERROR(D21/B21-1,"-")</f>
        <v>-0.16213758965552072</v>
      </c>
      <c r="G21" s="416">
        <f>IFERROR(D21-C21,"-")</f>
        <v>1421</v>
      </c>
      <c r="H21" s="416">
        <f>IFERROR(D21-B21,"-")</f>
        <v>-1605</v>
      </c>
      <c r="I21" s="415">
        <f>IFERROR(D21/$D$7,"-")</f>
        <v>1.0106869112754834E-2</v>
      </c>
      <c r="J21" s="431"/>
      <c r="K21" s="416">
        <v>68137</v>
      </c>
      <c r="L21" s="416">
        <v>35910</v>
      </c>
      <c r="M21" s="416">
        <v>50763</v>
      </c>
      <c r="N21" s="415">
        <f>IFERROR(M21/L21-1,"-")</f>
        <v>0.41361737677527155</v>
      </c>
      <c r="O21" s="415">
        <f>IFERROR(M21/K21-1,"-")</f>
        <v>-0.25498627764650628</v>
      </c>
      <c r="P21" s="416">
        <f>IFERROR(M21-L21,"-")</f>
        <v>14853</v>
      </c>
      <c r="Q21" s="416">
        <f>IFERROR(M21-K21,"-")</f>
        <v>-17374</v>
      </c>
      <c r="R21" s="415">
        <f>M21/$M$13</f>
        <v>6.8090865619028903E-3</v>
      </c>
      <c r="S21" s="436"/>
    </row>
    <row r="22" spans="1:19" ht="15" x14ac:dyDescent="0.25">
      <c r="A22" s="418" t="s">
        <v>56</v>
      </c>
      <c r="B22" s="416">
        <v>10398</v>
      </c>
      <c r="C22" s="416">
        <v>5220</v>
      </c>
      <c r="D22" s="416">
        <v>5954</v>
      </c>
      <c r="E22" s="415">
        <f>IFERROR(D22/C22-1,"-")</f>
        <v>0.14061302681992327</v>
      </c>
      <c r="F22" s="415">
        <f>IFERROR(D22/B22-1,"-")</f>
        <v>-0.4273898826697442</v>
      </c>
      <c r="G22" s="416">
        <f>IFERROR(D22-C22,"-")</f>
        <v>734</v>
      </c>
      <c r="H22" s="416">
        <f>IFERROR(D22-B22,"-")</f>
        <v>-4444</v>
      </c>
      <c r="I22" s="415">
        <f>IFERROR(D22/$D$7,"-")</f>
        <v>7.2554013379964172E-3</v>
      </c>
      <c r="J22" s="431"/>
      <c r="K22" s="416">
        <v>76154</v>
      </c>
      <c r="L22" s="416">
        <v>31010</v>
      </c>
      <c r="M22" s="416">
        <v>46884</v>
      </c>
      <c r="N22" s="415">
        <f>IFERROR(M22/L22-1,"-")</f>
        <v>0.51189938729442108</v>
      </c>
      <c r="O22" s="415">
        <f>IFERROR(M22/K22-1,"-")</f>
        <v>-0.38435275888331544</v>
      </c>
      <c r="P22" s="416">
        <f>IFERROR(M22-L22,"-")</f>
        <v>15874</v>
      </c>
      <c r="Q22" s="416">
        <f>IFERROR(M22-K22,"-")</f>
        <v>-29270</v>
      </c>
      <c r="R22" s="415">
        <f>M22/$M$13</f>
        <v>6.2887775420730676E-3</v>
      </c>
      <c r="S22" s="436"/>
    </row>
    <row r="23" spans="1:19" ht="15" x14ac:dyDescent="0.25">
      <c r="A23" s="418" t="s">
        <v>63</v>
      </c>
      <c r="B23" s="416">
        <v>14420</v>
      </c>
      <c r="C23" s="416">
        <v>19599</v>
      </c>
      <c r="D23" s="416">
        <v>20021</v>
      </c>
      <c r="E23" s="415">
        <f>IFERROR(D23/C23-1,"-")</f>
        <v>2.1531710801571569E-2</v>
      </c>
      <c r="F23" s="415">
        <f>IFERROR(D23/B23-1,"-")</f>
        <v>0.38841886269070725</v>
      </c>
      <c r="G23" s="416">
        <f>IFERROR(D23-C23,"-")</f>
        <v>422</v>
      </c>
      <c r="H23" s="416">
        <f>IFERROR(D23-B23,"-")</f>
        <v>5601</v>
      </c>
      <c r="I23" s="415">
        <f>IFERROR(D23/$D$7,"-")</f>
        <v>2.4397109537794132E-2</v>
      </c>
      <c r="J23" s="431"/>
      <c r="K23" s="416">
        <v>141682</v>
      </c>
      <c r="L23" s="416">
        <v>169385</v>
      </c>
      <c r="M23" s="416">
        <v>193909</v>
      </c>
      <c r="N23" s="415">
        <f>IFERROR(M23/L23-1,"-")</f>
        <v>0.144782595861499</v>
      </c>
      <c r="O23" s="415">
        <f>IFERROR(M23/K23-1,"-")</f>
        <v>0.36862127863807692</v>
      </c>
      <c r="P23" s="416">
        <f>IFERROR(M23-L23,"-")</f>
        <v>24524</v>
      </c>
      <c r="Q23" s="416">
        <f>IFERROR(M23-K23,"-")</f>
        <v>52227</v>
      </c>
      <c r="R23" s="415">
        <f>M23/$M$13</f>
        <v>2.6009951463310435E-2</v>
      </c>
      <c r="S23" s="436"/>
    </row>
    <row r="24" spans="1:19" ht="15" x14ac:dyDescent="0.25">
      <c r="A24" s="418" t="s">
        <v>98</v>
      </c>
      <c r="B24" s="416">
        <v>18366</v>
      </c>
      <c r="C24" s="416">
        <v>16753</v>
      </c>
      <c r="D24" s="416">
        <v>22490</v>
      </c>
      <c r="E24" s="415">
        <f>IFERROR(D24/C24-1,"-")</f>
        <v>0.34244612905151306</v>
      </c>
      <c r="F24" s="415">
        <f>IFERROR(D24/B24-1,"-")</f>
        <v>0.22454535554829569</v>
      </c>
      <c r="G24" s="416">
        <f>IFERROR(D24-C24,"-")</f>
        <v>5737</v>
      </c>
      <c r="H24" s="416">
        <f>IFERROR(D24-B24,"-")</f>
        <v>4124</v>
      </c>
      <c r="I24" s="415">
        <f>IFERROR(D24/$D$7,"-")</f>
        <v>2.7405773612955899E-2</v>
      </c>
      <c r="J24" s="431"/>
      <c r="K24" s="416">
        <v>152290</v>
      </c>
      <c r="L24" s="416">
        <v>168823</v>
      </c>
      <c r="M24" s="416">
        <v>174574</v>
      </c>
      <c r="N24" s="415">
        <f>IFERROR(M24/L24-1,"-")</f>
        <v>3.4065263619293518E-2</v>
      </c>
      <c r="O24" s="415">
        <f>IFERROR(M24/K24-1,"-")</f>
        <v>0.14632608838400429</v>
      </c>
      <c r="P24" s="416">
        <f>IFERROR(M24-L24,"-")</f>
        <v>5751</v>
      </c>
      <c r="Q24" s="416">
        <f>IFERROR(M24-K24,"-")</f>
        <v>22284</v>
      </c>
      <c r="R24" s="415">
        <f>M24/$M$13</f>
        <v>2.341645445418189E-2</v>
      </c>
      <c r="S24" s="436"/>
    </row>
    <row r="25" spans="1:19" ht="15" x14ac:dyDescent="0.25">
      <c r="A25" s="418" t="s">
        <v>65</v>
      </c>
      <c r="B25" s="416">
        <v>2244</v>
      </c>
      <c r="C25" s="416">
        <v>2531</v>
      </c>
      <c r="D25" s="416">
        <v>2638</v>
      </c>
      <c r="E25" s="415">
        <f>IFERROR(D25/C25-1,"-")</f>
        <v>4.2275780323982604E-2</v>
      </c>
      <c r="F25" s="415">
        <f>IFERROR(D25/B25-1,"-")</f>
        <v>0.17557932263814613</v>
      </c>
      <c r="G25" s="416">
        <f>IFERROR(D25-C25,"-")</f>
        <v>107</v>
      </c>
      <c r="H25" s="416">
        <f>IFERROR(D25-B25,"-")</f>
        <v>394</v>
      </c>
      <c r="I25" s="415">
        <f>IFERROR(D25/$D$7,"-")</f>
        <v>3.2146034144498741E-3</v>
      </c>
      <c r="J25" s="431"/>
      <c r="K25" s="416">
        <v>14582</v>
      </c>
      <c r="L25" s="416">
        <v>18149</v>
      </c>
      <c r="M25" s="416">
        <v>21424</v>
      </c>
      <c r="N25" s="415">
        <f>IFERROR(M25/L25-1,"-")</f>
        <v>0.18045071353793607</v>
      </c>
      <c r="O25" s="415">
        <f>IFERROR(M25/K25-1,"-")</f>
        <v>0.46920861335893571</v>
      </c>
      <c r="P25" s="416">
        <f>IFERROR(M25-L25,"-")</f>
        <v>3275</v>
      </c>
      <c r="Q25" s="416">
        <f>IFERROR(M25-K25,"-")</f>
        <v>6842</v>
      </c>
      <c r="R25" s="415">
        <f>M25/$M$13</f>
        <v>2.8737046766780434E-3</v>
      </c>
      <c r="S25" s="436"/>
    </row>
    <row r="26" spans="1:19" ht="15" x14ac:dyDescent="0.25">
      <c r="A26" s="418" t="s">
        <v>58</v>
      </c>
      <c r="B26" s="416">
        <v>15171</v>
      </c>
      <c r="C26" s="416">
        <v>26633</v>
      </c>
      <c r="D26" s="416">
        <v>28063</v>
      </c>
      <c r="E26" s="415">
        <f>IFERROR(D26/C26-1,"-")</f>
        <v>5.3692787143768905E-2</v>
      </c>
      <c r="F26" s="415">
        <f>IFERROR(D26/B26-1,"-")</f>
        <v>0.84977918396941532</v>
      </c>
      <c r="G26" s="416">
        <f>IFERROR(D26-C26,"-")</f>
        <v>1430</v>
      </c>
      <c r="H26" s="416">
        <f>IFERROR(D26-B26,"-")</f>
        <v>12892</v>
      </c>
      <c r="I26" s="415">
        <f>IFERROR(D26/$D$7,"-")</f>
        <v>3.4196897505574989E-2</v>
      </c>
      <c r="J26" s="431"/>
      <c r="K26" s="416">
        <v>170231</v>
      </c>
      <c r="L26" s="416">
        <v>245887</v>
      </c>
      <c r="M26" s="416">
        <v>259452</v>
      </c>
      <c r="N26" s="415">
        <f>IFERROR(M26/L26-1,"-")</f>
        <v>5.5167617645503819E-2</v>
      </c>
      <c r="O26" s="415">
        <f>IFERROR(M26/K26-1,"-")</f>
        <v>0.52411722894184964</v>
      </c>
      <c r="P26" s="416">
        <f>IFERROR(M26-L26,"-")</f>
        <v>13565</v>
      </c>
      <c r="Q26" s="416">
        <f>IFERROR(M26-K26,"-")</f>
        <v>89221</v>
      </c>
      <c r="R26" s="415">
        <f>M26/$M$13</f>
        <v>3.4801550866946966E-2</v>
      </c>
      <c r="S26" s="436"/>
    </row>
    <row r="27" spans="1:19" ht="15" x14ac:dyDescent="0.25">
      <c r="A27" s="418" t="s">
        <v>68</v>
      </c>
      <c r="B27" s="416">
        <v>8729</v>
      </c>
      <c r="C27" s="416">
        <v>9953</v>
      </c>
      <c r="D27" s="416">
        <v>8685</v>
      </c>
      <c r="E27" s="415">
        <f>IFERROR(D27/C27-1,"-")</f>
        <v>-0.12739877423892298</v>
      </c>
      <c r="F27" s="415">
        <f>IFERROR(D27/B27-1,"-")</f>
        <v>-5.0406690342535976E-3</v>
      </c>
      <c r="G27" s="416">
        <f>IFERROR(D27-C27,"-")</f>
        <v>-1268</v>
      </c>
      <c r="H27" s="416">
        <f>IFERROR(D27-B27,"-")</f>
        <v>-44</v>
      </c>
      <c r="I27" s="415">
        <f>IFERROR(D27/$D$7,"-")</f>
        <v>1.0583332317853357E-2</v>
      </c>
      <c r="J27" s="431"/>
      <c r="K27" s="416">
        <v>75558</v>
      </c>
      <c r="L27" s="416">
        <v>64074</v>
      </c>
      <c r="M27" s="416">
        <v>71859</v>
      </c>
      <c r="N27" s="415">
        <f>IFERROR(M27/L27-1,"-")</f>
        <v>0.12150014046259017</v>
      </c>
      <c r="O27" s="415">
        <f>IFERROR(M27/K27-1,"-")</f>
        <v>-4.8955769078059208E-2</v>
      </c>
      <c r="P27" s="416">
        <f>IFERROR(M27-L27,"-")</f>
        <v>7785</v>
      </c>
      <c r="Q27" s="416">
        <f>IFERROR(M27-K27,"-")</f>
        <v>-3699</v>
      </c>
      <c r="R27" s="415">
        <f>M27/$M$13</f>
        <v>9.638795013135153E-3</v>
      </c>
      <c r="S27" s="436"/>
    </row>
    <row r="28" spans="1:19" ht="15" x14ac:dyDescent="0.25">
      <c r="A28" s="418" t="s">
        <v>50</v>
      </c>
      <c r="B28" s="416">
        <v>8174</v>
      </c>
      <c r="C28" s="416">
        <v>9926</v>
      </c>
      <c r="D28" s="416">
        <v>14141</v>
      </c>
      <c r="E28" s="415">
        <f>IFERROR(D28/C28-1,"-")</f>
        <v>0.42464235341527301</v>
      </c>
      <c r="F28" s="415">
        <f>IFERROR(D28/B28-1,"-")</f>
        <v>0.72999755321751891</v>
      </c>
      <c r="G28" s="416">
        <f>IFERROR(D28-C28,"-")</f>
        <v>4215</v>
      </c>
      <c r="H28" s="416">
        <f>IFERROR(D28-B28,"-")</f>
        <v>5967</v>
      </c>
      <c r="I28" s="415">
        <f>IFERROR(D28/$D$7,"-")</f>
        <v>1.7231882821734521E-2</v>
      </c>
      <c r="J28" s="431"/>
      <c r="K28" s="416">
        <v>95231</v>
      </c>
      <c r="L28" s="416">
        <v>102469</v>
      </c>
      <c r="M28" s="416">
        <v>122089</v>
      </c>
      <c r="N28" s="415">
        <f>IFERROR(M28/L28-1,"-")</f>
        <v>0.19147254291541826</v>
      </c>
      <c r="O28" s="415">
        <f>IFERROR(M28/K28-1,"-")</f>
        <v>0.28203001123583715</v>
      </c>
      <c r="P28" s="416">
        <f>IFERROR(M28-L28,"-")</f>
        <v>19620</v>
      </c>
      <c r="Q28" s="416">
        <f>IFERROR(M28-K28,"-")</f>
        <v>26858</v>
      </c>
      <c r="R28" s="415">
        <f>M28/$M$13</f>
        <v>1.6376387708688652E-2</v>
      </c>
      <c r="S28" s="436"/>
    </row>
    <row r="29" spans="1:19" ht="15" x14ac:dyDescent="0.25">
      <c r="A29" s="418" t="s">
        <v>60</v>
      </c>
      <c r="B29" s="416">
        <v>14463</v>
      </c>
      <c r="C29" s="416">
        <v>12010</v>
      </c>
      <c r="D29" s="416">
        <v>14659</v>
      </c>
      <c r="E29" s="415">
        <f>IFERROR(D29/C29-1,"-")</f>
        <v>0.2205661948376354</v>
      </c>
      <c r="F29" s="415">
        <f>IFERROR(D29/B29-1,"-")</f>
        <v>1.3551821890340765E-2</v>
      </c>
      <c r="G29" s="416">
        <f>IFERROR(D29-C29,"-")</f>
        <v>2649</v>
      </c>
      <c r="H29" s="416">
        <f>IFERROR(D29-B29,"-")</f>
        <v>196</v>
      </c>
      <c r="I29" s="415">
        <f>IFERROR(D29/$D$7,"-")</f>
        <v>1.7863105175292153E-2</v>
      </c>
      <c r="J29" s="431"/>
      <c r="K29" s="416">
        <v>133773</v>
      </c>
      <c r="L29" s="416">
        <v>126620</v>
      </c>
      <c r="M29" s="416">
        <v>144526</v>
      </c>
      <c r="N29" s="415">
        <f>IFERROR(M29/L29-1,"-")</f>
        <v>0.14141525825304058</v>
      </c>
      <c r="O29" s="415">
        <f>IFERROR(M29/K29-1,"-")</f>
        <v>8.0382438907701914E-2</v>
      </c>
      <c r="P29" s="416">
        <f>IFERROR(M29-L29,"-")</f>
        <v>17906</v>
      </c>
      <c r="Q29" s="416">
        <f>IFERROR(M29-K29,"-")</f>
        <v>10753</v>
      </c>
      <c r="R29" s="415">
        <f>M29/$M$13</f>
        <v>1.9385970971880644E-2</v>
      </c>
      <c r="S29" s="436"/>
    </row>
    <row r="30" spans="1:19" ht="15" x14ac:dyDescent="0.25">
      <c r="A30" s="418" t="s">
        <v>49</v>
      </c>
      <c r="B30" s="416">
        <v>9377</v>
      </c>
      <c r="C30" s="416">
        <v>11113</v>
      </c>
      <c r="D30" s="416">
        <v>11095</v>
      </c>
      <c r="E30" s="415">
        <f>IFERROR(D30/C30-1,"-")</f>
        <v>-1.619724646810039E-3</v>
      </c>
      <c r="F30" s="415">
        <f>IFERROR(D30/B30-1,"-")</f>
        <v>0.18321424762717298</v>
      </c>
      <c r="G30" s="416">
        <f>IFERROR(D30-C30,"-")</f>
        <v>-18</v>
      </c>
      <c r="H30" s="416">
        <f>IFERROR(D30-B30,"-")</f>
        <v>1718</v>
      </c>
      <c r="I30" s="415">
        <f>IFERROR(D30/$D$7,"-")</f>
        <v>1.3520100410660103E-2</v>
      </c>
      <c r="J30" s="431"/>
      <c r="K30" s="416">
        <v>81376</v>
      </c>
      <c r="L30" s="416">
        <v>75779</v>
      </c>
      <c r="M30" s="416">
        <v>91583</v>
      </c>
      <c r="N30" s="415">
        <f>IFERROR(M30/L30-1,"-")</f>
        <v>0.2085538209794271</v>
      </c>
      <c r="O30" s="415">
        <f>IFERROR(M30/K30-1,"-")</f>
        <v>0.12543010224144702</v>
      </c>
      <c r="P30" s="416">
        <f>IFERROR(M30-L30,"-")</f>
        <v>15804</v>
      </c>
      <c r="Q30" s="416">
        <f>IFERROR(M30-K30,"-")</f>
        <v>10207</v>
      </c>
      <c r="R30" s="415">
        <f>M30/$M$13</f>
        <v>1.2284470472563726E-2</v>
      </c>
      <c r="S30" s="436"/>
    </row>
    <row r="31" spans="1:19" ht="15" x14ac:dyDescent="0.25">
      <c r="A31" s="418" t="s">
        <v>57</v>
      </c>
      <c r="B31" s="416">
        <v>6789</v>
      </c>
      <c r="C31" s="416">
        <v>5753</v>
      </c>
      <c r="D31" s="416">
        <v>8195</v>
      </c>
      <c r="E31" s="415">
        <f>IFERROR(D31/C31-1,"-")</f>
        <v>0.42447418738049714</v>
      </c>
      <c r="F31" s="415">
        <f>IFERROR(D31/B31-1,"-")</f>
        <v>0.20709972013551337</v>
      </c>
      <c r="G31" s="416">
        <f>IFERROR(D31-C31,"-")</f>
        <v>2442</v>
      </c>
      <c r="H31" s="416">
        <f>IFERROR(D31-B31,"-")</f>
        <v>1406</v>
      </c>
      <c r="I31" s="415">
        <f>IFERROR(D31/$D$7,"-")</f>
        <v>9.9862300915150547E-3</v>
      </c>
      <c r="J31" s="431"/>
      <c r="K31" s="416">
        <v>57619</v>
      </c>
      <c r="L31" s="416">
        <v>26613</v>
      </c>
      <c r="M31" s="416">
        <v>48291</v>
      </c>
      <c r="N31" s="415">
        <f>IFERROR(M31/L31-1,"-")</f>
        <v>0.81456431067523383</v>
      </c>
      <c r="O31" s="415">
        <f>IFERROR(M31/K31-1,"-")</f>
        <v>-0.16189104288515943</v>
      </c>
      <c r="P31" s="416">
        <f>IFERROR(M31-L31,"-")</f>
        <v>21678</v>
      </c>
      <c r="Q31" s="416">
        <f>IFERROR(M31-K31,"-")</f>
        <v>-9328</v>
      </c>
      <c r="R31" s="415">
        <f>M31/$M$13</f>
        <v>6.4775052530554236E-3</v>
      </c>
      <c r="S31" s="436"/>
    </row>
    <row r="32" spans="1:19" ht="15" x14ac:dyDescent="0.25">
      <c r="A32" s="418" t="s">
        <v>70</v>
      </c>
      <c r="B32" s="416">
        <v>4117</v>
      </c>
      <c r="C32" s="416">
        <v>6706</v>
      </c>
      <c r="D32" s="416">
        <v>7840</v>
      </c>
      <c r="E32" s="415">
        <f>IFERROR(D32/C32-1,"-")</f>
        <v>0.16910229645093944</v>
      </c>
      <c r="F32" s="415">
        <f>IFERROR(D32/B32-1,"-")</f>
        <v>0.90429924702453235</v>
      </c>
      <c r="G32" s="416">
        <f>IFERROR(D32-C32,"-")</f>
        <v>1134</v>
      </c>
      <c r="H32" s="416">
        <f>IFERROR(D32-B32,"-")</f>
        <v>3723</v>
      </c>
      <c r="I32" s="415">
        <f>IFERROR(D32/$D$7,"-")</f>
        <v>9.5536356214128166E-3</v>
      </c>
      <c r="J32" s="431"/>
      <c r="K32" s="416">
        <v>46655</v>
      </c>
      <c r="L32" s="416">
        <v>56641</v>
      </c>
      <c r="M32" s="416">
        <v>70555</v>
      </c>
      <c r="N32" s="415">
        <f>IFERROR(M32/L32-1,"-")</f>
        <v>0.24565244257693197</v>
      </c>
      <c r="O32" s="415">
        <f>IFERROR(M32/K32-1,"-")</f>
        <v>0.51227092487407577</v>
      </c>
      <c r="P32" s="416">
        <f>IFERROR(M32-L32,"-")</f>
        <v>13914</v>
      </c>
      <c r="Q32" s="416">
        <f>IFERROR(M32-K32,"-")</f>
        <v>23900</v>
      </c>
      <c r="R32" s="415">
        <f>M32/$M$13</f>
        <v>9.4638831900214406E-3</v>
      </c>
      <c r="S32" s="436"/>
    </row>
    <row r="33" spans="1:19" ht="15" x14ac:dyDescent="0.25">
      <c r="A33" s="418" t="s">
        <v>53</v>
      </c>
      <c r="B33" s="416">
        <v>7244</v>
      </c>
      <c r="C33" s="416">
        <v>5868</v>
      </c>
      <c r="D33" s="416">
        <v>5188</v>
      </c>
      <c r="E33" s="415">
        <f>IFERROR(D33/C33-1,"-")</f>
        <v>-0.11588275391956371</v>
      </c>
      <c r="F33" s="415">
        <f>IFERROR(D33/B33-1,"-")</f>
        <v>-0.2838210933186085</v>
      </c>
      <c r="G33" s="416">
        <f>IFERROR(D33-C33,"-")</f>
        <v>-680</v>
      </c>
      <c r="H33" s="416">
        <f>IFERROR(D33-B33,"-")</f>
        <v>-2056</v>
      </c>
      <c r="I33" s="415">
        <f>IFERROR(D33/$D$7,"-")</f>
        <v>6.3219721433532775E-3</v>
      </c>
      <c r="J33" s="431"/>
      <c r="K33" s="416">
        <v>46905</v>
      </c>
      <c r="L33" s="416">
        <v>54013</v>
      </c>
      <c r="M33" s="416">
        <v>58356</v>
      </c>
      <c r="N33" s="415">
        <f>IFERROR(M33/L33-1,"-")</f>
        <v>8.0406568788995214E-2</v>
      </c>
      <c r="O33" s="415">
        <f>IFERROR(M33/K33-1,"-")</f>
        <v>0.24413175567636713</v>
      </c>
      <c r="P33" s="416">
        <f>IFERROR(M33-L33,"-")</f>
        <v>4343</v>
      </c>
      <c r="Q33" s="416">
        <f>IFERROR(M33-K33,"-")</f>
        <v>11451</v>
      </c>
      <c r="R33" s="415">
        <f>M33/$M$13</f>
        <v>7.82757235400597E-3</v>
      </c>
      <c r="S33" s="436"/>
    </row>
    <row r="34" spans="1:19" ht="15" x14ac:dyDescent="0.25">
      <c r="A34" s="418" t="s">
        <v>112</v>
      </c>
      <c r="B34" s="416">
        <v>8303</v>
      </c>
      <c r="C34" s="416">
        <v>0</v>
      </c>
      <c r="D34" s="416">
        <v>0</v>
      </c>
      <c r="E34" s="415" t="str">
        <f>IFERROR(D34/C34-1,"-")</f>
        <v>-</v>
      </c>
      <c r="F34" s="415">
        <f>IFERROR(D34/B34-1,"-")</f>
        <v>-1</v>
      </c>
      <c r="G34" s="416">
        <f>IFERROR(D34-C34,"-")</f>
        <v>0</v>
      </c>
      <c r="H34" s="416">
        <f>IFERROR(D34-B34,"-")</f>
        <v>-8303</v>
      </c>
      <c r="I34" s="415">
        <f>IFERROR(D34/$D$7,"-")</f>
        <v>0</v>
      </c>
      <c r="J34" s="431"/>
      <c r="K34" s="416">
        <v>77803</v>
      </c>
      <c r="L34" s="416">
        <v>779</v>
      </c>
      <c r="M34" s="416">
        <v>0</v>
      </c>
      <c r="N34" s="415">
        <f>IFERROR(M34/L34-1,"-")</f>
        <v>-1</v>
      </c>
      <c r="O34" s="415">
        <f>IFERROR(M34/K34-1,"-")</f>
        <v>-1</v>
      </c>
      <c r="P34" s="416">
        <f>IFERROR(M34-L34,"-")</f>
        <v>-779</v>
      </c>
      <c r="Q34" s="416">
        <f>IFERROR(M34-K34,"-")</f>
        <v>-77803</v>
      </c>
      <c r="R34" s="415">
        <f>M34/$M$13</f>
        <v>0</v>
      </c>
      <c r="S34" s="436"/>
    </row>
    <row r="35" spans="1:19" ht="15" x14ac:dyDescent="0.25">
      <c r="A35" s="418" t="s">
        <v>52</v>
      </c>
      <c r="B35" s="416">
        <v>1248</v>
      </c>
      <c r="C35" s="416">
        <v>1256</v>
      </c>
      <c r="D35" s="416">
        <v>1072</v>
      </c>
      <c r="E35" s="415">
        <f>IFERROR(D35/C35-1,"-")</f>
        <v>-0.14649681528662417</v>
      </c>
      <c r="F35" s="415">
        <f>IFERROR(D35/B35-1,"-")</f>
        <v>-0.14102564102564108</v>
      </c>
      <c r="G35" s="416">
        <f>IFERROR(D35-C35,"-")</f>
        <v>-184</v>
      </c>
      <c r="H35" s="416">
        <f>IFERROR(D35-B35,"-")</f>
        <v>-176</v>
      </c>
      <c r="I35" s="415">
        <f>IFERROR(D35/$D$7,"-")</f>
        <v>1.3063134421115485E-3</v>
      </c>
      <c r="J35" s="431"/>
      <c r="K35" s="416">
        <v>3419</v>
      </c>
      <c r="L35" s="416">
        <v>8562</v>
      </c>
      <c r="M35" s="416">
        <v>6743</v>
      </c>
      <c r="N35" s="415">
        <f>IFERROR(M35/L35-1,"-")</f>
        <v>-0.21245036206493806</v>
      </c>
      <c r="O35" s="415">
        <f>IFERROR(M35/K35-1,"-")</f>
        <v>0.97221409768938294</v>
      </c>
      <c r="P35" s="416">
        <f>IFERROR(M35-L35,"-")</f>
        <v>-1819</v>
      </c>
      <c r="Q35" s="416">
        <f>IFERROR(M35-K35,"-")</f>
        <v>3324</v>
      </c>
      <c r="R35" s="415">
        <f>M35/$M$13</f>
        <v>9.0447118347834429E-4</v>
      </c>
      <c r="S35" s="436"/>
    </row>
    <row r="36" spans="1:19" ht="15" x14ac:dyDescent="0.25">
      <c r="A36" s="418" t="s">
        <v>111</v>
      </c>
      <c r="B36" s="416">
        <v>2287</v>
      </c>
      <c r="C36" s="416">
        <v>3794</v>
      </c>
      <c r="D36" s="416">
        <v>4521</v>
      </c>
      <c r="E36" s="415">
        <f>IFERROR(D36/C36-1,"-")</f>
        <v>0.19161834475487605</v>
      </c>
      <c r="F36" s="415">
        <f>IFERROR(D36/B36-1,"-")</f>
        <v>0.97682553563620456</v>
      </c>
      <c r="G36" s="416">
        <f>IFERROR(D36-C36,"-")</f>
        <v>727</v>
      </c>
      <c r="H36" s="416">
        <f>IFERROR(D36-B36,"-")</f>
        <v>2234</v>
      </c>
      <c r="I36" s="415">
        <f>IFERROR(D36/$D$7,"-")</f>
        <v>5.5091819699499165E-3</v>
      </c>
      <c r="J36" s="431"/>
      <c r="K36" s="416">
        <v>17850</v>
      </c>
      <c r="L36" s="416">
        <v>34469</v>
      </c>
      <c r="M36" s="416">
        <v>34336</v>
      </c>
      <c r="N36" s="415">
        <f>IFERROR(M36/L36-1,"-")</f>
        <v>-3.8585395572833248E-3</v>
      </c>
      <c r="O36" s="415">
        <f>IFERROR(M36/K36-1,"-")</f>
        <v>0.92358543417366956</v>
      </c>
      <c r="P36" s="416">
        <f>IFERROR(M36-L36,"-")</f>
        <v>-133</v>
      </c>
      <c r="Q36" s="416">
        <f>IFERROR(M36-K36,"-")</f>
        <v>16486</v>
      </c>
      <c r="R36" s="415">
        <f>M36/$M$13</f>
        <v>4.6056536491046168E-3</v>
      </c>
      <c r="S36" s="436"/>
    </row>
    <row r="37" spans="1:19" ht="15" x14ac:dyDescent="0.25">
      <c r="A37" s="418" t="s">
        <v>96</v>
      </c>
      <c r="B37" s="416">
        <f>IFERROR(B17-SUM(B18:B36),"-")</f>
        <v>9978</v>
      </c>
      <c r="C37" s="416">
        <f>IFERROR(C17-SUM(C18:C36),"-")</f>
        <v>16780</v>
      </c>
      <c r="D37" s="416">
        <f>IFERROR(D17-SUM(D18:D36),"-")</f>
        <v>22638</v>
      </c>
      <c r="E37" s="415">
        <f>IFERROR(D37/C37-1,"-")</f>
        <v>0.34910607866507748</v>
      </c>
      <c r="F37" s="415">
        <f>IFERROR(D37/B37-1,"-")</f>
        <v>1.2687913409500902</v>
      </c>
      <c r="G37" s="416">
        <f>IFERROR(D37-C37,"-")</f>
        <v>5858</v>
      </c>
      <c r="H37" s="416">
        <f>IFERROR(D37-B37,"-")</f>
        <v>12660</v>
      </c>
      <c r="I37" s="415">
        <f>IFERROR(D37/$D$7,"-")</f>
        <v>2.7586122856829508E-2</v>
      </c>
      <c r="J37" s="431"/>
      <c r="K37" s="416">
        <f>IFERROR(K17-SUM(K18:K36),"-")</f>
        <v>102606</v>
      </c>
      <c r="L37" s="416">
        <f>IFERROR(L17-SUM(L18:L36),"-")</f>
        <v>138847</v>
      </c>
      <c r="M37" s="416">
        <f>IFERROR(M17-SUM(M18:M36),"-")</f>
        <v>180293</v>
      </c>
      <c r="N37" s="415">
        <f>IFERROR(M37/L37-1,"-")</f>
        <v>0.29850122797035583</v>
      </c>
      <c r="O37" s="415">
        <f>IFERROR(M37/K37-1,"-")</f>
        <v>0.75713895873535653</v>
      </c>
      <c r="P37" s="416">
        <f>IFERROR(M37-L37,"-")</f>
        <v>41446</v>
      </c>
      <c r="Q37" s="416">
        <f>IFERROR(M37-K37,"-")</f>
        <v>77687</v>
      </c>
      <c r="R37" s="415">
        <f>M37/$M$13</f>
        <v>2.4183571567975844E-2</v>
      </c>
      <c r="S37" s="436"/>
    </row>
    <row r="38" spans="1:19" ht="21" x14ac:dyDescent="0.35">
      <c r="A38" s="438" t="s">
        <v>110</v>
      </c>
      <c r="B38" s="438"/>
      <c r="C38" s="438"/>
      <c r="D38" s="438"/>
      <c r="E38" s="438"/>
      <c r="F38" s="438"/>
      <c r="G38" s="438"/>
      <c r="H38" s="438"/>
      <c r="I38" s="438"/>
      <c r="J38" s="438"/>
      <c r="K38" s="438"/>
      <c r="L38" s="438"/>
      <c r="M38" s="438"/>
      <c r="N38" s="438"/>
      <c r="O38" s="438"/>
      <c r="P38" s="438"/>
      <c r="Q38" s="438"/>
      <c r="R38" s="438"/>
      <c r="S38" s="436"/>
    </row>
    <row r="39" spans="1:19" ht="15" x14ac:dyDescent="0.25">
      <c r="A39" s="28"/>
      <c r="B39" s="27" t="s">
        <v>148</v>
      </c>
      <c r="C39" s="26"/>
      <c r="D39" s="26"/>
      <c r="E39" s="26"/>
      <c r="F39" s="26"/>
      <c r="G39" s="26"/>
      <c r="H39" s="26"/>
      <c r="I39" s="25"/>
      <c r="J39" s="437"/>
      <c r="K39" s="27" t="str">
        <f>CONCATENATE("acumulado ",B39)</f>
        <v>acumulado octubre</v>
      </c>
      <c r="L39" s="26"/>
      <c r="M39" s="26"/>
      <c r="N39" s="26"/>
      <c r="O39" s="26"/>
      <c r="P39" s="26"/>
      <c r="Q39" s="26"/>
      <c r="R39" s="25"/>
      <c r="S39" s="436"/>
    </row>
    <row r="40" spans="1:19" ht="15" x14ac:dyDescent="0.25">
      <c r="A40" s="24"/>
      <c r="B40" s="23">
        <f>B$6</f>
        <v>2019</v>
      </c>
      <c r="C40" s="23">
        <f>C$6</f>
        <v>2022</v>
      </c>
      <c r="D40" s="23">
        <f>D$6</f>
        <v>2023</v>
      </c>
      <c r="E40" s="23" t="str">
        <f>CONCATENATE("var ",RIGHT(D40,2),"/",RIGHT(C40,2))</f>
        <v>var 23/22</v>
      </c>
      <c r="F40" s="23" t="str">
        <f>CONCATENATE("var ",RIGHT(D40,2),"/",RIGHT(B40,2))</f>
        <v>var 23/19</v>
      </c>
      <c r="G40" s="23" t="str">
        <f>CONCATENATE("dif ",RIGHT(D40,2),"-",RIGHT(C40,2))</f>
        <v>dif 23-22</v>
      </c>
      <c r="H40" s="23" t="str">
        <f>CONCATENATE("dif ",RIGHT(D40,2),"-",RIGHT(B40,2))</f>
        <v>dif 23-19</v>
      </c>
      <c r="I40" s="23" t="str">
        <f>CONCATENATE("cuota ",RIGHT(D40,2))</f>
        <v>cuota 23</v>
      </c>
      <c r="J40" s="431"/>
      <c r="K40" s="23">
        <f>K$6</f>
        <v>2019</v>
      </c>
      <c r="L40" s="23">
        <f>L$6</f>
        <v>2022</v>
      </c>
      <c r="M40" s="23">
        <f>M$6</f>
        <v>2023</v>
      </c>
      <c r="N40" s="23" t="str">
        <f>CONCATENATE("var ",RIGHT(M40,2),"/",RIGHT(L40,2))</f>
        <v>var 23/22</v>
      </c>
      <c r="O40" s="23" t="str">
        <f>CONCATENATE("var ",RIGHT(M40,2),"/",RIGHT(K40,2))</f>
        <v>var 23/19</v>
      </c>
      <c r="P40" s="23" t="str">
        <f>CONCATENATE("dif ",RIGHT(M40,2),"-",RIGHT(L40,2))</f>
        <v>dif 23-22</v>
      </c>
      <c r="Q40" s="23" t="str">
        <f>CONCATENATE("dif ",RIGHT(M40,2),"-",RIGHT(K40,2))</f>
        <v>dif 23-19</v>
      </c>
      <c r="R40" s="23" t="str">
        <f>CONCATENATE("cuota ",RIGHT(M40,2))</f>
        <v>cuota 23</v>
      </c>
    </row>
    <row r="41" spans="1:19" ht="15" x14ac:dyDescent="0.25">
      <c r="A41" s="435" t="s">
        <v>94</v>
      </c>
      <c r="B41" s="433">
        <v>727644</v>
      </c>
      <c r="C41" s="433">
        <v>759922</v>
      </c>
      <c r="D41" s="433">
        <v>820630</v>
      </c>
      <c r="E41" s="432">
        <f>IFERROR(D41/C41-1,"-")</f>
        <v>7.9887146312384694E-2</v>
      </c>
      <c r="F41" s="432">
        <f>IFERROR(D41/B41-1,"-")</f>
        <v>0.12779051294314248</v>
      </c>
      <c r="G41" s="433">
        <f>IFERROR(D41-C41,"-")</f>
        <v>60708</v>
      </c>
      <c r="H41" s="433">
        <f>IFERROR(D41-B41,"-")</f>
        <v>92986</v>
      </c>
      <c r="I41" s="432">
        <f>D41/$D$41</f>
        <v>1</v>
      </c>
      <c r="J41" s="434"/>
      <c r="K41" s="433">
        <v>6961294</v>
      </c>
      <c r="L41" s="433">
        <v>6570643</v>
      </c>
      <c r="M41" s="433">
        <v>7455185</v>
      </c>
      <c r="N41" s="432">
        <f>IFERROR(M41/L41-1,"-")</f>
        <v>0.13462031037145072</v>
      </c>
      <c r="O41" s="432">
        <f>IFERROR(M41/K41-1,"-")</f>
        <v>7.0948159925439125E-2</v>
      </c>
      <c r="P41" s="433">
        <f>IFERROR(M41-L41,"-")</f>
        <v>884542</v>
      </c>
      <c r="Q41" s="433">
        <f>IFERROR(M41-K41,"-")</f>
        <v>493891</v>
      </c>
      <c r="R41" s="432">
        <f>M41/$M$41</f>
        <v>1</v>
      </c>
    </row>
    <row r="42" spans="1:19" ht="15" x14ac:dyDescent="0.25">
      <c r="A42" s="418" t="s">
        <v>93</v>
      </c>
      <c r="B42" s="416">
        <v>254930</v>
      </c>
      <c r="C42" s="416">
        <v>265069</v>
      </c>
      <c r="D42" s="416">
        <v>275208</v>
      </c>
      <c r="E42" s="415">
        <f>IFERROR(D42/C42-1,"-")</f>
        <v>3.8250417815738569E-2</v>
      </c>
      <c r="F42" s="415">
        <f>IFERROR(D42/B42-1,"-")</f>
        <v>7.9543404071706014E-2</v>
      </c>
      <c r="G42" s="416">
        <f>IFERROR(D42-C42,"-")</f>
        <v>10139</v>
      </c>
      <c r="H42" s="416">
        <f>IFERROR(D42-B42,"-")</f>
        <v>20278</v>
      </c>
      <c r="I42" s="415">
        <f>D42/$D$41</f>
        <v>0.33536185613492075</v>
      </c>
      <c r="J42" s="431"/>
      <c r="K42" s="416">
        <v>2427906</v>
      </c>
      <c r="L42" s="416">
        <v>2292194</v>
      </c>
      <c r="M42" s="416">
        <v>2541746</v>
      </c>
      <c r="N42" s="415">
        <f>IFERROR(M42/L42-1,"-")</f>
        <v>0.10887036612084322</v>
      </c>
      <c r="O42" s="415">
        <f>IFERROR(M42/K42-1,"-")</f>
        <v>4.6888141468409472E-2</v>
      </c>
      <c r="P42" s="416">
        <f>IFERROR(M42-L42,"-")</f>
        <v>249552</v>
      </c>
      <c r="Q42" s="416">
        <f>IFERROR(M42-K42,"-")</f>
        <v>113840</v>
      </c>
      <c r="R42" s="415">
        <f>M42/$M$41</f>
        <v>0.34093667695704399</v>
      </c>
    </row>
    <row r="43" spans="1:19" ht="15" x14ac:dyDescent="0.25">
      <c r="A43" s="418" t="s">
        <v>92</v>
      </c>
      <c r="B43" s="416">
        <v>472714</v>
      </c>
      <c r="C43" s="416">
        <v>494853</v>
      </c>
      <c r="D43" s="416">
        <v>545422</v>
      </c>
      <c r="E43" s="415">
        <f>IFERROR(D43/C43-1,"-")</f>
        <v>0.10218994327608399</v>
      </c>
      <c r="F43" s="415">
        <f>IFERROR(D43/B43-1,"-")</f>
        <v>0.15380970311858766</v>
      </c>
      <c r="G43" s="416">
        <f>IFERROR(D43-C43,"-")</f>
        <v>50569</v>
      </c>
      <c r="H43" s="416">
        <f>IFERROR(D43-B43,"-")</f>
        <v>72708</v>
      </c>
      <c r="I43" s="415">
        <f>D43/$D$41</f>
        <v>0.66463814386507925</v>
      </c>
      <c r="J43" s="431"/>
      <c r="K43" s="416">
        <v>4533388</v>
      </c>
      <c r="L43" s="416">
        <v>4278449</v>
      </c>
      <c r="M43" s="416">
        <v>4913439</v>
      </c>
      <c r="N43" s="415">
        <f>IFERROR(M43/L43-1,"-")</f>
        <v>0.14841593297010203</v>
      </c>
      <c r="O43" s="415">
        <f>IFERROR(M43/K43-1,"-")</f>
        <v>8.3833768475144899E-2</v>
      </c>
      <c r="P43" s="416">
        <f>IFERROR(M43-L43,"-")</f>
        <v>634990</v>
      </c>
      <c r="Q43" s="416">
        <f>IFERROR(M43-K43,"-")</f>
        <v>380051</v>
      </c>
      <c r="R43" s="415">
        <f>M43/$M$41</f>
        <v>0.65906332304295601</v>
      </c>
    </row>
    <row r="44" spans="1:19" ht="21" x14ac:dyDescent="0.35">
      <c r="A44" s="1" t="s">
        <v>109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9" ht="15" x14ac:dyDescent="0.25">
      <c r="A45" s="28"/>
      <c r="B45" s="27" t="s">
        <v>148</v>
      </c>
      <c r="C45" s="26"/>
      <c r="D45" s="26"/>
      <c r="E45" s="26"/>
      <c r="F45" s="26"/>
      <c r="G45" s="26"/>
      <c r="H45" s="26"/>
      <c r="I45" s="25"/>
      <c r="J45" s="423"/>
      <c r="K45" s="27" t="str">
        <f>CONCATENATE("acumulado ",B45)</f>
        <v>acumulado octubre</v>
      </c>
      <c r="L45" s="26"/>
      <c r="M45" s="26"/>
      <c r="N45" s="26"/>
      <c r="O45" s="26"/>
      <c r="P45" s="26"/>
      <c r="Q45" s="26"/>
      <c r="R45" s="25"/>
    </row>
    <row r="46" spans="1:19" ht="15" x14ac:dyDescent="0.25">
      <c r="A46" s="24"/>
      <c r="B46" s="23">
        <f>B$6</f>
        <v>2019</v>
      </c>
      <c r="C46" s="23">
        <f>C$6</f>
        <v>2022</v>
      </c>
      <c r="D46" s="23">
        <f>D$6</f>
        <v>2023</v>
      </c>
      <c r="E46" s="23" t="str">
        <f>CONCATENATE("var ",RIGHT(D46,2),"/",RIGHT(C46,2))</f>
        <v>var 23/22</v>
      </c>
      <c r="F46" s="23" t="str">
        <f>CONCATENATE("var ",RIGHT(D46,2),"/",RIGHT(B46,2))</f>
        <v>var 23/19</v>
      </c>
      <c r="G46" s="23" t="str">
        <f>CONCATENATE("dif ",RIGHT(D46,2),"-",RIGHT(C46,2))</f>
        <v>dif 23-22</v>
      </c>
      <c r="H46" s="23" t="str">
        <f>CONCATENATE("dif ",RIGHT(D46,2),"-",RIGHT(B46,2))</f>
        <v>dif 23-19</v>
      </c>
      <c r="I46" s="23" t="str">
        <f>CONCATENATE("cuota ",RIGHT(D46,2))</f>
        <v>cuota 23</v>
      </c>
      <c r="J46" s="417"/>
      <c r="K46" s="23">
        <f>K$6</f>
        <v>2019</v>
      </c>
      <c r="L46" s="23">
        <f>L$6</f>
        <v>2022</v>
      </c>
      <c r="M46" s="23">
        <f>M$6</f>
        <v>2023</v>
      </c>
      <c r="N46" s="23" t="str">
        <f>CONCATENATE("var ",RIGHT(M46,2),"/",RIGHT(L46,2))</f>
        <v>var 23/22</v>
      </c>
      <c r="O46" s="23" t="str">
        <f>CONCATENATE("var ",RIGHT(M46,2),"/",RIGHT(K46,2))</f>
        <v>var 23/19</v>
      </c>
      <c r="P46" s="23" t="str">
        <f>CONCATENATE("dif ",RIGHT(M46,2),"-",RIGHT(L46,2))</f>
        <v>dif 23-22</v>
      </c>
      <c r="Q46" s="23" t="str">
        <f>CONCATENATE("dif ",RIGHT(M46,2),"-",RIGHT(K46,2))</f>
        <v>dif 23-19</v>
      </c>
      <c r="R46" s="23" t="str">
        <f>CONCATENATE("cuota ",RIGHT(M46,2))</f>
        <v>cuota 23</v>
      </c>
    </row>
    <row r="47" spans="1:19" ht="15" x14ac:dyDescent="0.25">
      <c r="A47" s="422" t="s">
        <v>94</v>
      </c>
      <c r="B47" s="420">
        <v>5782</v>
      </c>
      <c r="C47" s="420">
        <v>5971</v>
      </c>
      <c r="D47" s="420">
        <v>6319</v>
      </c>
      <c r="E47" s="419">
        <f>IFERROR(D47/C47-1,"-")</f>
        <v>5.8281694858482558E-2</v>
      </c>
      <c r="F47" s="419">
        <f>IFERROR(D47/B47-1,"-")</f>
        <v>9.2874437910757557E-2</v>
      </c>
      <c r="G47" s="420">
        <f>IFERROR(D47-C47,"-")</f>
        <v>348</v>
      </c>
      <c r="H47" s="420">
        <f>IFERROR(D47-B47,"-")</f>
        <v>537</v>
      </c>
      <c r="I47" s="419">
        <f>D47/$D$47</f>
        <v>1</v>
      </c>
      <c r="J47" s="421"/>
      <c r="K47" s="420">
        <v>56766</v>
      </c>
      <c r="L47" s="420">
        <v>54240</v>
      </c>
      <c r="M47" s="420">
        <v>59601</v>
      </c>
      <c r="N47" s="419">
        <f>IFERROR(M47/L47-1,"-")</f>
        <v>9.8838495575221286E-2</v>
      </c>
      <c r="O47" s="419">
        <f>IFERROR(M47/K47-1,"-")</f>
        <v>4.9941866610294872E-2</v>
      </c>
      <c r="P47" s="420">
        <f>IFERROR(M47-L47,"-")</f>
        <v>5361</v>
      </c>
      <c r="Q47" s="420">
        <f>IFERROR(M47-K47,"-")</f>
        <v>2835</v>
      </c>
      <c r="R47" s="419">
        <f>M47/$M$47</f>
        <v>1</v>
      </c>
    </row>
    <row r="48" spans="1:19" ht="15" x14ac:dyDescent="0.25">
      <c r="A48" s="418" t="s">
        <v>108</v>
      </c>
      <c r="B48" s="416">
        <v>5271</v>
      </c>
      <c r="C48" s="416">
        <v>5522</v>
      </c>
      <c r="D48" s="416">
        <v>5819</v>
      </c>
      <c r="E48" s="415">
        <f>IFERROR(D48/C48-1,"-")</f>
        <v>5.3784860557768877E-2</v>
      </c>
      <c r="F48" s="415">
        <f>IFERROR(D48/B48-1,"-")</f>
        <v>0.10396509201290072</v>
      </c>
      <c r="G48" s="416">
        <f>IFERROR(D48-C48,"-")</f>
        <v>297</v>
      </c>
      <c r="H48" s="416">
        <f>IFERROR(D48-B48,"-")</f>
        <v>548</v>
      </c>
      <c r="I48" s="415">
        <f>D48/$D$47</f>
        <v>0.92087355594239595</v>
      </c>
      <c r="J48" s="417"/>
      <c r="K48" s="416">
        <v>52395</v>
      </c>
      <c r="L48" s="416">
        <v>50332</v>
      </c>
      <c r="M48" s="416">
        <v>55485</v>
      </c>
      <c r="N48" s="415">
        <f>IFERROR(M48/L48-1,"-")</f>
        <v>0.1023801955018675</v>
      </c>
      <c r="O48" s="415">
        <f>IFERROR(M48/K48-1,"-")</f>
        <v>5.8975093043229343E-2</v>
      </c>
      <c r="P48" s="416">
        <f>IFERROR(M48-L48,"-")</f>
        <v>5153</v>
      </c>
      <c r="Q48" s="416">
        <f>IFERROR(M48-K48,"-")</f>
        <v>3090</v>
      </c>
      <c r="R48" s="415">
        <f>M48/$M$47</f>
        <v>0.93094075602758342</v>
      </c>
    </row>
    <row r="49" spans="1:18" ht="15" x14ac:dyDescent="0.25">
      <c r="A49" s="418" t="s">
        <v>107</v>
      </c>
      <c r="B49" s="416">
        <v>511</v>
      </c>
      <c r="C49" s="416">
        <v>449</v>
      </c>
      <c r="D49" s="416">
        <v>500</v>
      </c>
      <c r="E49" s="415">
        <f>IFERROR(D49/C49-1,"-")</f>
        <v>0.11358574610244987</v>
      </c>
      <c r="F49" s="415">
        <f>IFERROR(D49/B49-1,"-")</f>
        <v>-2.1526418786692814E-2</v>
      </c>
      <c r="G49" s="416">
        <f>IFERROR(D49-C49,"-")</f>
        <v>51</v>
      </c>
      <c r="H49" s="416">
        <f>IFERROR(D49-B49,"-")</f>
        <v>-11</v>
      </c>
      <c r="I49" s="415">
        <f>D49/$D$47</f>
        <v>7.9126444057604051E-2</v>
      </c>
      <c r="J49" s="417"/>
      <c r="K49" s="416">
        <v>4371</v>
      </c>
      <c r="L49" s="416">
        <v>3908</v>
      </c>
      <c r="M49" s="416">
        <v>4116</v>
      </c>
      <c r="N49" s="415">
        <f>IFERROR(M49/L49-1,"-")</f>
        <v>5.3224155578300847E-2</v>
      </c>
      <c r="O49" s="415">
        <f>IFERROR(M49/K49-1,"-")</f>
        <v>-5.8339052848318418E-2</v>
      </c>
      <c r="P49" s="416">
        <f>IFERROR(M49-L49,"-")</f>
        <v>208</v>
      </c>
      <c r="Q49" s="416">
        <f>IFERROR(M49-K49,"-")</f>
        <v>-255</v>
      </c>
      <c r="R49" s="415">
        <f>M49/$M$47</f>
        <v>6.905924397241657E-2</v>
      </c>
    </row>
    <row r="50" spans="1:18" ht="21" x14ac:dyDescent="0.35">
      <c r="A50" s="1" t="s">
        <v>106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" x14ac:dyDescent="0.25">
      <c r="A51" s="28"/>
      <c r="B51" s="27" t="s">
        <v>148</v>
      </c>
      <c r="C51" s="26"/>
      <c r="D51" s="26"/>
      <c r="E51" s="26"/>
      <c r="F51" s="26"/>
      <c r="G51" s="26"/>
      <c r="H51" s="26"/>
      <c r="I51" s="25"/>
      <c r="J51" s="423"/>
      <c r="K51" s="27" t="str">
        <f>CONCATENATE("acumulado ",B51)</f>
        <v>acumulado octubre</v>
      </c>
      <c r="L51" s="26"/>
      <c r="M51" s="26"/>
      <c r="N51" s="26"/>
      <c r="O51" s="26"/>
      <c r="P51" s="26"/>
      <c r="Q51" s="26"/>
      <c r="R51" s="25"/>
    </row>
    <row r="52" spans="1:18" ht="15" x14ac:dyDescent="0.25">
      <c r="A52" s="24" t="s">
        <v>105</v>
      </c>
      <c r="B52" s="23">
        <f>B$6</f>
        <v>2019</v>
      </c>
      <c r="C52" s="23">
        <f>C$6</f>
        <v>2022</v>
      </c>
      <c r="D52" s="23">
        <f>D$6</f>
        <v>2023</v>
      </c>
      <c r="E52" s="23" t="str">
        <f>CONCATENATE("var ",RIGHT(D52,2),"/",RIGHT(C52,2))</f>
        <v>var 23/22</v>
      </c>
      <c r="F52" s="23" t="str">
        <f>CONCATENATE("var ",RIGHT(D52,2),"/",RIGHT(B52,2))</f>
        <v>var 23/19</v>
      </c>
      <c r="G52" s="23" t="str">
        <f>CONCATENATE("dif ",RIGHT(D52,2),"-",RIGHT(C52,2))</f>
        <v>dif 23-22</v>
      </c>
      <c r="H52" s="23" t="str">
        <f>CONCATENATE("dif ",RIGHT(D52,2),"-",RIGHT(B52,2))</f>
        <v>dif 23-19</v>
      </c>
      <c r="I52" s="23" t="str">
        <f>CONCATENATE("cuota ",RIGHT(D52,2))</f>
        <v>cuota 23</v>
      </c>
      <c r="J52" s="417"/>
      <c r="K52" s="23">
        <f>K$6</f>
        <v>2019</v>
      </c>
      <c r="L52" s="23">
        <f>L$6</f>
        <v>2022</v>
      </c>
      <c r="M52" s="23">
        <f>M$6</f>
        <v>2023</v>
      </c>
      <c r="N52" s="23" t="str">
        <f>CONCATENATE("var ",RIGHT(M52,2),"/",RIGHT(L52,2))</f>
        <v>var 23/22</v>
      </c>
      <c r="O52" s="23" t="str">
        <f>CONCATENATE("var ",RIGHT(M52,2),"/",RIGHT(K52,2))</f>
        <v>var 23/19</v>
      </c>
      <c r="P52" s="23" t="str">
        <f>CONCATENATE("dif ",RIGHT(M52,2),"-",RIGHT(L52,2))</f>
        <v>dif 23-22</v>
      </c>
      <c r="Q52" s="23" t="str">
        <f>CONCATENATE("dif ",RIGHT(M52,2),"-",RIGHT(K52,2))</f>
        <v>dif 23-19</v>
      </c>
      <c r="R52" s="23" t="str">
        <f>CONCATENATE("cuota ",RIGHT(M52,2))</f>
        <v>cuota 23</v>
      </c>
    </row>
    <row r="53" spans="1:18" ht="15" x14ac:dyDescent="0.25">
      <c r="A53" s="430" t="s">
        <v>104</v>
      </c>
      <c r="B53" s="429">
        <v>5782</v>
      </c>
      <c r="C53" s="429">
        <v>5971</v>
      </c>
      <c r="D53" s="429">
        <v>6319</v>
      </c>
      <c r="E53" s="428">
        <f>IFERROR(D53/C53-1,"-")</f>
        <v>5.8281694858482558E-2</v>
      </c>
      <c r="F53" s="428">
        <f>IFERROR(D53/B53-1,"-")</f>
        <v>9.2874437910757557E-2</v>
      </c>
      <c r="G53" s="429">
        <f>IFERROR(D53-C53,"-")</f>
        <v>348</v>
      </c>
      <c r="H53" s="429">
        <f>IFERROR(D53-B53,"-")</f>
        <v>537</v>
      </c>
      <c r="I53" s="428">
        <f>IFERROR(D53/$D$53,"-")</f>
        <v>1</v>
      </c>
      <c r="J53" s="421"/>
      <c r="K53" s="429">
        <v>56766</v>
      </c>
      <c r="L53" s="429">
        <v>54240</v>
      </c>
      <c r="M53" s="429">
        <v>59601</v>
      </c>
      <c r="N53" s="428">
        <f>IFERROR(M53/L53-1,"-")</f>
        <v>9.8838495575221286E-2</v>
      </c>
      <c r="O53" s="428">
        <f>IFERROR(M53/K53-1,"-")</f>
        <v>4.9941866610294872E-2</v>
      </c>
      <c r="P53" s="429">
        <f>IFERROR(M53-L53,"-")</f>
        <v>5361</v>
      </c>
      <c r="Q53" s="429">
        <f>IFERROR(M53-K53,"-")</f>
        <v>2835</v>
      </c>
      <c r="R53" s="428">
        <f>M53/$M$53</f>
        <v>1</v>
      </c>
    </row>
    <row r="54" spans="1:18" ht="15" x14ac:dyDescent="0.25">
      <c r="A54" s="427" t="s">
        <v>103</v>
      </c>
      <c r="B54" s="425">
        <v>3405</v>
      </c>
      <c r="C54" s="425">
        <v>3360</v>
      </c>
      <c r="D54" s="425">
        <v>3540</v>
      </c>
      <c r="E54" s="424">
        <f>IFERROR(D54/C54-1,"-")</f>
        <v>5.3571428571428603E-2</v>
      </c>
      <c r="F54" s="424">
        <f>IFERROR(D54/B54-1,"-")</f>
        <v>3.9647577092511099E-2</v>
      </c>
      <c r="G54" s="425">
        <f>IFERROR(D54-C54,"-")</f>
        <v>180</v>
      </c>
      <c r="H54" s="425">
        <f>IFERROR(D54-B54,"-")</f>
        <v>135</v>
      </c>
      <c r="I54" s="424">
        <f>IFERROR(D54/$D$53,"-")</f>
        <v>0.56021522392783674</v>
      </c>
      <c r="J54" s="426"/>
      <c r="K54" s="425">
        <v>32975</v>
      </c>
      <c r="L54" s="425">
        <v>30296</v>
      </c>
      <c r="M54" s="425">
        <v>33478</v>
      </c>
      <c r="N54" s="424">
        <f>IFERROR(M54/L54-1,"-")</f>
        <v>0.10503036704515445</v>
      </c>
      <c r="O54" s="424">
        <f>IFERROR(M54/K54-1,"-")</f>
        <v>1.5253980288097102E-2</v>
      </c>
      <c r="P54" s="425">
        <f>IFERROR(M54-L54,"-")</f>
        <v>3182</v>
      </c>
      <c r="Q54" s="425">
        <f>IFERROR(M54-K54,"-")</f>
        <v>503</v>
      </c>
      <c r="R54" s="424">
        <f>M54/$M$53</f>
        <v>0.56170198486602574</v>
      </c>
    </row>
    <row r="55" spans="1:18" ht="15" x14ac:dyDescent="0.25">
      <c r="A55" s="418" t="s">
        <v>102</v>
      </c>
      <c r="B55" s="416">
        <v>2322</v>
      </c>
      <c r="C55" s="416">
        <v>2277</v>
      </c>
      <c r="D55" s="416">
        <v>2424</v>
      </c>
      <c r="E55" s="415">
        <f>IFERROR(D55/C55-1,"-")</f>
        <v>6.4558629776021004E-2</v>
      </c>
      <c r="F55" s="415">
        <f>IFERROR(D55/B55-1,"-")</f>
        <v>4.3927648578811374E-2</v>
      </c>
      <c r="G55" s="416">
        <f>IFERROR(D55-C55,"-")</f>
        <v>147</v>
      </c>
      <c r="H55" s="416">
        <f>IFERROR(D55-B55,"-")</f>
        <v>102</v>
      </c>
      <c r="I55" s="415">
        <f>IFERROR(D55/$D$53,"-")</f>
        <v>0.38360500079126442</v>
      </c>
      <c r="J55" s="417"/>
      <c r="K55" s="416">
        <v>22570</v>
      </c>
      <c r="L55" s="416">
        <v>20359</v>
      </c>
      <c r="M55" s="416">
        <v>22698</v>
      </c>
      <c r="N55" s="415">
        <f>IFERROR(M55/L55-1,"-")</f>
        <v>0.11488776462498151</v>
      </c>
      <c r="O55" s="415">
        <f>IFERROR(M55/K55-1,"-")</f>
        <v>5.6712450155074201E-3</v>
      </c>
      <c r="P55" s="416">
        <f>IFERROR(M55-L55,"-")</f>
        <v>2339</v>
      </c>
      <c r="Q55" s="416">
        <f>IFERROR(M55-K55,"-")</f>
        <v>128</v>
      </c>
      <c r="R55" s="415">
        <f>M55/$M$53</f>
        <v>0.3808325363668395</v>
      </c>
    </row>
    <row r="56" spans="1:18" ht="15" x14ac:dyDescent="0.25">
      <c r="A56" s="418" t="s">
        <v>101</v>
      </c>
      <c r="B56" s="416">
        <v>1083</v>
      </c>
      <c r="C56" s="416">
        <v>1083</v>
      </c>
      <c r="D56" s="416">
        <v>1116</v>
      </c>
      <c r="E56" s="415">
        <f>IFERROR(D56/C56-1,"-")</f>
        <v>3.0470914127423754E-2</v>
      </c>
      <c r="F56" s="415">
        <f>IFERROR(D56/B56-1,"-")</f>
        <v>3.0470914127423754E-2</v>
      </c>
      <c r="G56" s="416">
        <f>IFERROR(D56-C56,"-")</f>
        <v>33</v>
      </c>
      <c r="H56" s="416">
        <f>IFERROR(D56-B56,"-")</f>
        <v>33</v>
      </c>
      <c r="I56" s="415">
        <f>IFERROR(D56/$D$53,"-")</f>
        <v>0.17661022313657224</v>
      </c>
      <c r="J56" s="417"/>
      <c r="K56" s="416">
        <v>10405</v>
      </c>
      <c r="L56" s="416">
        <v>9937</v>
      </c>
      <c r="M56" s="416">
        <v>10780</v>
      </c>
      <c r="N56" s="415">
        <f>IFERROR(M56/L56-1,"-")</f>
        <v>8.4834457079601577E-2</v>
      </c>
      <c r="O56" s="415">
        <f>IFERROR(M56/K56-1,"-")</f>
        <v>3.6040365209034197E-2</v>
      </c>
      <c r="P56" s="416">
        <f>IFERROR(M56-L56,"-")</f>
        <v>843</v>
      </c>
      <c r="Q56" s="416">
        <f>IFERROR(M56-K56,"-")</f>
        <v>375</v>
      </c>
      <c r="R56" s="415">
        <f>M56/$M$53</f>
        <v>0.18086944849918626</v>
      </c>
    </row>
    <row r="57" spans="1:18" ht="15" x14ac:dyDescent="0.25">
      <c r="A57" s="427" t="s">
        <v>100</v>
      </c>
      <c r="B57" s="425">
        <v>2377</v>
      </c>
      <c r="C57" s="425">
        <v>2611</v>
      </c>
      <c r="D57" s="425">
        <v>2779</v>
      </c>
      <c r="E57" s="424">
        <f>IFERROR(D57/C57-1,"-")</f>
        <v>6.4343163538874037E-2</v>
      </c>
      <c r="F57" s="424">
        <f>IFERROR(D57/B57-1,"-")</f>
        <v>0.1691207404291124</v>
      </c>
      <c r="G57" s="425">
        <f>IFERROR(D57-C57,"-")</f>
        <v>168</v>
      </c>
      <c r="H57" s="425">
        <f>IFERROR(D57-B57,"-")</f>
        <v>402</v>
      </c>
      <c r="I57" s="424">
        <f>IFERROR(D57/$D$53,"-")</f>
        <v>0.43978477607216332</v>
      </c>
      <c r="J57" s="426"/>
      <c r="K57" s="425">
        <v>23791</v>
      </c>
      <c r="L57" s="425">
        <v>23944</v>
      </c>
      <c r="M57" s="425">
        <v>26123</v>
      </c>
      <c r="N57" s="424">
        <f>IFERROR(M57/L57-1,"-")</f>
        <v>9.1004009355162063E-2</v>
      </c>
      <c r="O57" s="424">
        <f>IFERROR(M57/K57-1,"-")</f>
        <v>9.8020259762094941E-2</v>
      </c>
      <c r="P57" s="425">
        <f>IFERROR(M57-L57,"-")</f>
        <v>2179</v>
      </c>
      <c r="Q57" s="425">
        <f>IFERROR(M57-K57,"-")</f>
        <v>2332</v>
      </c>
      <c r="R57" s="424">
        <f>M57/$M$53</f>
        <v>0.43829801513397426</v>
      </c>
    </row>
    <row r="58" spans="1:18" ht="15" x14ac:dyDescent="0.25">
      <c r="A58" s="418" t="s">
        <v>64</v>
      </c>
      <c r="B58" s="416">
        <v>1023</v>
      </c>
      <c r="C58" s="416">
        <v>1246</v>
      </c>
      <c r="D58" s="416">
        <v>1256</v>
      </c>
      <c r="E58" s="415">
        <f>IFERROR(D58/C58-1,"-")</f>
        <v>8.0256821829856051E-3</v>
      </c>
      <c r="F58" s="415">
        <f>IFERROR(D58/B58-1,"-")</f>
        <v>0.22776148582600197</v>
      </c>
      <c r="G58" s="416">
        <f>IFERROR(D58-C58,"-")</f>
        <v>10</v>
      </c>
      <c r="H58" s="416">
        <f>IFERROR(D58-B58,"-")</f>
        <v>233</v>
      </c>
      <c r="I58" s="415">
        <f>IFERROR(D58/$D$53,"-")</f>
        <v>0.19876562747270138</v>
      </c>
      <c r="J58" s="417"/>
      <c r="K58" s="416">
        <v>10128</v>
      </c>
      <c r="L58" s="416">
        <v>10889</v>
      </c>
      <c r="M58" s="416">
        <v>11561</v>
      </c>
      <c r="N58" s="415">
        <f>IFERROR(M58/L58-1,"-")</f>
        <v>6.1713655983102189E-2</v>
      </c>
      <c r="O58" s="415">
        <f>IFERROR(M58/K58-1,"-")</f>
        <v>0.14148894154818326</v>
      </c>
      <c r="P58" s="416">
        <f>IFERROR(M58-L58,"-")</f>
        <v>672</v>
      </c>
      <c r="Q58" s="416">
        <f>IFERROR(M58-K58,"-")</f>
        <v>1433</v>
      </c>
      <c r="R58" s="415">
        <f>M58/$M$53</f>
        <v>0.19397325548229055</v>
      </c>
    </row>
    <row r="59" spans="1:18" ht="15" x14ac:dyDescent="0.25">
      <c r="A59" s="418" t="s">
        <v>71</v>
      </c>
      <c r="B59" s="416">
        <v>340</v>
      </c>
      <c r="C59" s="416">
        <v>270</v>
      </c>
      <c r="D59" s="416">
        <v>331</v>
      </c>
      <c r="E59" s="415">
        <f>IFERROR(D59/C59-1,"-")</f>
        <v>0.22592592592592586</v>
      </c>
      <c r="F59" s="415">
        <f>IFERROR(D59/B59-1,"-")</f>
        <v>-2.6470588235294135E-2</v>
      </c>
      <c r="G59" s="416">
        <f>IFERROR(D59-C59,"-")</f>
        <v>61</v>
      </c>
      <c r="H59" s="416">
        <f>IFERROR(D59-B59,"-")</f>
        <v>-9</v>
      </c>
      <c r="I59" s="415">
        <f>IFERROR(D59/$D$53,"-")</f>
        <v>5.2381705966133882E-2</v>
      </c>
      <c r="J59" s="417"/>
      <c r="K59" s="416">
        <v>3835</v>
      </c>
      <c r="L59" s="416">
        <v>3149</v>
      </c>
      <c r="M59" s="416">
        <v>3628</v>
      </c>
      <c r="N59" s="415">
        <f>IFERROR(M59/L59-1,"-")</f>
        <v>0.15211178151794225</v>
      </c>
      <c r="O59" s="415">
        <f>IFERROR(M59/K59-1,"-")</f>
        <v>-5.3976531942633632E-2</v>
      </c>
      <c r="P59" s="416">
        <f>IFERROR(M59-L59,"-")</f>
        <v>479</v>
      </c>
      <c r="Q59" s="416">
        <f>IFERROR(M59-K59,"-")</f>
        <v>-207</v>
      </c>
      <c r="R59" s="415">
        <f>M59/$M$53</f>
        <v>6.0871461888223351E-2</v>
      </c>
    </row>
    <row r="60" spans="1:18" ht="15" x14ac:dyDescent="0.25">
      <c r="A60" s="418" t="s">
        <v>99</v>
      </c>
      <c r="B60" s="416">
        <v>123</v>
      </c>
      <c r="C60" s="416">
        <v>142</v>
      </c>
      <c r="D60" s="416">
        <v>140</v>
      </c>
      <c r="E60" s="415">
        <f>IFERROR(D60/C60-1,"-")</f>
        <v>-1.4084507042253502E-2</v>
      </c>
      <c r="F60" s="415">
        <f>IFERROR(D60/B60-1,"-")</f>
        <v>0.13821138211382111</v>
      </c>
      <c r="G60" s="416">
        <f>IFERROR(D60-C60,"-")</f>
        <v>-2</v>
      </c>
      <c r="H60" s="416">
        <f>IFERROR(D60-B60,"-")</f>
        <v>17</v>
      </c>
      <c r="I60" s="415">
        <f>IFERROR(D60/$D$53,"-")</f>
        <v>2.2155404336129135E-2</v>
      </c>
      <c r="J60" s="417"/>
      <c r="K60" s="416">
        <v>1281</v>
      </c>
      <c r="L60" s="416">
        <v>1295</v>
      </c>
      <c r="M60" s="416">
        <v>1317</v>
      </c>
      <c r="N60" s="415">
        <f>IFERROR(M60/L60-1,"-")</f>
        <v>1.698841698841691E-2</v>
      </c>
      <c r="O60" s="415">
        <f>IFERROR(M60/K60-1,"-")</f>
        <v>2.8103044496487151E-2</v>
      </c>
      <c r="P60" s="416">
        <f>IFERROR(M60-L60,"-")</f>
        <v>22</v>
      </c>
      <c r="Q60" s="416">
        <f>IFERROR(M60-K60,"-")</f>
        <v>36</v>
      </c>
      <c r="R60" s="415">
        <f>M60/$M$53</f>
        <v>2.2096944682136205E-2</v>
      </c>
    </row>
    <row r="61" spans="1:18" ht="15" x14ac:dyDescent="0.25">
      <c r="A61" s="418" t="s">
        <v>66</v>
      </c>
      <c r="B61" s="416">
        <v>50</v>
      </c>
      <c r="C61" s="416">
        <v>34</v>
      </c>
      <c r="D61" s="416">
        <v>36</v>
      </c>
      <c r="E61" s="415">
        <f>IFERROR(D61/C61-1,"-")</f>
        <v>5.8823529411764719E-2</v>
      </c>
      <c r="F61" s="415">
        <f>IFERROR(D61/B61-1,"-")</f>
        <v>-0.28000000000000003</v>
      </c>
      <c r="G61" s="416">
        <f>IFERROR(D61-C61,"-")</f>
        <v>2</v>
      </c>
      <c r="H61" s="416">
        <f>IFERROR(D61-B61,"-")</f>
        <v>-14</v>
      </c>
      <c r="I61" s="415">
        <f>IFERROR(D61/$D$53,"-")</f>
        <v>5.6971039721474921E-3</v>
      </c>
      <c r="J61" s="417"/>
      <c r="K61" s="416">
        <v>403</v>
      </c>
      <c r="L61" s="416">
        <v>225</v>
      </c>
      <c r="M61" s="416">
        <v>285</v>
      </c>
      <c r="N61" s="415">
        <f>IFERROR(M61/L61-1,"-")</f>
        <v>0.26666666666666661</v>
      </c>
      <c r="O61" s="415">
        <f>IFERROR(M61/K61-1,"-")</f>
        <v>-0.29280397022332505</v>
      </c>
      <c r="P61" s="416">
        <f>IFERROR(M61-L61,"-")</f>
        <v>60</v>
      </c>
      <c r="Q61" s="416">
        <f>IFERROR(M61-K61,"-")</f>
        <v>-118</v>
      </c>
      <c r="R61" s="415">
        <f>M61/$M$53</f>
        <v>4.7817989631046458E-3</v>
      </c>
    </row>
    <row r="62" spans="1:18" ht="15" x14ac:dyDescent="0.25">
      <c r="A62" s="418" t="s">
        <v>56</v>
      </c>
      <c r="B62" s="416">
        <v>46</v>
      </c>
      <c r="C62" s="416">
        <v>25</v>
      </c>
      <c r="D62" s="416">
        <v>31</v>
      </c>
      <c r="E62" s="415">
        <f>IFERROR(D62/C62-1,"-")</f>
        <v>0.24</v>
      </c>
      <c r="F62" s="415">
        <f>IFERROR(D62/B62-1,"-")</f>
        <v>-0.32608695652173914</v>
      </c>
      <c r="G62" s="416">
        <f>IFERROR(D62-C62,"-")</f>
        <v>6</v>
      </c>
      <c r="H62" s="416">
        <f>IFERROR(D62-B62,"-")</f>
        <v>-15</v>
      </c>
      <c r="I62" s="415">
        <f>IFERROR(D62/$D$53,"-")</f>
        <v>4.9058395315714513E-3</v>
      </c>
      <c r="J62" s="417"/>
      <c r="K62" s="416">
        <v>370</v>
      </c>
      <c r="L62" s="416">
        <v>179</v>
      </c>
      <c r="M62" s="416">
        <v>263</v>
      </c>
      <c r="N62" s="415">
        <f>IFERROR(M62/L62-1,"-")</f>
        <v>0.46927374301675973</v>
      </c>
      <c r="O62" s="415">
        <f>IFERROR(M62/K62-1,"-")</f>
        <v>-0.28918918918918923</v>
      </c>
      <c r="P62" s="416">
        <f>IFERROR(M62-L62,"-")</f>
        <v>84</v>
      </c>
      <c r="Q62" s="416">
        <f>IFERROR(M62-K62,"-")</f>
        <v>-107</v>
      </c>
      <c r="R62" s="415">
        <f>M62/$M$53</f>
        <v>4.4126776396369192E-3</v>
      </c>
    </row>
    <row r="63" spans="1:18" ht="15" x14ac:dyDescent="0.25">
      <c r="A63" s="418" t="s">
        <v>63</v>
      </c>
      <c r="B63" s="416">
        <v>91</v>
      </c>
      <c r="C63" s="416">
        <v>118</v>
      </c>
      <c r="D63" s="416">
        <v>117</v>
      </c>
      <c r="E63" s="415">
        <f>IFERROR(D63/C63-1,"-")</f>
        <v>-8.4745762711864181E-3</v>
      </c>
      <c r="F63" s="415">
        <f>IFERROR(D63/B63-1,"-")</f>
        <v>0.28571428571428581</v>
      </c>
      <c r="G63" s="416">
        <f>IFERROR(D63-C63,"-")</f>
        <v>-1</v>
      </c>
      <c r="H63" s="416">
        <f>IFERROR(D63-B63,"-")</f>
        <v>26</v>
      </c>
      <c r="I63" s="415">
        <f>IFERROR(D63/$D$53,"-")</f>
        <v>1.8515587909479349E-2</v>
      </c>
      <c r="J63" s="417"/>
      <c r="K63" s="416">
        <v>936</v>
      </c>
      <c r="L63" s="416">
        <v>1075</v>
      </c>
      <c r="M63" s="416">
        <v>1175</v>
      </c>
      <c r="N63" s="415">
        <f>IFERROR(M63/L63-1,"-")</f>
        <v>9.3023255813953432E-2</v>
      </c>
      <c r="O63" s="415">
        <f>IFERROR(M63/K63-1,"-")</f>
        <v>0.25534188034188032</v>
      </c>
      <c r="P63" s="416">
        <f>IFERROR(M63-L63,"-")</f>
        <v>100</v>
      </c>
      <c r="Q63" s="416">
        <f>IFERROR(M63-K63,"-")</f>
        <v>239</v>
      </c>
      <c r="R63" s="415">
        <f>M63/$M$53</f>
        <v>1.9714434321571786E-2</v>
      </c>
    </row>
    <row r="64" spans="1:18" ht="15" x14ac:dyDescent="0.25">
      <c r="A64" s="418" t="s">
        <v>98</v>
      </c>
      <c r="B64" s="416">
        <v>109</v>
      </c>
      <c r="C64" s="416">
        <v>104</v>
      </c>
      <c r="D64" s="416">
        <v>124</v>
      </c>
      <c r="E64" s="415">
        <f>IFERROR(D64/C64-1,"-")</f>
        <v>0.19230769230769229</v>
      </c>
      <c r="F64" s="415">
        <f>IFERROR(D64/B64-1,"-")</f>
        <v>0.13761467889908263</v>
      </c>
      <c r="G64" s="416">
        <f>IFERROR(D64-C64,"-")</f>
        <v>20</v>
      </c>
      <c r="H64" s="416">
        <f>IFERROR(D64-B64,"-")</f>
        <v>15</v>
      </c>
      <c r="I64" s="415">
        <f>IFERROR(D64/$D$53,"-")</f>
        <v>1.9623358126285805E-2</v>
      </c>
      <c r="J64" s="417"/>
      <c r="K64" s="416">
        <v>955</v>
      </c>
      <c r="L64" s="416">
        <v>1020</v>
      </c>
      <c r="M64" s="416">
        <v>1050</v>
      </c>
      <c r="N64" s="415">
        <f>IFERROR(M64/L64-1,"-")</f>
        <v>2.9411764705882248E-2</v>
      </c>
      <c r="O64" s="415">
        <f>IFERROR(M64/K64-1,"-")</f>
        <v>9.9476439790575855E-2</v>
      </c>
      <c r="P64" s="416">
        <f>IFERROR(M64-L64,"-")</f>
        <v>30</v>
      </c>
      <c r="Q64" s="416">
        <f>IFERROR(M64-K64,"-")</f>
        <v>95</v>
      </c>
      <c r="R64" s="415">
        <f>M64/$M$53</f>
        <v>1.7617154074596065E-2</v>
      </c>
    </row>
    <row r="65" spans="1:18" ht="15" x14ac:dyDescent="0.25">
      <c r="A65" s="418" t="s">
        <v>65</v>
      </c>
      <c r="B65" s="416">
        <v>17</v>
      </c>
      <c r="C65" s="416">
        <v>16</v>
      </c>
      <c r="D65" s="416">
        <v>18</v>
      </c>
      <c r="E65" s="415">
        <f>IFERROR(D65/C65-1,"-")</f>
        <v>0.125</v>
      </c>
      <c r="F65" s="415">
        <f>IFERROR(D65/B65-1,"-")</f>
        <v>5.8823529411764719E-2</v>
      </c>
      <c r="G65" s="416">
        <f>IFERROR(D65-C65,"-")</f>
        <v>2</v>
      </c>
      <c r="H65" s="416">
        <f>IFERROR(D65-B65,"-")</f>
        <v>1</v>
      </c>
      <c r="I65" s="415">
        <f>IFERROR(D65/$D$53,"-")</f>
        <v>2.848551986073746E-3</v>
      </c>
      <c r="J65" s="417"/>
      <c r="K65" s="416">
        <v>122</v>
      </c>
      <c r="L65" s="416">
        <v>143</v>
      </c>
      <c r="M65" s="416">
        <v>155</v>
      </c>
      <c r="N65" s="415">
        <f>IFERROR(M65/L65-1,"-")</f>
        <v>8.3916083916083961E-2</v>
      </c>
      <c r="O65" s="415">
        <f>IFERROR(M65/K65-1,"-")</f>
        <v>0.27049180327868849</v>
      </c>
      <c r="P65" s="416">
        <f>IFERROR(M65-L65,"-")</f>
        <v>12</v>
      </c>
      <c r="Q65" s="416">
        <f>IFERROR(M65-K65,"-")</f>
        <v>33</v>
      </c>
      <c r="R65" s="415">
        <f>M65/$M$53</f>
        <v>2.6006275062498952E-3</v>
      </c>
    </row>
    <row r="66" spans="1:18" ht="15" x14ac:dyDescent="0.25">
      <c r="A66" s="418" t="s">
        <v>58</v>
      </c>
      <c r="B66" s="416">
        <v>91</v>
      </c>
      <c r="C66" s="416">
        <v>150</v>
      </c>
      <c r="D66" s="416">
        <v>151</v>
      </c>
      <c r="E66" s="415">
        <f>IFERROR(D66/C66-1,"-")</f>
        <v>6.6666666666665986E-3</v>
      </c>
      <c r="F66" s="415">
        <f>IFERROR(D66/B66-1,"-")</f>
        <v>0.65934065934065944</v>
      </c>
      <c r="G66" s="416">
        <f>IFERROR(D66-C66,"-")</f>
        <v>1</v>
      </c>
      <c r="H66" s="416">
        <f>IFERROR(D66-B66,"-")</f>
        <v>60</v>
      </c>
      <c r="I66" s="415">
        <f>IFERROR(D66/$D$53,"-")</f>
        <v>2.3896186105396424E-2</v>
      </c>
      <c r="J66" s="417"/>
      <c r="K66" s="416">
        <v>1062</v>
      </c>
      <c r="L66" s="416">
        <v>1468</v>
      </c>
      <c r="M66" s="416">
        <v>1459</v>
      </c>
      <c r="N66" s="415">
        <f>IFERROR(M66/L66-1,"-")</f>
        <v>-6.1307901907357021E-3</v>
      </c>
      <c r="O66" s="415">
        <f>IFERROR(M66/K66-1,"-")</f>
        <v>0.37382297551789079</v>
      </c>
      <c r="P66" s="416">
        <f>IFERROR(M66-L66,"-")</f>
        <v>-9</v>
      </c>
      <c r="Q66" s="416">
        <f>IFERROR(M66-K66,"-")</f>
        <v>397</v>
      </c>
      <c r="R66" s="415">
        <f>M66/$M$53</f>
        <v>2.4479455042700625E-2</v>
      </c>
    </row>
    <row r="67" spans="1:18" ht="15" x14ac:dyDescent="0.25">
      <c r="A67" s="418" t="s">
        <v>68</v>
      </c>
      <c r="B67" s="416">
        <v>49</v>
      </c>
      <c r="C67" s="416">
        <v>55</v>
      </c>
      <c r="D67" s="416">
        <v>46</v>
      </c>
      <c r="E67" s="415">
        <f>IFERROR(D67/C67-1,"-")</f>
        <v>-0.16363636363636369</v>
      </c>
      <c r="F67" s="415">
        <f>IFERROR(D67/B67-1,"-")</f>
        <v>-6.1224489795918324E-2</v>
      </c>
      <c r="G67" s="416">
        <f>IFERROR(D67-C67,"-")</f>
        <v>-9</v>
      </c>
      <c r="H67" s="416">
        <f>IFERROR(D67-B67,"-")</f>
        <v>-3</v>
      </c>
      <c r="I67" s="415">
        <f>IFERROR(D67/$D$53,"-")</f>
        <v>7.2796328532995728E-3</v>
      </c>
      <c r="J67" s="417"/>
      <c r="K67" s="416">
        <v>463</v>
      </c>
      <c r="L67" s="416">
        <v>384</v>
      </c>
      <c r="M67" s="416">
        <v>428</v>
      </c>
      <c r="N67" s="415">
        <f>IFERROR(M67/L67-1,"-")</f>
        <v>0.11458333333333326</v>
      </c>
      <c r="O67" s="415">
        <f>IFERROR(M67/K67-1,"-")</f>
        <v>-7.5593952483801297E-2</v>
      </c>
      <c r="P67" s="416">
        <f>IFERROR(M67-L67,"-")</f>
        <v>44</v>
      </c>
      <c r="Q67" s="416">
        <f>IFERROR(M67-K67,"-")</f>
        <v>-35</v>
      </c>
      <c r="R67" s="415">
        <f>M67/$M$53</f>
        <v>7.1810875656448721E-3</v>
      </c>
    </row>
    <row r="68" spans="1:18" ht="15" x14ac:dyDescent="0.25">
      <c r="A68" s="418" t="s">
        <v>50</v>
      </c>
      <c r="B68" s="416">
        <v>46</v>
      </c>
      <c r="C68" s="416">
        <v>52</v>
      </c>
      <c r="D68" s="416">
        <v>70</v>
      </c>
      <c r="E68" s="415">
        <f>IFERROR(D68/C68-1,"-")</f>
        <v>0.34615384615384626</v>
      </c>
      <c r="F68" s="415">
        <f>IFERROR(D68/B68-1,"-")</f>
        <v>0.52173913043478271</v>
      </c>
      <c r="G68" s="416">
        <f>IFERROR(D68-C68,"-")</f>
        <v>18</v>
      </c>
      <c r="H68" s="416">
        <f>IFERROR(D68-B68,"-")</f>
        <v>24</v>
      </c>
      <c r="I68" s="415">
        <f>IFERROR(D68/$D$53,"-")</f>
        <v>1.1077702168064568E-2</v>
      </c>
      <c r="J68" s="417"/>
      <c r="K68" s="416">
        <v>534</v>
      </c>
      <c r="L68" s="416">
        <v>537</v>
      </c>
      <c r="M68" s="416">
        <v>616</v>
      </c>
      <c r="N68" s="415">
        <f>IFERROR(M68/L68-1,"-")</f>
        <v>0.14711359404096824</v>
      </c>
      <c r="O68" s="415">
        <f>IFERROR(M68/K68-1,"-")</f>
        <v>0.15355805243445686</v>
      </c>
      <c r="P68" s="416">
        <f>IFERROR(M68-L68,"-")</f>
        <v>79</v>
      </c>
      <c r="Q68" s="416">
        <f>IFERROR(M68-K68,"-")</f>
        <v>82</v>
      </c>
      <c r="R68" s="415">
        <f>M68/$M$53</f>
        <v>1.0335397057096357E-2</v>
      </c>
    </row>
    <row r="69" spans="1:18" ht="15" x14ac:dyDescent="0.25">
      <c r="A69" s="418" t="s">
        <v>60</v>
      </c>
      <c r="B69" s="416">
        <v>79</v>
      </c>
      <c r="C69" s="416">
        <v>68</v>
      </c>
      <c r="D69" s="416">
        <v>84</v>
      </c>
      <c r="E69" s="415">
        <f>IFERROR(D69/C69-1,"-")</f>
        <v>0.23529411764705888</v>
      </c>
      <c r="F69" s="415">
        <f>IFERROR(D69/B69-1,"-")</f>
        <v>6.3291139240506222E-2</v>
      </c>
      <c r="G69" s="416">
        <f>IFERROR(D69-C69,"-")</f>
        <v>16</v>
      </c>
      <c r="H69" s="416">
        <f>IFERROR(D69-B69,"-")</f>
        <v>5</v>
      </c>
      <c r="I69" s="415">
        <f>IFERROR(D69/$D$53,"-")</f>
        <v>1.3293242601677481E-2</v>
      </c>
      <c r="J69" s="417"/>
      <c r="K69" s="416">
        <v>784</v>
      </c>
      <c r="L69" s="416">
        <v>756</v>
      </c>
      <c r="M69" s="416">
        <v>836</v>
      </c>
      <c r="N69" s="415">
        <f>IFERROR(M69/L69-1,"-")</f>
        <v>0.10582010582010581</v>
      </c>
      <c r="O69" s="415">
        <f>IFERROR(M69/K69-1,"-")</f>
        <v>6.6326530612244916E-2</v>
      </c>
      <c r="P69" s="416">
        <f>IFERROR(M69-L69,"-")</f>
        <v>80</v>
      </c>
      <c r="Q69" s="416">
        <f>IFERROR(M69-K69,"-")</f>
        <v>52</v>
      </c>
      <c r="R69" s="415">
        <f>M69/$M$53</f>
        <v>1.4026610291773628E-2</v>
      </c>
    </row>
    <row r="70" spans="1:18" ht="15" x14ac:dyDescent="0.25">
      <c r="A70" s="418" t="s">
        <v>49</v>
      </c>
      <c r="B70" s="416">
        <v>57</v>
      </c>
      <c r="C70" s="416">
        <v>72</v>
      </c>
      <c r="D70" s="416">
        <v>69</v>
      </c>
      <c r="E70" s="415">
        <f>IFERROR(D70/C70-1,"-")</f>
        <v>-4.166666666666663E-2</v>
      </c>
      <c r="F70" s="415">
        <f>IFERROR(D70/B70-1,"-")</f>
        <v>0.21052631578947367</v>
      </c>
      <c r="G70" s="416">
        <f>IFERROR(D70-C70,"-")</f>
        <v>-3</v>
      </c>
      <c r="H70" s="416">
        <f>IFERROR(D70-B70,"-")</f>
        <v>12</v>
      </c>
      <c r="I70" s="415">
        <f>IFERROR(D70/$D$53,"-")</f>
        <v>1.0919449279949358E-2</v>
      </c>
      <c r="J70" s="417"/>
      <c r="K70" s="416">
        <v>535</v>
      </c>
      <c r="L70" s="416">
        <v>601</v>
      </c>
      <c r="M70" s="416">
        <v>692</v>
      </c>
      <c r="N70" s="415">
        <f>IFERROR(M70/L70-1,"-")</f>
        <v>0.1514143094841931</v>
      </c>
      <c r="O70" s="415">
        <f>IFERROR(M70/K70-1,"-")</f>
        <v>0.29345794392523361</v>
      </c>
      <c r="P70" s="416">
        <f>IFERROR(M70-L70,"-")</f>
        <v>91</v>
      </c>
      <c r="Q70" s="416">
        <f>IFERROR(M70-K70,"-")</f>
        <v>157</v>
      </c>
      <c r="R70" s="415">
        <f>M70/$M$53</f>
        <v>1.1610543447257596E-2</v>
      </c>
    </row>
    <row r="71" spans="1:18" ht="15" x14ac:dyDescent="0.25">
      <c r="A71" s="418" t="s">
        <v>57</v>
      </c>
      <c r="B71" s="416">
        <v>33</v>
      </c>
      <c r="C71" s="416">
        <v>29</v>
      </c>
      <c r="D71" s="416">
        <v>45</v>
      </c>
      <c r="E71" s="415">
        <f>IFERROR(D71/C71-1,"-")</f>
        <v>0.55172413793103448</v>
      </c>
      <c r="F71" s="415">
        <f>IFERROR(D71/B71-1,"-")</f>
        <v>0.36363636363636354</v>
      </c>
      <c r="G71" s="416">
        <f>IFERROR(D71-C71,"-")</f>
        <v>16</v>
      </c>
      <c r="H71" s="416">
        <f>IFERROR(D71-B71,"-")</f>
        <v>12</v>
      </c>
      <c r="I71" s="415">
        <f>IFERROR(D71/$D$53,"-")</f>
        <v>7.1213799651843645E-3</v>
      </c>
      <c r="J71" s="417"/>
      <c r="K71" s="416">
        <v>311</v>
      </c>
      <c r="L71" s="416">
        <v>166</v>
      </c>
      <c r="M71" s="416">
        <v>275</v>
      </c>
      <c r="N71" s="415">
        <f>IFERROR(M71/L71-1,"-")</f>
        <v>0.65662650602409633</v>
      </c>
      <c r="O71" s="415">
        <f>IFERROR(M71/K71-1,"-")</f>
        <v>-0.11575562700964626</v>
      </c>
      <c r="P71" s="416">
        <f>IFERROR(M71-L71,"-")</f>
        <v>109</v>
      </c>
      <c r="Q71" s="416">
        <f>IFERROR(M71-K71,"-")</f>
        <v>-36</v>
      </c>
      <c r="R71" s="415">
        <f>M71/$M$53</f>
        <v>4.6140165433465885E-3</v>
      </c>
    </row>
    <row r="72" spans="1:18" ht="15" x14ac:dyDescent="0.25">
      <c r="A72" s="418" t="s">
        <v>70</v>
      </c>
      <c r="B72" s="416">
        <v>27</v>
      </c>
      <c r="C72" s="416">
        <v>38</v>
      </c>
      <c r="D72" s="416">
        <v>42</v>
      </c>
      <c r="E72" s="415">
        <f>IFERROR(D72/C72-1,"-")</f>
        <v>0.10526315789473695</v>
      </c>
      <c r="F72" s="415">
        <f>IFERROR(D72/B72-1,"-")</f>
        <v>0.55555555555555558</v>
      </c>
      <c r="G72" s="416">
        <f>IFERROR(D72-C72,"-")</f>
        <v>4</v>
      </c>
      <c r="H72" s="416">
        <f>IFERROR(D72-B72,"-")</f>
        <v>15</v>
      </c>
      <c r="I72" s="415">
        <f>IFERROR(D72/$D$53,"-")</f>
        <v>6.6466213008387403E-3</v>
      </c>
      <c r="J72" s="417"/>
      <c r="K72" s="416">
        <v>315</v>
      </c>
      <c r="L72" s="416">
        <v>330</v>
      </c>
      <c r="M72" s="416">
        <v>378</v>
      </c>
      <c r="N72" s="415">
        <f>IFERROR(M72/L72-1,"-")</f>
        <v>0.1454545454545455</v>
      </c>
      <c r="O72" s="415">
        <f>IFERROR(M72/K72-1,"-")</f>
        <v>0.19999999999999996</v>
      </c>
      <c r="P72" s="416">
        <f>IFERROR(M72-L72,"-")</f>
        <v>48</v>
      </c>
      <c r="Q72" s="416">
        <f>IFERROR(M72-K72,"-")</f>
        <v>63</v>
      </c>
      <c r="R72" s="415">
        <f>M72/$M$53</f>
        <v>6.342175466854583E-3</v>
      </c>
    </row>
    <row r="73" spans="1:18" ht="15" x14ac:dyDescent="0.25">
      <c r="A73" s="418" t="s">
        <v>53</v>
      </c>
      <c r="B73" s="416">
        <v>58</v>
      </c>
      <c r="C73" s="416">
        <v>52</v>
      </c>
      <c r="D73" s="416">
        <v>45</v>
      </c>
      <c r="E73" s="415">
        <f>IFERROR(D73/C73-1,"-")</f>
        <v>-0.13461538461538458</v>
      </c>
      <c r="F73" s="415">
        <f>IFERROR(D73/B73-1,"-")</f>
        <v>-0.22413793103448276</v>
      </c>
      <c r="G73" s="416">
        <f>IFERROR(D73-C73,"-")</f>
        <v>-7</v>
      </c>
      <c r="H73" s="416">
        <f>IFERROR(D73-B73,"-")</f>
        <v>-13</v>
      </c>
      <c r="I73" s="415">
        <f>IFERROR(D73/$D$53,"-")</f>
        <v>7.1213799651843645E-3</v>
      </c>
      <c r="J73" s="417"/>
      <c r="K73" s="416">
        <v>426</v>
      </c>
      <c r="L73" s="416">
        <v>520</v>
      </c>
      <c r="M73" s="416">
        <v>536</v>
      </c>
      <c r="N73" s="415">
        <f>IFERROR(M73/L73-1,"-")</f>
        <v>3.076923076923066E-2</v>
      </c>
      <c r="O73" s="415">
        <f>IFERROR(M73/K73-1,"-")</f>
        <v>0.25821596244131451</v>
      </c>
      <c r="P73" s="416">
        <f>IFERROR(M73-L73,"-")</f>
        <v>16</v>
      </c>
      <c r="Q73" s="416">
        <f>IFERROR(M73-K73,"-")</f>
        <v>110</v>
      </c>
      <c r="R73" s="415">
        <f>M73/$M$53</f>
        <v>8.9931376990318949E-3</v>
      </c>
    </row>
    <row r="74" spans="1:18" ht="15" x14ac:dyDescent="0.25">
      <c r="A74" s="418" t="s">
        <v>97</v>
      </c>
      <c r="B74" s="416" t="s">
        <v>149</v>
      </c>
      <c r="C74" s="416" t="s">
        <v>149</v>
      </c>
      <c r="D74" s="416" t="s">
        <v>149</v>
      </c>
      <c r="E74" s="415" t="str">
        <f>IFERROR(D74/C74-1,"-")</f>
        <v>-</v>
      </c>
      <c r="F74" s="415" t="str">
        <f>IFERROR(D74/B74-1,"-")</f>
        <v>-</v>
      </c>
      <c r="G74" s="416" t="str">
        <f>IFERROR(D74-C74,"-")</f>
        <v>-</v>
      </c>
      <c r="H74" s="416" t="str">
        <f>IFERROR(D74-B74,"-")</f>
        <v>-</v>
      </c>
      <c r="I74" s="415" t="str">
        <f>IFERROR(D74/$D$53,"-")</f>
        <v>-</v>
      </c>
      <c r="J74" s="417"/>
      <c r="K74" s="416" t="s">
        <v>149</v>
      </c>
      <c r="L74" s="416" t="s">
        <v>149</v>
      </c>
      <c r="M74" s="416" t="s">
        <v>149</v>
      </c>
      <c r="N74" s="415" t="str">
        <f>IFERROR(M74/L74-1,"-")</f>
        <v>-</v>
      </c>
      <c r="O74" s="415" t="str">
        <f>IFERROR(M74/K74-1,"-")</f>
        <v>-</v>
      </c>
      <c r="P74" s="416" t="str">
        <f>IFERROR(M74-L74,"-")</f>
        <v>-</v>
      </c>
      <c r="Q74" s="416" t="str">
        <f>IFERROR(M74-K74,"-")</f>
        <v>-</v>
      </c>
      <c r="R74" s="415" t="e">
        <f>M74/$M$53</f>
        <v>#VALUE!</v>
      </c>
    </row>
    <row r="75" spans="1:18" ht="15" x14ac:dyDescent="0.25">
      <c r="A75" s="418" t="s">
        <v>96</v>
      </c>
      <c r="B75" s="416">
        <v>10</v>
      </c>
      <c r="C75" s="416">
        <v>3</v>
      </c>
      <c r="D75" s="416">
        <v>3</v>
      </c>
      <c r="E75" s="415">
        <f>IFERROR(D75/C75-1,"-")</f>
        <v>0</v>
      </c>
      <c r="F75" s="415">
        <f>IFERROR(D75/B75-1,"-")</f>
        <v>-0.7</v>
      </c>
      <c r="G75" s="416">
        <f>IFERROR(D75-C75,"-")</f>
        <v>0</v>
      </c>
      <c r="H75" s="416">
        <f>IFERROR(D75-B75,"-")</f>
        <v>-7</v>
      </c>
      <c r="I75" s="415">
        <f>IFERROR(D75/$D$53,"-")</f>
        <v>4.7475866434562429E-4</v>
      </c>
      <c r="J75" s="417"/>
      <c r="K75" s="416">
        <v>74</v>
      </c>
      <c r="L75" s="416">
        <v>86</v>
      </c>
      <c r="M75" s="416">
        <v>100</v>
      </c>
      <c r="N75" s="415">
        <f>IFERROR(M75/L75-1,"-")</f>
        <v>0.16279069767441867</v>
      </c>
      <c r="O75" s="415">
        <f>IFERROR(M75/K75-1,"-")</f>
        <v>0.35135135135135132</v>
      </c>
      <c r="P75" s="416">
        <f>IFERROR(M75-L75,"-")</f>
        <v>14</v>
      </c>
      <c r="Q75" s="416">
        <f>IFERROR(M75-K75,"-")</f>
        <v>26</v>
      </c>
      <c r="R75" s="415">
        <f>M75/$M$53</f>
        <v>1.6778241975805774E-3</v>
      </c>
    </row>
    <row r="76" spans="1:18" ht="21" x14ac:dyDescent="0.35">
      <c r="A76" s="1" t="s">
        <v>95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" x14ac:dyDescent="0.25">
      <c r="A77" s="28"/>
      <c r="B77" s="27" t="s">
        <v>148</v>
      </c>
      <c r="C77" s="26"/>
      <c r="D77" s="26"/>
      <c r="E77" s="26"/>
      <c r="F77" s="26"/>
      <c r="G77" s="26"/>
      <c r="H77" s="26"/>
      <c r="I77" s="25"/>
      <c r="J77" s="423"/>
      <c r="K77" s="27" t="str">
        <f>CONCATENATE("acumulado ",B77)</f>
        <v>acumulado octubre</v>
      </c>
      <c r="L77" s="26"/>
      <c r="M77" s="26"/>
      <c r="N77" s="26"/>
      <c r="O77" s="26"/>
      <c r="P77" s="26"/>
      <c r="Q77" s="26"/>
      <c r="R77" s="25"/>
    </row>
    <row r="78" spans="1:18" ht="15" x14ac:dyDescent="0.25">
      <c r="A78" s="24"/>
      <c r="B78" s="23">
        <f>B$6</f>
        <v>2019</v>
      </c>
      <c r="C78" s="23">
        <f>C$6</f>
        <v>2022</v>
      </c>
      <c r="D78" s="23">
        <f>D$6</f>
        <v>2023</v>
      </c>
      <c r="E78" s="23" t="str">
        <f>CONCATENATE("var ",RIGHT(D78,2),"/",RIGHT(C78,2))</f>
        <v>var 23/22</v>
      </c>
      <c r="F78" s="23" t="str">
        <f>CONCATENATE("var ",RIGHT(D78,2),"/",RIGHT(B78,2))</f>
        <v>var 23/19</v>
      </c>
      <c r="G78" s="23" t="str">
        <f>CONCATENATE("dif ",RIGHT(D78,2),"-",RIGHT(C78,2))</f>
        <v>dif 23-22</v>
      </c>
      <c r="H78" s="23" t="str">
        <f>CONCATENATE("dif ",RIGHT(D78,2),"-",RIGHT(B78,2))</f>
        <v>dif 23-19</v>
      </c>
      <c r="I78" s="23" t="str">
        <f>CONCATENATE("cuota ",RIGHT(D78,2))</f>
        <v>cuota 23</v>
      </c>
      <c r="J78" s="417"/>
      <c r="K78" s="23">
        <f>K$6</f>
        <v>2019</v>
      </c>
      <c r="L78" s="23">
        <f>L$6</f>
        <v>2022</v>
      </c>
      <c r="M78" s="23">
        <f>M$6</f>
        <v>2023</v>
      </c>
      <c r="N78" s="23" t="str">
        <f>CONCATENATE("var ",RIGHT(M78,2),"/",RIGHT(L78,2))</f>
        <v>var 23/22</v>
      </c>
      <c r="O78" s="23" t="str">
        <f>CONCATENATE("var ",RIGHT(M78,2),"/",RIGHT(K78,2))</f>
        <v>var 23/19</v>
      </c>
      <c r="P78" s="23" t="str">
        <f>CONCATENATE("dif ",RIGHT(M78,2),"-",RIGHT(L78,2))</f>
        <v>dif 23-22</v>
      </c>
      <c r="Q78" s="23" t="str">
        <f>CONCATENATE("dif ",RIGHT(M78,2),"-",RIGHT(K78,2))</f>
        <v>dif 23-19</v>
      </c>
      <c r="R78" s="23" t="str">
        <f>CONCATENATE("cuota ",RIGHT(M78,2))</f>
        <v>cuota 23</v>
      </c>
    </row>
    <row r="79" spans="1:18" ht="15" x14ac:dyDescent="0.25">
      <c r="A79" s="422" t="s">
        <v>94</v>
      </c>
      <c r="B79" s="420">
        <v>5782</v>
      </c>
      <c r="C79" s="420">
        <v>5971</v>
      </c>
      <c r="D79" s="420">
        <v>6319</v>
      </c>
      <c r="E79" s="419">
        <f>IFERROR(D79/C79-1,"-")</f>
        <v>5.8281694858482558E-2</v>
      </c>
      <c r="F79" s="419">
        <f>IFERROR(D79/B79-1,"-")</f>
        <v>9.2874437910757557E-2</v>
      </c>
      <c r="G79" s="420">
        <f>IFERROR(D79-C79,"-")</f>
        <v>348</v>
      </c>
      <c r="H79" s="420">
        <f>IFERROR(D79-B79,"-")</f>
        <v>537</v>
      </c>
      <c r="I79" s="419">
        <f>D79/$D$79</f>
        <v>1</v>
      </c>
      <c r="J79" s="421"/>
      <c r="K79" s="420">
        <v>56766</v>
      </c>
      <c r="L79" s="420">
        <v>54240</v>
      </c>
      <c r="M79" s="420">
        <v>59601</v>
      </c>
      <c r="N79" s="419">
        <f>IFERROR(M79/L79-1,"-")</f>
        <v>9.8838495575221286E-2</v>
      </c>
      <c r="O79" s="419">
        <f>IFERROR(M79/K79-1,"-")</f>
        <v>4.9941866610294872E-2</v>
      </c>
      <c r="P79" s="420">
        <f>IFERROR(M79-L79,"-")</f>
        <v>5361</v>
      </c>
      <c r="Q79" s="420">
        <f>IFERROR(M79-K79,"-")</f>
        <v>2835</v>
      </c>
      <c r="R79" s="419">
        <f>M79/$M$79</f>
        <v>1</v>
      </c>
    </row>
    <row r="80" spans="1:18" ht="15" x14ac:dyDescent="0.25">
      <c r="A80" s="418" t="s">
        <v>93</v>
      </c>
      <c r="B80" s="416">
        <v>3005</v>
      </c>
      <c r="C80" s="416">
        <v>2927</v>
      </c>
      <c r="D80" s="416">
        <v>3099</v>
      </c>
      <c r="E80" s="415">
        <f>IFERROR(D80/C80-1,"-")</f>
        <v>5.8763238811069263E-2</v>
      </c>
      <c r="F80" s="415">
        <f>IFERROR(D80/B80-1,"-")</f>
        <v>3.1281198003327848E-2</v>
      </c>
      <c r="G80" s="416">
        <f>IFERROR(D80-C80,"-")</f>
        <v>172</v>
      </c>
      <c r="H80" s="416">
        <f>IFERROR(D80-B80,"-")</f>
        <v>94</v>
      </c>
      <c r="I80" s="415">
        <f>D80/$D$79</f>
        <v>0.49042570026902993</v>
      </c>
      <c r="J80" s="417"/>
      <c r="K80" s="416">
        <v>29369</v>
      </c>
      <c r="L80" s="416">
        <v>26973</v>
      </c>
      <c r="M80" s="416">
        <v>29226</v>
      </c>
      <c r="N80" s="415">
        <f>IFERROR(M80/L80-1,"-")</f>
        <v>8.3527972416861385E-2</v>
      </c>
      <c r="O80" s="415">
        <f>IFERROR(M80/K80-1,"-")</f>
        <v>-4.8690796417991677E-3</v>
      </c>
      <c r="P80" s="416">
        <f>IFERROR(M80-L80,"-")</f>
        <v>2253</v>
      </c>
      <c r="Q80" s="416">
        <f>IFERROR(M80-K80,"-")</f>
        <v>-143</v>
      </c>
      <c r="R80" s="415">
        <f>M80/$M$79</f>
        <v>0.49036089998489957</v>
      </c>
    </row>
    <row r="81" spans="1:18" ht="15" x14ac:dyDescent="0.25">
      <c r="A81" s="418" t="s">
        <v>92</v>
      </c>
      <c r="B81" s="416">
        <v>2777</v>
      </c>
      <c r="C81" s="416">
        <v>3044</v>
      </c>
      <c r="D81" s="416">
        <v>3220</v>
      </c>
      <c r="E81" s="415">
        <f>IFERROR(D81/C81-1,"-")</f>
        <v>5.7818659658344318E-2</v>
      </c>
      <c r="F81" s="415">
        <f>IFERROR(D81/B81-1,"-")</f>
        <v>0.15952466690673384</v>
      </c>
      <c r="G81" s="416">
        <f>IFERROR(D81-C81,"-")</f>
        <v>176</v>
      </c>
      <c r="H81" s="416">
        <f>IFERROR(D81-B81,"-")</f>
        <v>443</v>
      </c>
      <c r="I81" s="415">
        <f>D81/$D$79</f>
        <v>0.50957429973097013</v>
      </c>
      <c r="J81" s="417"/>
      <c r="K81" s="416">
        <v>27397</v>
      </c>
      <c r="L81" s="416">
        <v>27267</v>
      </c>
      <c r="M81" s="416">
        <v>30375</v>
      </c>
      <c r="N81" s="415">
        <f>IFERROR(M81/L81-1,"-")</f>
        <v>0.11398393662669171</v>
      </c>
      <c r="O81" s="415">
        <f>IFERROR(M81/K81-1,"-")</f>
        <v>0.10869803263131006</v>
      </c>
      <c r="P81" s="416">
        <f>IFERROR(M81-L81,"-")</f>
        <v>3108</v>
      </c>
      <c r="Q81" s="416">
        <f>IFERROR(M81-K81,"-")</f>
        <v>2978</v>
      </c>
      <c r="R81" s="415">
        <f>M81/$M$79</f>
        <v>0.50963910001510038</v>
      </c>
    </row>
    <row r="82" spans="1:18" ht="21" x14ac:dyDescent="0.35">
      <c r="A82" s="1" t="s">
        <v>91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</sheetData>
  <mergeCells count="22">
    <mergeCell ref="A1:R1"/>
    <mergeCell ref="A2:R2"/>
    <mergeCell ref="A3:R3"/>
    <mergeCell ref="A4:R4"/>
    <mergeCell ref="B5:I5"/>
    <mergeCell ref="K5:R5"/>
    <mergeCell ref="A10:R10"/>
    <mergeCell ref="B11:I11"/>
    <mergeCell ref="K11:R11"/>
    <mergeCell ref="A38:R38"/>
    <mergeCell ref="B39:I39"/>
    <mergeCell ref="K39:R39"/>
    <mergeCell ref="A76:R76"/>
    <mergeCell ref="B77:I77"/>
    <mergeCell ref="K77:R77"/>
    <mergeCell ref="A82:R82"/>
    <mergeCell ref="A44:R44"/>
    <mergeCell ref="B45:I45"/>
    <mergeCell ref="K45:R45"/>
    <mergeCell ref="A50:R50"/>
    <mergeCell ref="B51:I51"/>
    <mergeCell ref="K51:R5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AE669-C02F-4E3F-9B63-7F32CBDAF1AE}">
  <sheetPr codeName="Hoja13"/>
  <dimension ref="A1:R52"/>
  <sheetViews>
    <sheetView topLeftCell="A31" workbookViewId="0">
      <selection activeCell="A6" sqref="A6"/>
    </sheetView>
  </sheetViews>
  <sheetFormatPr baseColWidth="10" defaultColWidth="11.42578125" defaultRowHeight="15" x14ac:dyDescent="0.25"/>
  <cols>
    <col min="1" max="1" width="55.42578125" customWidth="1"/>
    <col min="2" max="4" width="11.42578125" style="414" customWidth="1"/>
    <col min="5" max="5" width="12.28515625" style="414" bestFit="1" customWidth="1"/>
    <col min="6" max="6" width="12.28515625" style="414" customWidth="1"/>
    <col min="7" max="8" width="12.7109375" style="414" customWidth="1"/>
    <col min="9" max="9" width="11.42578125" style="414" customWidth="1"/>
    <col min="10" max="10" width="1.28515625" style="414" customWidth="1"/>
    <col min="11" max="12" width="12.5703125" style="414" customWidth="1"/>
    <col min="13" max="15" width="11.42578125" style="414" customWidth="1"/>
    <col min="16" max="17" width="14" style="414" customWidth="1"/>
    <col min="18" max="18" width="11.42578125" style="414" customWidth="1"/>
  </cols>
  <sheetData>
    <row r="1" spans="1:18" ht="53.25" customHeight="1" x14ac:dyDescent="0.25">
      <c r="A1" s="413" t="s">
        <v>90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</row>
    <row r="2" spans="1:18" ht="36.75" customHeight="1" x14ac:dyDescent="0.25">
      <c r="A2" s="491" t="s">
        <v>147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</row>
    <row r="3" spans="1:18" ht="21" x14ac:dyDescent="0.25">
      <c r="A3" s="410" t="s">
        <v>146</v>
      </c>
      <c r="B3" s="409"/>
      <c r="C3" s="409"/>
      <c r="D3" s="409"/>
      <c r="E3" s="409"/>
      <c r="F3" s="409"/>
      <c r="G3" s="409"/>
      <c r="H3" s="409"/>
      <c r="I3" s="409"/>
      <c r="J3" s="409"/>
      <c r="K3" s="409"/>
      <c r="L3" s="409"/>
      <c r="M3" s="409"/>
      <c r="N3" s="409"/>
      <c r="O3" s="409"/>
      <c r="P3" s="409"/>
      <c r="Q3" s="409"/>
      <c r="R3" s="408"/>
    </row>
    <row r="4" spans="1:18" ht="21" x14ac:dyDescent="0.35">
      <c r="A4" s="490" t="s">
        <v>145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</row>
    <row r="5" spans="1:18" x14ac:dyDescent="0.25">
      <c r="A5" s="28"/>
      <c r="B5" s="27" t="s">
        <v>148</v>
      </c>
      <c r="C5" s="26"/>
      <c r="D5" s="26"/>
      <c r="E5" s="26"/>
      <c r="F5" s="26"/>
      <c r="G5" s="26"/>
      <c r="H5" s="26"/>
      <c r="I5" s="25"/>
      <c r="J5" s="482"/>
      <c r="K5" s="27" t="str">
        <f>CONCATENATE("acumulado ",B5)</f>
        <v>acumulado octubre</v>
      </c>
      <c r="L5" s="26"/>
      <c r="M5" s="26"/>
      <c r="N5" s="26"/>
      <c r="O5" s="26"/>
      <c r="P5" s="26"/>
      <c r="Q5" s="26"/>
      <c r="R5" s="25"/>
    </row>
    <row r="6" spans="1:18" x14ac:dyDescent="0.25">
      <c r="A6" s="234"/>
      <c r="B6" s="489">
        <v>2019</v>
      </c>
      <c r="C6" s="489">
        <v>2022</v>
      </c>
      <c r="D6" s="489">
        <v>2023</v>
      </c>
      <c r="E6" s="489" t="str">
        <f>CONCATENATE("var ",RIGHT(D6,2),"/",RIGHT(C6,2))</f>
        <v>var 23/22</v>
      </c>
      <c r="F6" s="489" t="str">
        <f>CONCATENATE("var ",RIGHT(D6,2),"/",RIGHT(B6,2))</f>
        <v>var 23/19</v>
      </c>
      <c r="G6" s="489" t="str">
        <f>CONCATENATE("dif ",RIGHT(D6,2),"-",RIGHT(C6,2))</f>
        <v>dif 23-22</v>
      </c>
      <c r="H6" s="489" t="str">
        <f>CONCATENATE("dif ",RIGHT(D6,2),"-",RIGHT(B6,2))</f>
        <v>dif 23-19</v>
      </c>
      <c r="I6" s="489" t="str">
        <f>CONCATENATE("cuota ",RIGHT(D6,2))</f>
        <v>cuota 23</v>
      </c>
      <c r="J6" s="482"/>
      <c r="K6" s="489">
        <v>2019</v>
      </c>
      <c r="L6" s="489">
        <v>2022</v>
      </c>
      <c r="M6" s="489">
        <v>2023</v>
      </c>
      <c r="N6" s="489" t="str">
        <f>CONCATENATE("var ",RIGHT(M6,2),"/",RIGHT(L6,2))</f>
        <v>var 23/22</v>
      </c>
      <c r="O6" s="489" t="str">
        <f>CONCATENATE("var ",RIGHT(M6,2),"/",RIGHT(K6,2))</f>
        <v>var 23/19</v>
      </c>
      <c r="P6" s="489" t="str">
        <f>CONCATENATE("dif ",RIGHT(M6,2),"-",RIGHT(L6,2))</f>
        <v>dif 23-22</v>
      </c>
      <c r="Q6" s="489" t="str">
        <f>CONCATENATE("dif ",RIGHT(M6,2),"-",RIGHT(K6,2))</f>
        <v>dif 23-19</v>
      </c>
      <c r="R6" s="489" t="str">
        <f>CONCATENATE("cuota ",RIGHT(M6,2))</f>
        <v>cuota 23</v>
      </c>
    </row>
    <row r="7" spans="1:18" x14ac:dyDescent="0.25">
      <c r="A7" s="488" t="s">
        <v>120</v>
      </c>
      <c r="B7" s="487">
        <v>484905</v>
      </c>
      <c r="C7" s="487">
        <v>527238</v>
      </c>
      <c r="D7" s="487">
        <v>569996</v>
      </c>
      <c r="E7" s="486">
        <f>D7/C7-1</f>
        <v>8.1098099909338917E-2</v>
      </c>
      <c r="F7" s="486">
        <f>D7/B7-1</f>
        <v>0.17547973314360554</v>
      </c>
      <c r="G7" s="487">
        <f>D7-C7</f>
        <v>42758</v>
      </c>
      <c r="H7" s="487">
        <f>D7-B7</f>
        <v>85091</v>
      </c>
      <c r="I7" s="486">
        <f>D7/$D$7</f>
        <v>1</v>
      </c>
      <c r="J7" s="482"/>
      <c r="K7" s="487">
        <v>4875620</v>
      </c>
      <c r="L7" s="487">
        <v>4791553</v>
      </c>
      <c r="M7" s="487">
        <v>5331697</v>
      </c>
      <c r="N7" s="486">
        <f>M7/L7-1</f>
        <v>0.11272837846101247</v>
      </c>
      <c r="O7" s="486">
        <f>M7/K7-1</f>
        <v>9.3542359740915071E-2</v>
      </c>
      <c r="P7" s="487">
        <f>M7-L7</f>
        <v>540144</v>
      </c>
      <c r="Q7" s="487">
        <f>M7-K7</f>
        <v>456077</v>
      </c>
      <c r="R7" s="486">
        <f>M7/$M$7</f>
        <v>1</v>
      </c>
    </row>
    <row r="8" spans="1:18" x14ac:dyDescent="0.25">
      <c r="A8" s="485" t="s">
        <v>144</v>
      </c>
      <c r="B8" s="484">
        <v>67368</v>
      </c>
      <c r="C8" s="484">
        <v>70522</v>
      </c>
      <c r="D8" s="484">
        <v>74242</v>
      </c>
      <c r="E8" s="483">
        <f>D8/C8-1</f>
        <v>5.2749496610986712E-2</v>
      </c>
      <c r="F8" s="483">
        <f>D8/B8-1</f>
        <v>0.10203657522859522</v>
      </c>
      <c r="G8" s="484">
        <f>D8-C8</f>
        <v>3720</v>
      </c>
      <c r="H8" s="484">
        <f>D8-B8</f>
        <v>6874</v>
      </c>
      <c r="I8" s="483">
        <f>D8/$D$7</f>
        <v>0.1302500368423638</v>
      </c>
      <c r="J8" s="482"/>
      <c r="K8" s="484">
        <v>729057</v>
      </c>
      <c r="L8" s="484">
        <v>711640</v>
      </c>
      <c r="M8" s="484">
        <v>779928</v>
      </c>
      <c r="N8" s="483">
        <f>M8/L8-1</f>
        <v>9.5958630768365971E-2</v>
      </c>
      <c r="O8" s="483">
        <f>M8/K8-1</f>
        <v>6.9776437233302735E-2</v>
      </c>
      <c r="P8" s="484">
        <f>M8-L8</f>
        <v>68288</v>
      </c>
      <c r="Q8" s="484">
        <f>M8-K8</f>
        <v>50871</v>
      </c>
      <c r="R8" s="483">
        <f>M8/$M$7</f>
        <v>0.14628138095619461</v>
      </c>
    </row>
    <row r="9" spans="1:18" x14ac:dyDescent="0.25">
      <c r="A9" s="485" t="s">
        <v>143</v>
      </c>
      <c r="B9" s="484">
        <v>417537</v>
      </c>
      <c r="C9" s="484">
        <v>456716</v>
      </c>
      <c r="D9" s="484">
        <v>495754</v>
      </c>
      <c r="E9" s="483">
        <f>D9/C9-1</f>
        <v>8.5475437689942924E-2</v>
      </c>
      <c r="F9" s="483">
        <f>D9/B9-1</f>
        <v>0.18732950612760058</v>
      </c>
      <c r="G9" s="484">
        <f>D9-C9</f>
        <v>39038</v>
      </c>
      <c r="H9" s="484">
        <f>D9-B9</f>
        <v>78217</v>
      </c>
      <c r="I9" s="483">
        <f>D9/$D$7</f>
        <v>0.8697499631576362</v>
      </c>
      <c r="J9" s="482"/>
      <c r="K9" s="484">
        <v>4146563</v>
      </c>
      <c r="L9" s="484">
        <v>4079913</v>
      </c>
      <c r="M9" s="484">
        <v>4551768</v>
      </c>
      <c r="N9" s="483">
        <f>M9/L9-1</f>
        <v>0.11565320142855984</v>
      </c>
      <c r="O9" s="483">
        <f>M9/K9-1</f>
        <v>9.7720690605689553E-2</v>
      </c>
      <c r="P9" s="484">
        <f>M9-L9</f>
        <v>471855</v>
      </c>
      <c r="Q9" s="484">
        <f>M9-K9</f>
        <v>405205</v>
      </c>
      <c r="R9" s="483">
        <f>M9/$M$7</f>
        <v>0.85371843148626037</v>
      </c>
    </row>
    <row r="10" spans="1:18" x14ac:dyDescent="0.25">
      <c r="A10" s="418" t="s">
        <v>71</v>
      </c>
      <c r="B10" s="476">
        <v>51125</v>
      </c>
      <c r="C10" s="476">
        <v>50209</v>
      </c>
      <c r="D10" s="476">
        <v>56734</v>
      </c>
      <c r="E10" s="475">
        <f>D10/C10-1</f>
        <v>0.12995678065685445</v>
      </c>
      <c r="F10" s="475">
        <f>D10/B10-1</f>
        <v>0.10971149144254277</v>
      </c>
      <c r="G10" s="476">
        <f>D10-C10</f>
        <v>6525</v>
      </c>
      <c r="H10" s="476">
        <f>D10-B10</f>
        <v>5609</v>
      </c>
      <c r="I10" s="475">
        <f>D10/$D$7</f>
        <v>9.9534031817767141E-2</v>
      </c>
      <c r="J10" s="482"/>
      <c r="K10" s="476">
        <v>601322</v>
      </c>
      <c r="L10" s="476">
        <v>497220</v>
      </c>
      <c r="M10" s="476">
        <v>586453</v>
      </c>
      <c r="N10" s="475">
        <f>M10/L10-1</f>
        <v>0.17946381883270979</v>
      </c>
      <c r="O10" s="475">
        <f>M10/K10-1</f>
        <v>-2.4727184436957206E-2</v>
      </c>
      <c r="P10" s="476">
        <f>M10-L10</f>
        <v>89233</v>
      </c>
      <c r="Q10" s="476">
        <f>M10-K10</f>
        <v>-14869</v>
      </c>
      <c r="R10" s="475">
        <f>M10/$M$7</f>
        <v>0.10999368493745987</v>
      </c>
    </row>
    <row r="11" spans="1:18" x14ac:dyDescent="0.25">
      <c r="A11" s="418" t="s">
        <v>61</v>
      </c>
      <c r="B11" s="476">
        <v>17420</v>
      </c>
      <c r="C11" s="476">
        <v>17412</v>
      </c>
      <c r="D11" s="476">
        <v>19261</v>
      </c>
      <c r="E11" s="188">
        <f>D11/C11-1</f>
        <v>0.10619113255226287</v>
      </c>
      <c r="F11" s="188">
        <f>D11/B11-1</f>
        <v>0.10568312284730186</v>
      </c>
      <c r="G11" s="198">
        <f>D11-C11</f>
        <v>1849</v>
      </c>
      <c r="H11" s="198">
        <f>D11-B11</f>
        <v>1841</v>
      </c>
      <c r="I11" s="188">
        <f>D11/$D$7</f>
        <v>3.3791465203264585E-2</v>
      </c>
      <c r="J11" s="482"/>
      <c r="K11" s="476">
        <v>182236</v>
      </c>
      <c r="L11" s="476">
        <v>185644</v>
      </c>
      <c r="M11" s="476">
        <v>188678</v>
      </c>
      <c r="N11" s="188">
        <f>M11/L11-1</f>
        <v>1.6343108314839094E-2</v>
      </c>
      <c r="O11" s="188">
        <f>M11/K11-1</f>
        <v>3.5349766237186886E-2</v>
      </c>
      <c r="P11" s="198">
        <f>M11-L11</f>
        <v>3034</v>
      </c>
      <c r="Q11" s="198">
        <f>M11-K11</f>
        <v>6442</v>
      </c>
      <c r="R11" s="188">
        <f>M11/$M$7</f>
        <v>3.5387982475373225E-2</v>
      </c>
    </row>
    <row r="12" spans="1:18" x14ac:dyDescent="0.25">
      <c r="A12" s="418" t="s">
        <v>63</v>
      </c>
      <c r="B12" s="476">
        <v>18958</v>
      </c>
      <c r="C12" s="476">
        <v>28637</v>
      </c>
      <c r="D12" s="476">
        <v>29055</v>
      </c>
      <c r="E12" s="188">
        <f>D12/C12-1</f>
        <v>1.4596501030135878E-2</v>
      </c>
      <c r="F12" s="188">
        <f>D12/B12-1</f>
        <v>0.53259837535605015</v>
      </c>
      <c r="G12" s="198">
        <f>D12-C12</f>
        <v>418</v>
      </c>
      <c r="H12" s="198">
        <f>D12-B12</f>
        <v>10097</v>
      </c>
      <c r="I12" s="188">
        <f>D12/$D$7</f>
        <v>5.0974041923101218E-2</v>
      </c>
      <c r="J12" s="482"/>
      <c r="K12" s="476">
        <v>185549</v>
      </c>
      <c r="L12" s="476">
        <v>256438</v>
      </c>
      <c r="M12" s="476">
        <v>274455</v>
      </c>
      <c r="N12" s="188">
        <f>M12/L12-1</f>
        <v>7.025869800887552E-2</v>
      </c>
      <c r="O12" s="188">
        <f>M12/K12-1</f>
        <v>0.4791510598278621</v>
      </c>
      <c r="P12" s="198">
        <f>M12-L12</f>
        <v>18017</v>
      </c>
      <c r="Q12" s="198">
        <f>M12-K12</f>
        <v>88906</v>
      </c>
      <c r="R12" s="188">
        <f>M12/$M$7</f>
        <v>5.1476106012776045E-2</v>
      </c>
    </row>
    <row r="13" spans="1:18" x14ac:dyDescent="0.25">
      <c r="A13" s="418" t="s">
        <v>62</v>
      </c>
      <c r="B13" s="476">
        <v>16463</v>
      </c>
      <c r="C13" s="476">
        <v>21595</v>
      </c>
      <c r="D13" s="476">
        <v>24716</v>
      </c>
      <c r="E13" s="188">
        <f>D13/C13-1</f>
        <v>0.14452419541560557</v>
      </c>
      <c r="F13" s="188">
        <f>D13/B13-1</f>
        <v>0.50130595881674056</v>
      </c>
      <c r="G13" s="198">
        <f>D13-C13</f>
        <v>3121</v>
      </c>
      <c r="H13" s="198">
        <f>D13-B13</f>
        <v>8253</v>
      </c>
      <c r="I13" s="188">
        <f>D13/$D$7</f>
        <v>4.3361707801458253E-2</v>
      </c>
      <c r="J13" s="482"/>
      <c r="K13" s="476">
        <v>152299</v>
      </c>
      <c r="L13" s="476">
        <v>180354</v>
      </c>
      <c r="M13" s="476">
        <v>193017</v>
      </c>
      <c r="N13" s="188">
        <f>M13/L13-1</f>
        <v>7.0211916564090648E-2</v>
      </c>
      <c r="O13" s="188">
        <f>M13/K13-1</f>
        <v>0.26735566221708607</v>
      </c>
      <c r="P13" s="198">
        <f>M13-L13</f>
        <v>12663</v>
      </c>
      <c r="Q13" s="198">
        <f>M13-K13</f>
        <v>40718</v>
      </c>
      <c r="R13" s="188">
        <f>M13/$M$7</f>
        <v>3.6201794663125078E-2</v>
      </c>
    </row>
    <row r="14" spans="1:18" x14ac:dyDescent="0.25">
      <c r="A14" s="418" t="s">
        <v>60</v>
      </c>
      <c r="B14" s="476">
        <v>13322</v>
      </c>
      <c r="C14" s="476">
        <v>15143</v>
      </c>
      <c r="D14" s="476">
        <v>19488</v>
      </c>
      <c r="E14" s="188">
        <f>D14/C14-1</f>
        <v>0.28693125536551545</v>
      </c>
      <c r="F14" s="188">
        <f>D14/B14-1</f>
        <v>0.4628434169043687</v>
      </c>
      <c r="G14" s="198">
        <f>D14-C14</f>
        <v>4345</v>
      </c>
      <c r="H14" s="198">
        <f>D14-B14</f>
        <v>6166</v>
      </c>
      <c r="I14" s="188">
        <f>D14/$D$7</f>
        <v>3.4189713612025351E-2</v>
      </c>
      <c r="J14" s="482"/>
      <c r="K14" s="476">
        <v>139036</v>
      </c>
      <c r="L14" s="476">
        <v>150590</v>
      </c>
      <c r="M14" s="476">
        <v>164241</v>
      </c>
      <c r="N14" s="188">
        <f>M14/L14-1</f>
        <v>9.0650109569028414E-2</v>
      </c>
      <c r="O14" s="188">
        <f>M14/K14-1</f>
        <v>0.18128398400414292</v>
      </c>
      <c r="P14" s="198">
        <f>M14-L14</f>
        <v>13651</v>
      </c>
      <c r="Q14" s="198">
        <f>M14-K14</f>
        <v>25205</v>
      </c>
      <c r="R14" s="188">
        <f>M14/$M$7</f>
        <v>3.0804638748225942E-2</v>
      </c>
    </row>
    <row r="15" spans="1:18" x14ac:dyDescent="0.25">
      <c r="A15" s="418" t="s">
        <v>58</v>
      </c>
      <c r="B15" s="476">
        <v>14456</v>
      </c>
      <c r="C15" s="476">
        <v>21459</v>
      </c>
      <c r="D15" s="476">
        <v>29154</v>
      </c>
      <c r="E15" s="188">
        <f>D15/C15-1</f>
        <v>0.35859080106249119</v>
      </c>
      <c r="F15" s="188">
        <f>D15/B15-1</f>
        <v>1.0167404537908133</v>
      </c>
      <c r="G15" s="198">
        <f>D15-C15</f>
        <v>7695</v>
      </c>
      <c r="H15" s="198">
        <f>D15-B15</f>
        <v>14698</v>
      </c>
      <c r="I15" s="188">
        <f>D15/$D$7</f>
        <v>5.1147727352472652E-2</v>
      </c>
      <c r="J15" s="482"/>
      <c r="K15" s="476">
        <v>167610</v>
      </c>
      <c r="L15" s="476">
        <v>225185</v>
      </c>
      <c r="M15" s="476">
        <v>248863</v>
      </c>
      <c r="N15" s="188">
        <f>M15/L15-1</f>
        <v>0.10514909962919372</v>
      </c>
      <c r="O15" s="188">
        <f>M15/K15-1</f>
        <v>0.48477417815166168</v>
      </c>
      <c r="P15" s="198">
        <f>M15-L15</f>
        <v>23678</v>
      </c>
      <c r="Q15" s="198">
        <f>M15-K15</f>
        <v>81253</v>
      </c>
      <c r="R15" s="188">
        <f>M15/$M$7</f>
        <v>4.6676133321154598E-2</v>
      </c>
    </row>
    <row r="16" spans="1:18" x14ac:dyDescent="0.25">
      <c r="A16" s="418" t="s">
        <v>142</v>
      </c>
      <c r="B16" s="476">
        <v>34762</v>
      </c>
      <c r="C16" s="476">
        <v>31816</v>
      </c>
      <c r="D16" s="476">
        <v>31991</v>
      </c>
      <c r="E16" s="188">
        <f>D16/C16-1</f>
        <v>5.5003771687200942E-3</v>
      </c>
      <c r="F16" s="188">
        <f>D16/B16-1</f>
        <v>-7.9713480237040502E-2</v>
      </c>
      <c r="G16" s="198">
        <f>D16-C16</f>
        <v>175</v>
      </c>
      <c r="H16" s="198">
        <f>D16-B16</f>
        <v>-2771</v>
      </c>
      <c r="I16" s="188">
        <f>D16/$D$7</f>
        <v>5.6124955262843952E-2</v>
      </c>
      <c r="J16" s="482"/>
      <c r="K16" s="476">
        <v>276462</v>
      </c>
      <c r="L16" s="476">
        <v>190607</v>
      </c>
      <c r="M16" s="476">
        <v>234810</v>
      </c>
      <c r="N16" s="188">
        <f>M16/L16-1</f>
        <v>0.23190648821921545</v>
      </c>
      <c r="O16" s="188">
        <f>M16/K16-1</f>
        <v>-0.15066085031577581</v>
      </c>
      <c r="P16" s="198">
        <f>M16-L16</f>
        <v>44203</v>
      </c>
      <c r="Q16" s="198">
        <f>M16-K16</f>
        <v>-41652</v>
      </c>
      <c r="R16" s="188">
        <f>M16/$M$7</f>
        <v>4.4040387141279787E-2</v>
      </c>
    </row>
    <row r="17" spans="1:18" x14ac:dyDescent="0.25">
      <c r="A17" s="418" t="s">
        <v>64</v>
      </c>
      <c r="B17" s="476">
        <v>190051</v>
      </c>
      <c r="C17" s="476">
        <v>212926</v>
      </c>
      <c r="D17" s="476">
        <v>226208</v>
      </c>
      <c r="E17" s="188">
        <f>D17/C17-1</f>
        <v>6.2378478908165169E-2</v>
      </c>
      <c r="F17" s="188">
        <f>D17/B17-1</f>
        <v>0.19024893318109348</v>
      </c>
      <c r="G17" s="198">
        <f>D17-C17</f>
        <v>13282</v>
      </c>
      <c r="H17" s="198">
        <f>D17-B17</f>
        <v>36157</v>
      </c>
      <c r="I17" s="188">
        <f>D17/$D$7</f>
        <v>0.39685892532579176</v>
      </c>
      <c r="J17" s="482"/>
      <c r="K17" s="476">
        <v>1885500</v>
      </c>
      <c r="L17" s="476">
        <v>1869027</v>
      </c>
      <c r="M17" s="476">
        <v>2047899</v>
      </c>
      <c r="N17" s="188">
        <f>M17/L17-1</f>
        <v>9.5703272344380252E-2</v>
      </c>
      <c r="O17" s="188">
        <f>M17/K17-1</f>
        <v>8.6130469371519469E-2</v>
      </c>
      <c r="P17" s="198">
        <f>M17-L17</f>
        <v>178872</v>
      </c>
      <c r="Q17" s="198">
        <f>M17-K17</f>
        <v>162399</v>
      </c>
      <c r="R17" s="188">
        <f>M17/$M$7</f>
        <v>0.38409890884647047</v>
      </c>
    </row>
    <row r="18" spans="1:18" x14ac:dyDescent="0.25">
      <c r="A18" s="418" t="s">
        <v>47</v>
      </c>
      <c r="B18" s="476">
        <v>60981</v>
      </c>
      <c r="C18" s="476">
        <v>57520</v>
      </c>
      <c r="D18" s="476">
        <v>59148</v>
      </c>
      <c r="E18" s="188">
        <f>D18/C18-1</f>
        <v>2.830319888734345E-2</v>
      </c>
      <c r="F18" s="188">
        <f>D18/B18-1</f>
        <v>-3.0058542824814238E-2</v>
      </c>
      <c r="G18" s="198">
        <f>D18-C18</f>
        <v>1628</v>
      </c>
      <c r="H18" s="198">
        <f>D18-B18</f>
        <v>-1833</v>
      </c>
      <c r="I18" s="188">
        <f>D18/$D$7</f>
        <v>0.10376914925718778</v>
      </c>
      <c r="J18" s="482"/>
      <c r="K18" s="476">
        <v>556552</v>
      </c>
      <c r="L18" s="476">
        <v>524853</v>
      </c>
      <c r="M18" s="476">
        <v>613359</v>
      </c>
      <c r="N18" s="188">
        <f>M18/L18-1</f>
        <v>0.16863007356345494</v>
      </c>
      <c r="O18" s="188">
        <f>M18/K18-1</f>
        <v>0.10206952809440994</v>
      </c>
      <c r="P18" s="198">
        <f>M18-L18</f>
        <v>88506</v>
      </c>
      <c r="Q18" s="198">
        <f>M18-K18</f>
        <v>56807</v>
      </c>
      <c r="R18" s="188">
        <f>M18/$M$7</f>
        <v>0.11504010824321037</v>
      </c>
    </row>
    <row r="19" spans="1:18" ht="21" x14ac:dyDescent="0.35">
      <c r="A19" s="481" t="s">
        <v>141</v>
      </c>
      <c r="B19" s="481"/>
      <c r="C19" s="481"/>
      <c r="D19" s="481"/>
      <c r="E19" s="481"/>
      <c r="F19" s="481"/>
      <c r="G19" s="481"/>
      <c r="H19" s="481"/>
      <c r="I19" s="481"/>
      <c r="J19" s="481"/>
      <c r="K19" s="481"/>
      <c r="L19" s="481"/>
      <c r="M19" s="481"/>
      <c r="N19" s="481"/>
      <c r="O19" s="481"/>
      <c r="P19" s="481"/>
      <c r="Q19" s="481"/>
      <c r="R19" s="481"/>
    </row>
    <row r="20" spans="1:18" x14ac:dyDescent="0.25">
      <c r="A20" s="28"/>
      <c r="B20" s="27" t="s">
        <v>148</v>
      </c>
      <c r="C20" s="26"/>
      <c r="D20" s="26"/>
      <c r="E20" s="26"/>
      <c r="F20" s="26"/>
      <c r="G20" s="26"/>
      <c r="H20" s="26"/>
      <c r="I20" s="25"/>
      <c r="J20" s="477"/>
      <c r="K20" s="27" t="str">
        <f>CONCATENATE("acumulado ",B20)</f>
        <v>acumulado octubre</v>
      </c>
      <c r="L20" s="26"/>
      <c r="M20" s="26"/>
      <c r="N20" s="26"/>
      <c r="O20" s="26"/>
      <c r="P20" s="26"/>
      <c r="Q20" s="26"/>
      <c r="R20" s="25"/>
    </row>
    <row r="21" spans="1:18" x14ac:dyDescent="0.25">
      <c r="A21" s="24"/>
      <c r="B21" s="23">
        <v>2019</v>
      </c>
      <c r="C21" s="23">
        <v>2022</v>
      </c>
      <c r="D21" s="23">
        <v>2023</v>
      </c>
      <c r="E21" s="23" t="str">
        <f>CONCATENATE("var ",RIGHT(D21,2),"/",RIGHT(C21,2))</f>
        <v>var 23/22</v>
      </c>
      <c r="F21" s="23" t="str">
        <f>CONCATENATE("var ",RIGHT(D21,2),"/",RIGHT(B21,2))</f>
        <v>var 23/19</v>
      </c>
      <c r="G21" s="23" t="str">
        <f>CONCATENATE("dif ",RIGHT(D21,2),"-",RIGHT(C21,2))</f>
        <v>dif 23-22</v>
      </c>
      <c r="H21" s="23" t="str">
        <f>CONCATENATE("dif ",RIGHT(D21,2),"-",RIGHT(B21,2))</f>
        <v>dif 23-19</v>
      </c>
      <c r="I21" s="23" t="str">
        <f>CONCATENATE("cuota ",RIGHT(D21,2))</f>
        <v>cuota 23</v>
      </c>
      <c r="J21" s="477"/>
      <c r="K21" s="23">
        <v>2019</v>
      </c>
      <c r="L21" s="23">
        <v>2022</v>
      </c>
      <c r="M21" s="23">
        <v>2023</v>
      </c>
      <c r="N21" s="23" t="str">
        <f>CONCATENATE("var ",RIGHT(M21,2),"/",RIGHT(L21,2))</f>
        <v>var 23/22</v>
      </c>
      <c r="O21" s="23" t="str">
        <f>CONCATENATE("var ",RIGHT(M21,2),"/",RIGHT(K21,2))</f>
        <v>var 23/19</v>
      </c>
      <c r="P21" s="23" t="str">
        <f>CONCATENATE("dif ",RIGHT(M21,2),"-",RIGHT(L21,2))</f>
        <v>dif 23-22</v>
      </c>
      <c r="Q21" s="23" t="str">
        <f>CONCATENATE("dif ",RIGHT(M21,2),"-",RIGHT(K21,2))</f>
        <v>dif 23-19</v>
      </c>
      <c r="R21" s="23" t="str">
        <f>CONCATENATE("cuota ",RIGHT(M21,2))</f>
        <v>cuota 23</v>
      </c>
    </row>
    <row r="22" spans="1:18" x14ac:dyDescent="0.25">
      <c r="A22" s="480" t="s">
        <v>140</v>
      </c>
      <c r="B22" s="479">
        <v>484905</v>
      </c>
      <c r="C22" s="479">
        <v>527238</v>
      </c>
      <c r="D22" s="479">
        <v>569996</v>
      </c>
      <c r="E22" s="478">
        <f>D22/C22-1</f>
        <v>8.1098099909338917E-2</v>
      </c>
      <c r="F22" s="478">
        <f>D22/B22-1</f>
        <v>0.17547973314360554</v>
      </c>
      <c r="G22" s="479">
        <f>D22-C22</f>
        <v>42758</v>
      </c>
      <c r="H22" s="479">
        <f>D22-B22</f>
        <v>85091</v>
      </c>
      <c r="I22" s="478">
        <f>D22/$D$22</f>
        <v>1</v>
      </c>
      <c r="J22" s="477"/>
      <c r="K22" s="479">
        <v>4875620</v>
      </c>
      <c r="L22" s="479">
        <v>4791553</v>
      </c>
      <c r="M22" s="479">
        <v>5331697</v>
      </c>
      <c r="N22" s="478">
        <f>M22/L22-1</f>
        <v>0.11272837846101247</v>
      </c>
      <c r="O22" s="478">
        <f>M22/K22-1</f>
        <v>9.3542359740915071E-2</v>
      </c>
      <c r="P22" s="479">
        <f>M22-L22</f>
        <v>540144</v>
      </c>
      <c r="Q22" s="479">
        <f>M22-K22</f>
        <v>456077</v>
      </c>
      <c r="R22" s="478">
        <f>M22/$M$22</f>
        <v>1</v>
      </c>
    </row>
    <row r="23" spans="1:18" x14ac:dyDescent="0.25">
      <c r="A23" s="418" t="s">
        <v>139</v>
      </c>
      <c r="B23" s="476">
        <v>307300</v>
      </c>
      <c r="C23" s="476">
        <v>328384</v>
      </c>
      <c r="D23" s="476">
        <v>364466</v>
      </c>
      <c r="E23" s="475">
        <f>D23/C23-1</f>
        <v>0.10987746053400893</v>
      </c>
      <c r="F23" s="475">
        <f>D23/B23-1</f>
        <v>0.1860266840221283</v>
      </c>
      <c r="G23" s="476">
        <f>D23-C23</f>
        <v>36082</v>
      </c>
      <c r="H23" s="476">
        <f>D23-B23</f>
        <v>57166</v>
      </c>
      <c r="I23" s="475">
        <f>D23/$D$22</f>
        <v>0.63941852223524376</v>
      </c>
      <c r="J23" s="477"/>
      <c r="K23" s="476">
        <v>3056116</v>
      </c>
      <c r="L23" s="476">
        <v>2900211</v>
      </c>
      <c r="M23" s="476">
        <v>3242539</v>
      </c>
      <c r="N23" s="475">
        <f>M23/L23-1</f>
        <v>0.11803554982723674</v>
      </c>
      <c r="O23" s="475">
        <f>M23/K23-1</f>
        <v>6.0999975131833972E-2</v>
      </c>
      <c r="P23" s="476">
        <f>M23-L23</f>
        <v>342328</v>
      </c>
      <c r="Q23" s="476">
        <f>M23-K23</f>
        <v>186423</v>
      </c>
      <c r="R23" s="475">
        <f>M23/$M$22</f>
        <v>0.60816265440440442</v>
      </c>
    </row>
    <row r="24" spans="1:18" x14ac:dyDescent="0.25">
      <c r="A24" s="418" t="s">
        <v>138</v>
      </c>
      <c r="B24" s="476">
        <v>159092</v>
      </c>
      <c r="C24" s="476">
        <v>168033</v>
      </c>
      <c r="D24" s="476">
        <v>181677</v>
      </c>
      <c r="E24" s="475">
        <f>D24/C24-1</f>
        <v>8.11983360411348E-2</v>
      </c>
      <c r="F24" s="475">
        <f>D24/B24-1</f>
        <v>0.14196188368994034</v>
      </c>
      <c r="G24" s="476">
        <f>D24-C24</f>
        <v>13644</v>
      </c>
      <c r="H24" s="476">
        <f>D24-B24</f>
        <v>22585</v>
      </c>
      <c r="I24" s="475">
        <f>D24/$D$22</f>
        <v>0.31873381567589948</v>
      </c>
      <c r="J24" s="477"/>
      <c r="K24" s="476">
        <v>1551945</v>
      </c>
      <c r="L24" s="476">
        <v>1573972</v>
      </c>
      <c r="M24" s="476">
        <v>1752806</v>
      </c>
      <c r="N24" s="475">
        <f>M24/L24-1</f>
        <v>0.11361955612933383</v>
      </c>
      <c r="O24" s="475">
        <f>M24/K24-1</f>
        <v>0.12942533401634715</v>
      </c>
      <c r="P24" s="476">
        <f>M24-L24</f>
        <v>178834</v>
      </c>
      <c r="Q24" s="476">
        <f>M24-K24</f>
        <v>200861</v>
      </c>
      <c r="R24" s="475">
        <f>M24/$M$22</f>
        <v>0.32875199021999935</v>
      </c>
    </row>
    <row r="25" spans="1:18" x14ac:dyDescent="0.25">
      <c r="A25" s="418" t="s">
        <v>137</v>
      </c>
      <c r="B25" s="476">
        <v>15254</v>
      </c>
      <c r="C25" s="476">
        <v>28118</v>
      </c>
      <c r="D25" s="476">
        <v>18657</v>
      </c>
      <c r="E25" s="475">
        <f>D25/C25-1</f>
        <v>-0.33647485596415105</v>
      </c>
      <c r="F25" s="475">
        <f>D25/B25-1</f>
        <v>0.22308902582929058</v>
      </c>
      <c r="G25" s="476">
        <f>D25-C25</f>
        <v>-9461</v>
      </c>
      <c r="H25" s="476">
        <f>D25-B25</f>
        <v>3403</v>
      </c>
      <c r="I25" s="475">
        <f>D25/$D$22</f>
        <v>3.2731808644271186E-2</v>
      </c>
      <c r="J25" s="477"/>
      <c r="K25" s="476">
        <v>204326</v>
      </c>
      <c r="L25" s="476">
        <v>239523</v>
      </c>
      <c r="M25" s="476">
        <v>241869</v>
      </c>
      <c r="N25" s="475">
        <f>M25/L25-1</f>
        <v>9.7944665021729715E-3</v>
      </c>
      <c r="O25" s="475">
        <f>M25/K25-1</f>
        <v>0.18374068889911221</v>
      </c>
      <c r="P25" s="476">
        <f>M25-L25</f>
        <v>2346</v>
      </c>
      <c r="Q25" s="476">
        <f>M25-K25</f>
        <v>37543</v>
      </c>
      <c r="R25" s="475">
        <f>M25/$M$22</f>
        <v>4.5364355851429665E-2</v>
      </c>
    </row>
    <row r="26" spans="1:18" x14ac:dyDescent="0.25">
      <c r="A26" s="418" t="s">
        <v>136</v>
      </c>
      <c r="B26" s="476">
        <v>3259</v>
      </c>
      <c r="C26" s="476">
        <v>2703</v>
      </c>
      <c r="D26" s="476">
        <v>5196</v>
      </c>
      <c r="E26" s="475">
        <f>D26/C26-1</f>
        <v>0.9223085460599334</v>
      </c>
      <c r="F26" s="475">
        <f>D26/B26-1</f>
        <v>0.59435409634857317</v>
      </c>
      <c r="G26" s="476">
        <f>D26-C26</f>
        <v>2493</v>
      </c>
      <c r="H26" s="476">
        <f>D26-B26</f>
        <v>1937</v>
      </c>
      <c r="I26" s="475">
        <f>D26/$D$22</f>
        <v>9.1158534445855768E-3</v>
      </c>
      <c r="J26" s="477"/>
      <c r="K26" s="476">
        <v>63234</v>
      </c>
      <c r="L26" s="476">
        <v>77845</v>
      </c>
      <c r="M26" s="476">
        <v>94485</v>
      </c>
      <c r="N26" s="475">
        <f>M26/L26-1</f>
        <v>0.21375810906288129</v>
      </c>
      <c r="O26" s="475">
        <f>M26/K26-1</f>
        <v>0.49421197457064237</v>
      </c>
      <c r="P26" s="476">
        <f>M26-L26</f>
        <v>16640</v>
      </c>
      <c r="Q26" s="476">
        <f>M26-K26</f>
        <v>31251</v>
      </c>
      <c r="R26" s="475">
        <f>M26/$M$22</f>
        <v>1.7721374639256507E-2</v>
      </c>
    </row>
    <row r="27" spans="1:18" ht="21" x14ac:dyDescent="0.35">
      <c r="A27" s="474" t="s">
        <v>135</v>
      </c>
      <c r="B27" s="474"/>
      <c r="C27" s="474"/>
      <c r="D27" s="474"/>
      <c r="E27" s="474"/>
      <c r="F27" s="474"/>
      <c r="G27" s="474"/>
      <c r="H27" s="474"/>
      <c r="I27" s="474"/>
      <c r="J27" s="474"/>
      <c r="K27" s="474"/>
      <c r="L27" s="474"/>
      <c r="M27" s="474"/>
      <c r="N27" s="474"/>
      <c r="O27" s="474"/>
      <c r="P27" s="474"/>
      <c r="Q27" s="474"/>
      <c r="R27" s="474"/>
    </row>
    <row r="28" spans="1:18" x14ac:dyDescent="0.25">
      <c r="A28" s="28"/>
      <c r="B28" s="27" t="s">
        <v>148</v>
      </c>
      <c r="C28" s="26"/>
      <c r="D28" s="26"/>
      <c r="E28" s="26"/>
      <c r="F28" s="26"/>
      <c r="G28" s="26"/>
      <c r="H28" s="26"/>
      <c r="I28" s="25"/>
      <c r="J28" s="468"/>
      <c r="K28" s="27" t="str">
        <f>CONCATENATE("acumulado ",B28)</f>
        <v>acumulado octubre</v>
      </c>
      <c r="L28" s="26"/>
      <c r="M28" s="26"/>
      <c r="N28" s="26"/>
      <c r="O28" s="26"/>
      <c r="P28" s="26"/>
      <c r="Q28" s="26"/>
      <c r="R28" s="25"/>
    </row>
    <row r="29" spans="1:18" x14ac:dyDescent="0.25">
      <c r="A29" s="24"/>
      <c r="B29" s="23">
        <v>2019</v>
      </c>
      <c r="C29" s="23">
        <v>2022</v>
      </c>
      <c r="D29" s="23">
        <v>2023</v>
      </c>
      <c r="E29" s="23" t="str">
        <f>CONCATENATE("var ",RIGHT(D29,2),"/",RIGHT(C29,2))</f>
        <v>var 23/22</v>
      </c>
      <c r="F29" s="23" t="str">
        <f>CONCATENATE("var ",RIGHT(D29,2),"/",RIGHT(B29,2))</f>
        <v>var 23/19</v>
      </c>
      <c r="G29" s="23" t="str">
        <f>CONCATENATE("dif ",RIGHT(D29,2),"-",RIGHT(C29,2))</f>
        <v>dif 23-22</v>
      </c>
      <c r="H29" s="23" t="str">
        <f>CONCATENATE("dif ",RIGHT(D29,2),"-",RIGHT(B29,2))</f>
        <v>dif 23-19</v>
      </c>
      <c r="I29" s="23" t="str">
        <f>CONCATENATE("cuota ",RIGHT(D29,2))</f>
        <v>cuota 23</v>
      </c>
      <c r="J29" s="468"/>
      <c r="K29" s="23">
        <v>2019</v>
      </c>
      <c r="L29" s="23">
        <v>2022</v>
      </c>
      <c r="M29" s="23">
        <v>2023</v>
      </c>
      <c r="N29" s="23" t="str">
        <f>CONCATENATE("var ",RIGHT(M29,2),"/",RIGHT(L29,2))</f>
        <v>var 23/22</v>
      </c>
      <c r="O29" s="23" t="str">
        <f>CONCATENATE("var ",RIGHT(M29,2),"/",RIGHT(K29,2))</f>
        <v>var 23/19</v>
      </c>
      <c r="P29" s="23" t="str">
        <f>CONCATENATE("dif ",RIGHT(M29,2),"-",RIGHT(L29,2))</f>
        <v>dif 23-22</v>
      </c>
      <c r="Q29" s="23" t="str">
        <f>CONCATENATE("dif ",RIGHT(M29,2),"-",RIGHT(K29,2))</f>
        <v>dif 23-19</v>
      </c>
      <c r="R29" s="23" t="str">
        <f>CONCATENATE("cuota ",RIGHT(M29,2))</f>
        <v>cuota 23</v>
      </c>
    </row>
    <row r="30" spans="1:18" x14ac:dyDescent="0.25">
      <c r="A30" s="473" t="s">
        <v>134</v>
      </c>
      <c r="B30" s="471">
        <v>484905</v>
      </c>
      <c r="C30" s="471">
        <v>527238</v>
      </c>
      <c r="D30" s="471">
        <v>569996</v>
      </c>
      <c r="E30" s="470">
        <f>D30/C30-1</f>
        <v>8.1098099909338917E-2</v>
      </c>
      <c r="F30" s="470">
        <f>D30/B30-1</f>
        <v>0.17547973314360554</v>
      </c>
      <c r="G30" s="471">
        <f>D30-C30</f>
        <v>42758</v>
      </c>
      <c r="H30" s="471">
        <f>D30-B30</f>
        <v>85091</v>
      </c>
      <c r="I30" s="470">
        <f>D30/$D$30</f>
        <v>1</v>
      </c>
      <c r="J30" s="472"/>
      <c r="K30" s="471">
        <v>4875620</v>
      </c>
      <c r="L30" s="471">
        <v>4791553</v>
      </c>
      <c r="M30" s="471">
        <v>5331697</v>
      </c>
      <c r="N30" s="470">
        <f>M30/L30-1</f>
        <v>0.11272837846101247</v>
      </c>
      <c r="O30" s="470">
        <f>M30/K30-1</f>
        <v>9.3542359740915071E-2</v>
      </c>
      <c r="P30" s="471">
        <f>M30-L30</f>
        <v>540144</v>
      </c>
      <c r="Q30" s="471">
        <f>M30-K30</f>
        <v>456077</v>
      </c>
      <c r="R30" s="470">
        <f>M30/$M$30</f>
        <v>1</v>
      </c>
    </row>
    <row r="31" spans="1:18" x14ac:dyDescent="0.25">
      <c r="A31" s="418" t="s">
        <v>133</v>
      </c>
      <c r="B31" s="416">
        <v>413000</v>
      </c>
      <c r="C31" s="416">
        <v>437075</v>
      </c>
      <c r="D31" s="416">
        <v>481450</v>
      </c>
      <c r="E31" s="450">
        <f>D31/C31-1</f>
        <v>0.10152719784933928</v>
      </c>
      <c r="F31" s="450">
        <f>D31/B31-1</f>
        <v>0.16573849878934621</v>
      </c>
      <c r="G31" s="416">
        <f>D31-C31</f>
        <v>44375</v>
      </c>
      <c r="H31" s="416">
        <f>D31-B31</f>
        <v>68450</v>
      </c>
      <c r="I31" s="450">
        <f>D31/$D$30</f>
        <v>0.84465505021087872</v>
      </c>
      <c r="J31" s="468"/>
      <c r="K31" s="416">
        <v>3972681</v>
      </c>
      <c r="L31" s="416">
        <v>3798653</v>
      </c>
      <c r="M31" s="416">
        <v>4291912</v>
      </c>
      <c r="N31" s="450">
        <f>M31/L31-1</f>
        <v>0.1298510287725676</v>
      </c>
      <c r="O31" s="450">
        <f>M31/K31-1</f>
        <v>8.0356565251526568E-2</v>
      </c>
      <c r="P31" s="416">
        <f>M31-L31</f>
        <v>493259</v>
      </c>
      <c r="Q31" s="416">
        <f>M31-K31</f>
        <v>319231</v>
      </c>
      <c r="R31" s="450">
        <f>M31/$M$30</f>
        <v>0.80498047807292872</v>
      </c>
    </row>
    <row r="32" spans="1:18" x14ac:dyDescent="0.25">
      <c r="A32" s="469" t="s">
        <v>132</v>
      </c>
      <c r="B32" s="416">
        <v>364211</v>
      </c>
      <c r="C32" s="416">
        <v>352192</v>
      </c>
      <c r="D32" s="416">
        <v>381421</v>
      </c>
      <c r="E32" s="450">
        <f>D32/C32-1</f>
        <v>8.2991663638015689E-2</v>
      </c>
      <c r="F32" s="450">
        <f>D32/B32-1</f>
        <v>4.7252828717419204E-2</v>
      </c>
      <c r="G32" s="416">
        <f>D32-C32</f>
        <v>29229</v>
      </c>
      <c r="H32" s="416">
        <f>D32-B32</f>
        <v>17210</v>
      </c>
      <c r="I32" s="450">
        <f>D32/$D$30</f>
        <v>0.66916434501294741</v>
      </c>
      <c r="J32" s="468"/>
      <c r="K32" s="416">
        <v>3558767</v>
      </c>
      <c r="L32" s="416">
        <v>3243454</v>
      </c>
      <c r="M32" s="416">
        <v>3418948</v>
      </c>
      <c r="N32" s="450">
        <f>M32/L32-1</f>
        <v>5.4107133938079643E-2</v>
      </c>
      <c r="O32" s="450">
        <f>M32/K32-1</f>
        <v>-3.9288607543005782E-2</v>
      </c>
      <c r="P32" s="416">
        <f>M32-L32</f>
        <v>175494</v>
      </c>
      <c r="Q32" s="416">
        <f>M32-K32</f>
        <v>-139819</v>
      </c>
      <c r="R32" s="450">
        <f>M32/$M$30</f>
        <v>0.64124949336018155</v>
      </c>
    </row>
    <row r="33" spans="1:18" x14ac:dyDescent="0.25">
      <c r="A33" s="469" t="s">
        <v>17</v>
      </c>
      <c r="B33" s="416">
        <v>48789</v>
      </c>
      <c r="C33" s="416">
        <v>84883</v>
      </c>
      <c r="D33" s="416">
        <v>100029</v>
      </c>
      <c r="E33" s="450">
        <f>D33/C33-1</f>
        <v>0.17843384423264963</v>
      </c>
      <c r="F33" s="450">
        <f>D33/B33-1</f>
        <v>1.0502367336899709</v>
      </c>
      <c r="G33" s="416">
        <f>D33-C33</f>
        <v>15146</v>
      </c>
      <c r="H33" s="416">
        <f>D33-B33</f>
        <v>51240</v>
      </c>
      <c r="I33" s="450">
        <f>D33/$D$30</f>
        <v>0.17549070519793122</v>
      </c>
      <c r="J33" s="468"/>
      <c r="K33" s="416">
        <v>413913</v>
      </c>
      <c r="L33" s="416">
        <v>555203</v>
      </c>
      <c r="M33" s="416">
        <v>872965</v>
      </c>
      <c r="N33" s="450">
        <f>M33/L33-1</f>
        <v>0.57233480366640666</v>
      </c>
      <c r="O33" s="450">
        <f>M33/K33-1</f>
        <v>1.1090543181779746</v>
      </c>
      <c r="P33" s="416">
        <f>M33-L33</f>
        <v>317762</v>
      </c>
      <c r="Q33" s="416">
        <f>M33-K33</f>
        <v>459052</v>
      </c>
      <c r="R33" s="450">
        <f>M33/$M$30</f>
        <v>0.16373117227029219</v>
      </c>
    </row>
    <row r="34" spans="1:18" x14ac:dyDescent="0.25">
      <c r="A34" s="418" t="s">
        <v>131</v>
      </c>
      <c r="B34" s="416">
        <v>30226</v>
      </c>
      <c r="C34" s="416">
        <v>28017</v>
      </c>
      <c r="D34" s="416">
        <v>27517</v>
      </c>
      <c r="E34" s="450">
        <f>D34/C34-1</f>
        <v>-1.7846307598957778E-2</v>
      </c>
      <c r="F34" s="450">
        <f>D34/B34-1</f>
        <v>-8.9624826308476124E-2</v>
      </c>
      <c r="G34" s="416">
        <f>D34-C34</f>
        <v>-500</v>
      </c>
      <c r="H34" s="416">
        <f>D34-B34</f>
        <v>-2709</v>
      </c>
      <c r="I34" s="450">
        <f>D34/$D$30</f>
        <v>4.8275777373876311E-2</v>
      </c>
      <c r="J34" s="468"/>
      <c r="K34" s="416">
        <v>394077</v>
      </c>
      <c r="L34" s="416">
        <v>283535</v>
      </c>
      <c r="M34" s="416">
        <v>294229</v>
      </c>
      <c r="N34" s="450">
        <f>M34/L34-1</f>
        <v>3.7716684007265355E-2</v>
      </c>
      <c r="O34" s="450">
        <f>M34/K34-1</f>
        <v>-0.25337180297251549</v>
      </c>
      <c r="P34" s="416">
        <f>M34-L34</f>
        <v>10694</v>
      </c>
      <c r="Q34" s="416">
        <f>M34-K34</f>
        <v>-99848</v>
      </c>
      <c r="R34" s="450">
        <f>M34/$M$30</f>
        <v>5.5184868907591708E-2</v>
      </c>
    </row>
    <row r="35" spans="1:18" x14ac:dyDescent="0.25">
      <c r="A35" s="418" t="s">
        <v>130</v>
      </c>
      <c r="B35" s="416">
        <v>13598</v>
      </c>
      <c r="C35" s="416">
        <v>13124</v>
      </c>
      <c r="D35" s="416">
        <v>12605</v>
      </c>
      <c r="E35" s="450">
        <f>D35/C35-1</f>
        <v>-3.9545870161536101E-2</v>
      </c>
      <c r="F35" s="450">
        <f>D35/B35-1</f>
        <v>-7.3025444918370375E-2</v>
      </c>
      <c r="G35" s="416">
        <f>D35-C35</f>
        <v>-519</v>
      </c>
      <c r="H35" s="416">
        <f>D35-B35</f>
        <v>-993</v>
      </c>
      <c r="I35" s="450">
        <f>D35/$D$30</f>
        <v>2.2114190275019475E-2</v>
      </c>
      <c r="J35" s="468"/>
      <c r="K35" s="416">
        <v>139226</v>
      </c>
      <c r="L35" s="416">
        <v>166004</v>
      </c>
      <c r="M35" s="416">
        <v>173696</v>
      </c>
      <c r="N35" s="450">
        <f>M35/L35-1</f>
        <v>4.6336232861858839E-2</v>
      </c>
      <c r="O35" s="450">
        <f>M35/K35-1</f>
        <v>0.24758306638127925</v>
      </c>
      <c r="P35" s="416">
        <f>M35-L35</f>
        <v>7692</v>
      </c>
      <c r="Q35" s="416">
        <f>M35-K35</f>
        <v>34470</v>
      </c>
      <c r="R35" s="450">
        <f>M35/$M$30</f>
        <v>3.2577995336194085E-2</v>
      </c>
    </row>
    <row r="36" spans="1:18" x14ac:dyDescent="0.25">
      <c r="A36" s="418" t="s">
        <v>129</v>
      </c>
      <c r="B36" s="416">
        <v>832</v>
      </c>
      <c r="C36" s="416">
        <v>10419</v>
      </c>
      <c r="D36" s="416">
        <v>9135</v>
      </c>
      <c r="E36" s="450">
        <f>D36/C36-1</f>
        <v>-0.12323639504750938</v>
      </c>
      <c r="F36" s="450">
        <f>D36/B36-1</f>
        <v>9.9795673076923084</v>
      </c>
      <c r="G36" s="416">
        <f>D36-C36</f>
        <v>-1284</v>
      </c>
      <c r="H36" s="416">
        <f>D36-B36</f>
        <v>8303</v>
      </c>
      <c r="I36" s="450">
        <f>D36/$D$30</f>
        <v>1.6026428255636882E-2</v>
      </c>
      <c r="J36" s="468"/>
      <c r="K36" s="416">
        <v>110885</v>
      </c>
      <c r="L36" s="416">
        <v>90486</v>
      </c>
      <c r="M36" s="416">
        <v>121157</v>
      </c>
      <c r="N36" s="450">
        <f>M36/L36-1</f>
        <v>0.33895851291912571</v>
      </c>
      <c r="O36" s="450">
        <f>M36/K36-1</f>
        <v>9.2636515308653022E-2</v>
      </c>
      <c r="P36" s="416">
        <f>M36-L36</f>
        <v>30671</v>
      </c>
      <c r="Q36" s="416">
        <f>M36-K36</f>
        <v>10272</v>
      </c>
      <c r="R36" s="450">
        <f>M36/$M$30</f>
        <v>2.2723909479477174E-2</v>
      </c>
    </row>
    <row r="37" spans="1:18" x14ac:dyDescent="0.25">
      <c r="A37" s="418" t="s">
        <v>128</v>
      </c>
      <c r="B37" s="416">
        <v>27249</v>
      </c>
      <c r="C37" s="416">
        <v>38603</v>
      </c>
      <c r="D37" s="416">
        <v>39289</v>
      </c>
      <c r="E37" s="450">
        <f>D37/C37-1</f>
        <v>1.7770639587596726E-2</v>
      </c>
      <c r="F37" s="450">
        <f>D37/B37-1</f>
        <v>0.44185107710374694</v>
      </c>
      <c r="G37" s="416">
        <f>D37-C37</f>
        <v>686</v>
      </c>
      <c r="H37" s="416">
        <f>D37-B37</f>
        <v>12040</v>
      </c>
      <c r="I37" s="450">
        <f>D37/$D$30</f>
        <v>6.892855388458867E-2</v>
      </c>
      <c r="J37" s="468"/>
      <c r="K37" s="416">
        <v>258752</v>
      </c>
      <c r="L37" s="416">
        <v>452879</v>
      </c>
      <c r="M37" s="416">
        <v>450701</v>
      </c>
      <c r="N37" s="450">
        <f>M37/L37-1</f>
        <v>-4.8092316049098693E-3</v>
      </c>
      <c r="O37" s="450">
        <f>M37/K37-1</f>
        <v>0.7418261501360377</v>
      </c>
      <c r="P37" s="416">
        <f>M37-L37</f>
        <v>-2178</v>
      </c>
      <c r="Q37" s="416">
        <f>M37-K37</f>
        <v>191949</v>
      </c>
      <c r="R37" s="450">
        <f>M37/$M$30</f>
        <v>8.4532373088718277E-2</v>
      </c>
    </row>
    <row r="38" spans="1:18" ht="21" x14ac:dyDescent="0.35">
      <c r="A38" s="467" t="s">
        <v>127</v>
      </c>
      <c r="B38" s="467"/>
      <c r="C38" s="467"/>
      <c r="D38" s="467"/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P38" s="467"/>
      <c r="Q38" s="467"/>
      <c r="R38" s="467"/>
    </row>
    <row r="39" spans="1:18" x14ac:dyDescent="0.25">
      <c r="A39" s="28"/>
      <c r="B39" s="27" t="s">
        <v>148</v>
      </c>
      <c r="C39" s="26"/>
      <c r="D39" s="26"/>
      <c r="E39" s="26"/>
      <c r="F39" s="26"/>
      <c r="G39" s="26"/>
      <c r="H39" s="26"/>
      <c r="I39" s="25"/>
      <c r="J39" s="461"/>
      <c r="K39" s="27" t="str">
        <f>CONCATENATE("acumulado ",B39)</f>
        <v>acumulado octubre</v>
      </c>
      <c r="L39" s="26"/>
      <c r="M39" s="26"/>
      <c r="N39" s="26"/>
      <c r="O39" s="26"/>
      <c r="P39" s="26"/>
      <c r="Q39" s="26"/>
      <c r="R39" s="25"/>
    </row>
    <row r="40" spans="1:18" x14ac:dyDescent="0.25">
      <c r="A40" s="24"/>
      <c r="B40" s="23">
        <v>2019</v>
      </c>
      <c r="C40" s="23">
        <v>2022</v>
      </c>
      <c r="D40" s="23">
        <v>2023</v>
      </c>
      <c r="E40" s="23" t="str">
        <f>CONCATENATE("var ",RIGHT(D40,2),"/",RIGHT(C40,2))</f>
        <v>var 23/22</v>
      </c>
      <c r="F40" s="23" t="str">
        <f>CONCATENATE("var ",RIGHT(D40,2),"/",RIGHT(B40,2))</f>
        <v>var 23/19</v>
      </c>
      <c r="G40" s="23" t="str">
        <f>CONCATENATE("dif ",RIGHT(D40,2),"-",RIGHT(C40,2))</f>
        <v>dif 23-22</v>
      </c>
      <c r="H40" s="23" t="str">
        <f>CONCATENATE("dif ",RIGHT(D40,2),"-",RIGHT(B40,2))</f>
        <v>dif 23-19</v>
      </c>
      <c r="I40" s="23" t="str">
        <f>CONCATENATE("cuota ",RIGHT(D40,2))</f>
        <v>cuota 23</v>
      </c>
      <c r="J40" s="461"/>
      <c r="K40" s="23">
        <v>2019</v>
      </c>
      <c r="L40" s="23">
        <v>2022</v>
      </c>
      <c r="M40" s="23">
        <v>2023</v>
      </c>
      <c r="N40" s="23" t="str">
        <f>CONCATENATE("var ",RIGHT(M40,2),"/",RIGHT(L40,2))</f>
        <v>var 23/22</v>
      </c>
      <c r="O40" s="23" t="str">
        <f>CONCATENATE("var ",RIGHT(M40,2),"/",RIGHT(K40,2))</f>
        <v>var 23/19</v>
      </c>
      <c r="P40" s="23" t="str">
        <f>CONCATENATE("dif ",RIGHT(M40,2),"-",RIGHT(L40,2))</f>
        <v>dif 23-22</v>
      </c>
      <c r="Q40" s="23" t="str">
        <f>CONCATENATE("dif ",RIGHT(M40,2),"-",RIGHT(K40,2))</f>
        <v>dif 23-19</v>
      </c>
      <c r="R40" s="23" t="str">
        <f>CONCATENATE("cuota ",RIGHT(M40,2))</f>
        <v>cuota 23</v>
      </c>
    </row>
    <row r="41" spans="1:18" x14ac:dyDescent="0.25">
      <c r="A41" s="466" t="s">
        <v>126</v>
      </c>
      <c r="B41" s="464">
        <v>484905</v>
      </c>
      <c r="C41" s="464">
        <v>527238</v>
      </c>
      <c r="D41" s="464">
        <v>569996</v>
      </c>
      <c r="E41" s="463">
        <f>D41/C41-1</f>
        <v>8.1098099909338917E-2</v>
      </c>
      <c r="F41" s="463">
        <f>D41/B41-1</f>
        <v>0.17547973314360554</v>
      </c>
      <c r="G41" s="464">
        <f>D41-C41</f>
        <v>42758</v>
      </c>
      <c r="H41" s="464">
        <f>D41-B41</f>
        <v>85091</v>
      </c>
      <c r="I41" s="463">
        <f>D41/$D$41</f>
        <v>1</v>
      </c>
      <c r="J41" s="465"/>
      <c r="K41" s="464">
        <v>4875620</v>
      </c>
      <c r="L41" s="464">
        <v>4791553</v>
      </c>
      <c r="M41" s="464">
        <v>5331697</v>
      </c>
      <c r="N41" s="463">
        <f>M41/L41-1</f>
        <v>0.11272837846101247</v>
      </c>
      <c r="O41" s="463">
        <f>M41/K41-1</f>
        <v>9.3542359740915071E-2</v>
      </c>
      <c r="P41" s="464">
        <f>M41-L41</f>
        <v>540144</v>
      </c>
      <c r="Q41" s="464">
        <f>M41-K41</f>
        <v>456077</v>
      </c>
      <c r="R41" s="463">
        <f>M41/$M$41</f>
        <v>1</v>
      </c>
    </row>
    <row r="42" spans="1:18" x14ac:dyDescent="0.25">
      <c r="A42" s="418" t="s">
        <v>125</v>
      </c>
      <c r="B42" s="416">
        <v>465912</v>
      </c>
      <c r="C42" s="416">
        <v>502854</v>
      </c>
      <c r="D42" s="416">
        <v>548990</v>
      </c>
      <c r="E42" s="415">
        <f>D42/C42-1</f>
        <v>9.1748300699606711E-2</v>
      </c>
      <c r="F42" s="415">
        <f>D42/B42-1</f>
        <v>0.17831264273081615</v>
      </c>
      <c r="G42" s="416">
        <f>D42-C42</f>
        <v>46136</v>
      </c>
      <c r="H42" s="416">
        <f>D42-B42</f>
        <v>83078</v>
      </c>
      <c r="I42" s="415">
        <f>D42/$D$41</f>
        <v>0.96314710980427931</v>
      </c>
      <c r="J42" s="461"/>
      <c r="K42" s="416">
        <v>4675286</v>
      </c>
      <c r="L42" s="416">
        <v>4573757</v>
      </c>
      <c r="M42" s="416">
        <v>5108749</v>
      </c>
      <c r="N42" s="415">
        <f>M42/L42-1</f>
        <v>0.11696992210123969</v>
      </c>
      <c r="O42" s="415">
        <f>M42/K42-1</f>
        <v>9.2713686392661421E-2</v>
      </c>
      <c r="P42" s="416">
        <f>M42-L42</f>
        <v>534992</v>
      </c>
      <c r="Q42" s="416">
        <f>M42-K42</f>
        <v>433463</v>
      </c>
      <c r="R42" s="415">
        <f>M42/$M$41</f>
        <v>0.95818442045750163</v>
      </c>
    </row>
    <row r="43" spans="1:18" x14ac:dyDescent="0.25">
      <c r="A43" s="418" t="s">
        <v>124</v>
      </c>
      <c r="B43" s="416">
        <v>8148</v>
      </c>
      <c r="C43" s="416">
        <v>6720</v>
      </c>
      <c r="D43" s="416">
        <v>7486</v>
      </c>
      <c r="E43" s="415">
        <f>D43/C43-1</f>
        <v>0.11398809523809517</v>
      </c>
      <c r="F43" s="415">
        <f>D43/B43-1</f>
        <v>-8.1246931762395724E-2</v>
      </c>
      <c r="G43" s="416">
        <f>D43-C43</f>
        <v>766</v>
      </c>
      <c r="H43" s="416">
        <f>D43-B43</f>
        <v>-662</v>
      </c>
      <c r="I43" s="415">
        <f>D43/$D$41</f>
        <v>1.3133425497722791E-2</v>
      </c>
      <c r="J43" s="461"/>
      <c r="K43" s="416">
        <v>64064</v>
      </c>
      <c r="L43" s="416">
        <v>84878</v>
      </c>
      <c r="M43" s="416">
        <v>89433</v>
      </c>
      <c r="N43" s="415">
        <f>M43/L43-1</f>
        <v>5.3665260727161268E-2</v>
      </c>
      <c r="O43" s="415">
        <f>M43/K43-1</f>
        <v>0.39599463036963045</v>
      </c>
      <c r="P43" s="416">
        <f>M43-L43</f>
        <v>4555</v>
      </c>
      <c r="Q43" s="416">
        <f>M43-K43</f>
        <v>25369</v>
      </c>
      <c r="R43" s="415">
        <f>M43/$M$41</f>
        <v>1.6773833921920171E-2</v>
      </c>
    </row>
    <row r="44" spans="1:18" x14ac:dyDescent="0.25">
      <c r="A44" s="462" t="s">
        <v>123</v>
      </c>
      <c r="B44" s="416">
        <v>9326</v>
      </c>
      <c r="C44" s="416">
        <v>12856</v>
      </c>
      <c r="D44" s="416">
        <v>6711</v>
      </c>
      <c r="E44" s="415">
        <f>D44/C44-1</f>
        <v>-0.47798693217174859</v>
      </c>
      <c r="F44" s="415">
        <f>D44/B44-1</f>
        <v>-0.28039888483808706</v>
      </c>
      <c r="G44" s="416">
        <f>D44-C44</f>
        <v>-6145</v>
      </c>
      <c r="H44" s="416">
        <f>D44-B44</f>
        <v>-2615</v>
      </c>
      <c r="I44" s="415">
        <f>D44/$D$41</f>
        <v>1.1773766833451462E-2</v>
      </c>
      <c r="J44" s="461"/>
      <c r="K44" s="416">
        <v>110635</v>
      </c>
      <c r="L44" s="416">
        <v>86487</v>
      </c>
      <c r="M44" s="416">
        <v>85751</v>
      </c>
      <c r="N44" s="415">
        <f>M44/L44-1</f>
        <v>-8.5099494721749824E-3</v>
      </c>
      <c r="O44" s="415">
        <f>M44/K44-1</f>
        <v>-0.22491978126271073</v>
      </c>
      <c r="P44" s="416">
        <f>M44-L44</f>
        <v>-736</v>
      </c>
      <c r="Q44" s="416">
        <f>M44-K44</f>
        <v>-24884</v>
      </c>
      <c r="R44" s="415">
        <f>M44/$M$41</f>
        <v>1.6083247041232838E-2</v>
      </c>
    </row>
    <row r="45" spans="1:18" x14ac:dyDescent="0.25">
      <c r="A45" s="418" t="s">
        <v>122</v>
      </c>
      <c r="B45" s="416">
        <v>1519</v>
      </c>
      <c r="C45" s="416">
        <v>4809</v>
      </c>
      <c r="D45" s="416">
        <v>6810</v>
      </c>
      <c r="E45" s="415">
        <f>D45/C45-1</f>
        <v>0.41609482220835936</v>
      </c>
      <c r="F45" s="415">
        <f>D45/B45-1</f>
        <v>3.4832126398946679</v>
      </c>
      <c r="G45" s="416">
        <f>D45-C45</f>
        <v>2001</v>
      </c>
      <c r="H45" s="416">
        <f>D45-B45</f>
        <v>5291</v>
      </c>
      <c r="I45" s="415">
        <f>D45/$D$41</f>
        <v>1.1947452262822896E-2</v>
      </c>
      <c r="J45" s="461"/>
      <c r="K45" s="416">
        <v>25638</v>
      </c>
      <c r="L45" s="416">
        <v>46434</v>
      </c>
      <c r="M45" s="416">
        <v>47769</v>
      </c>
      <c r="N45" s="415">
        <f>M45/L45-1</f>
        <v>2.8750484558728528E-2</v>
      </c>
      <c r="O45" s="415">
        <f>M45/K45-1</f>
        <v>0.86321085888134808</v>
      </c>
      <c r="P45" s="416">
        <f>M45-L45</f>
        <v>1335</v>
      </c>
      <c r="Q45" s="416">
        <f>M45-K45</f>
        <v>22131</v>
      </c>
      <c r="R45" s="415">
        <f>M45/$M$41</f>
        <v>8.9594363670703718E-3</v>
      </c>
    </row>
    <row r="46" spans="1:18" ht="21" x14ac:dyDescent="0.35">
      <c r="A46" s="460" t="s">
        <v>121</v>
      </c>
      <c r="B46" s="460"/>
      <c r="C46" s="460"/>
      <c r="D46" s="460"/>
      <c r="E46" s="460"/>
      <c r="F46" s="460"/>
      <c r="G46" s="460"/>
      <c r="H46" s="460"/>
      <c r="I46" s="460"/>
      <c r="J46" s="460"/>
      <c r="K46" s="460"/>
      <c r="L46" s="460"/>
      <c r="M46" s="460"/>
      <c r="N46" s="460"/>
      <c r="O46" s="460"/>
      <c r="P46" s="460"/>
      <c r="Q46" s="460"/>
      <c r="R46" s="460"/>
    </row>
    <row r="47" spans="1:18" x14ac:dyDescent="0.25">
      <c r="A47" s="28"/>
      <c r="B47" s="27" t="s">
        <v>148</v>
      </c>
      <c r="C47" s="26"/>
      <c r="D47" s="26"/>
      <c r="E47" s="26"/>
      <c r="F47" s="26"/>
      <c r="G47" s="26"/>
      <c r="H47" s="26"/>
      <c r="I47" s="25"/>
      <c r="J47" s="455"/>
      <c r="K47" s="27" t="str">
        <f>CONCATENATE("acumulado ",B47)</f>
        <v>acumulado octubre</v>
      </c>
      <c r="L47" s="26"/>
      <c r="M47" s="26"/>
      <c r="N47" s="26"/>
      <c r="O47" s="26"/>
      <c r="P47" s="26"/>
      <c r="Q47" s="26"/>
      <c r="R47" s="25"/>
    </row>
    <row r="48" spans="1:18" x14ac:dyDescent="0.25">
      <c r="A48" s="24"/>
      <c r="B48" s="23">
        <v>2019</v>
      </c>
      <c r="C48" s="23">
        <v>2022</v>
      </c>
      <c r="D48" s="23">
        <v>2023</v>
      </c>
      <c r="E48" s="23" t="str">
        <f>CONCATENATE("var ",RIGHT(D48,2),"/",RIGHT(C48,2))</f>
        <v>var 23/22</v>
      </c>
      <c r="F48" s="23" t="str">
        <f>CONCATENATE("var ",RIGHT(D48,2),"/",RIGHT(B48,2))</f>
        <v>var 23/19</v>
      </c>
      <c r="G48" s="23" t="str">
        <f>CONCATENATE("dif ",RIGHT(D48,2),"-",RIGHT(C48,2))</f>
        <v>dif 23-22</v>
      </c>
      <c r="H48" s="23" t="str">
        <f>CONCATENATE("dif ",RIGHT(D48,2),"-",RIGHT(B48,2))</f>
        <v>dif 23-19</v>
      </c>
      <c r="I48" s="23" t="str">
        <f>CONCATENATE("cuota ",RIGHT(D48,2))</f>
        <v>cuota 23</v>
      </c>
      <c r="J48" s="455"/>
      <c r="K48" s="23">
        <v>2019</v>
      </c>
      <c r="L48" s="23">
        <v>2022</v>
      </c>
      <c r="M48" s="23">
        <v>2023</v>
      </c>
      <c r="N48" s="23" t="str">
        <f>CONCATENATE("var ",RIGHT(M48,2),"/",RIGHT(L48,2))</f>
        <v>var 23/22</v>
      </c>
      <c r="O48" s="23" t="str">
        <f>CONCATENATE("var ",RIGHT(M48,2),"/",RIGHT(K48,2))</f>
        <v>var 23/19</v>
      </c>
      <c r="P48" s="23" t="str">
        <f>CONCATENATE("dif ",RIGHT(M48,2),"-",RIGHT(L48,2))</f>
        <v>dif 23-22</v>
      </c>
      <c r="Q48" s="23" t="str">
        <f>CONCATENATE("dif ",RIGHT(M48,2),"-",RIGHT(K48,2))</f>
        <v>dif 23-19</v>
      </c>
      <c r="R48" s="23" t="str">
        <f>CONCATENATE("cuota ",RIGHT(M48,2))</f>
        <v>cuota 23</v>
      </c>
    </row>
    <row r="49" spans="1:18" x14ac:dyDescent="0.25">
      <c r="A49" s="459" t="s">
        <v>120</v>
      </c>
      <c r="B49" s="457">
        <v>484905</v>
      </c>
      <c r="C49" s="457">
        <v>527238</v>
      </c>
      <c r="D49" s="457">
        <v>569996</v>
      </c>
      <c r="E49" s="456">
        <f>D49/C49-1</f>
        <v>8.1098099909338917E-2</v>
      </c>
      <c r="F49" s="456">
        <f>D49/B49-1</f>
        <v>0.17547973314360554</v>
      </c>
      <c r="G49" s="457">
        <f>D49-C49</f>
        <v>42758</v>
      </c>
      <c r="H49" s="457">
        <f>D49-B49</f>
        <v>85091</v>
      </c>
      <c r="I49" s="456">
        <f>D49/$D$49</f>
        <v>1</v>
      </c>
      <c r="J49" s="458"/>
      <c r="K49" s="457">
        <v>4875620</v>
      </c>
      <c r="L49" s="457">
        <v>4791553</v>
      </c>
      <c r="M49" s="457">
        <v>5331697</v>
      </c>
      <c r="N49" s="456">
        <f>M49/L49-1</f>
        <v>0.11272837846101247</v>
      </c>
      <c r="O49" s="456">
        <f>M49/K49-1</f>
        <v>9.3542359740915071E-2</v>
      </c>
      <c r="P49" s="457">
        <f>M49-L49</f>
        <v>540144</v>
      </c>
      <c r="Q49" s="457">
        <f>M49-K49</f>
        <v>456077</v>
      </c>
      <c r="R49" s="456">
        <f>M49/$M$49</f>
        <v>1</v>
      </c>
    </row>
    <row r="50" spans="1:18" x14ac:dyDescent="0.25">
      <c r="A50" s="418" t="s">
        <v>119</v>
      </c>
      <c r="B50" s="416">
        <v>272609</v>
      </c>
      <c r="C50" s="416">
        <v>223918</v>
      </c>
      <c r="D50" s="416">
        <v>245590</v>
      </c>
      <c r="E50" s="415">
        <f>D50/C50-1</f>
        <v>9.6785430380764481E-2</v>
      </c>
      <c r="F50" s="415">
        <f>D50/B50-1</f>
        <v>-9.9112648518574265E-2</v>
      </c>
      <c r="G50" s="416">
        <f>D50-C50</f>
        <v>21672</v>
      </c>
      <c r="H50" s="416">
        <f>D50-B50</f>
        <v>-27019</v>
      </c>
      <c r="I50" s="415">
        <f>D50/$D$49</f>
        <v>0.43086267272051032</v>
      </c>
      <c r="J50" s="455"/>
      <c r="K50" s="416">
        <v>2592469</v>
      </c>
      <c r="L50" s="416">
        <v>1993573</v>
      </c>
      <c r="M50" s="416">
        <v>2125665</v>
      </c>
      <c r="N50" s="415">
        <f>M50/L50-1</f>
        <v>6.6258923049218765E-2</v>
      </c>
      <c r="O50" s="415">
        <f>M50/K50-1</f>
        <v>-0.18006155522013956</v>
      </c>
      <c r="P50" s="416">
        <f>M50-L50</f>
        <v>132092</v>
      </c>
      <c r="Q50" s="416">
        <f>M50-K50</f>
        <v>-466804</v>
      </c>
      <c r="R50" s="415">
        <f>M50/$M$49</f>
        <v>0.39868450889088408</v>
      </c>
    </row>
    <row r="51" spans="1:18" x14ac:dyDescent="0.25">
      <c r="A51" s="418" t="s">
        <v>118</v>
      </c>
      <c r="B51" s="416">
        <v>212296</v>
      </c>
      <c r="C51" s="416">
        <v>303321</v>
      </c>
      <c r="D51" s="416">
        <v>324406</v>
      </c>
      <c r="E51" s="415">
        <f>D51/C51-1</f>
        <v>6.9513815396889722E-2</v>
      </c>
      <c r="F51" s="415">
        <f>D51/B51-1</f>
        <v>0.52808343068168973</v>
      </c>
      <c r="G51" s="416">
        <f>D51-C51</f>
        <v>21085</v>
      </c>
      <c r="H51" s="416">
        <f>D51-B51</f>
        <v>112110</v>
      </c>
      <c r="I51" s="415">
        <f>D51/$D$49</f>
        <v>0.56913732727948974</v>
      </c>
      <c r="J51" s="455"/>
      <c r="K51" s="416">
        <v>2283150</v>
      </c>
      <c r="L51" s="416">
        <v>2797982</v>
      </c>
      <c r="M51" s="416">
        <v>3206032</v>
      </c>
      <c r="N51" s="415">
        <f>M51/L51-1</f>
        <v>0.1458372498464966</v>
      </c>
      <c r="O51" s="415">
        <f>M51/K51-1</f>
        <v>0.40421435297724639</v>
      </c>
      <c r="P51" s="416">
        <f>M51-L51</f>
        <v>408050</v>
      </c>
      <c r="Q51" s="416">
        <f>M51-K51</f>
        <v>922882</v>
      </c>
      <c r="R51" s="415">
        <f>M51/$M$49</f>
        <v>0.60131549110911586</v>
      </c>
    </row>
    <row r="52" spans="1:18" ht="21" x14ac:dyDescent="0.35">
      <c r="A52" s="1" t="s">
        <v>117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</sheetData>
  <mergeCells count="19">
    <mergeCell ref="A1:R1"/>
    <mergeCell ref="A2:R2"/>
    <mergeCell ref="A3:R3"/>
    <mergeCell ref="A4:R4"/>
    <mergeCell ref="B5:I5"/>
    <mergeCell ref="K5:R5"/>
    <mergeCell ref="A19:R19"/>
    <mergeCell ref="B20:I20"/>
    <mergeCell ref="K20:R20"/>
    <mergeCell ref="A27:R27"/>
    <mergeCell ref="B28:I28"/>
    <mergeCell ref="K28:R28"/>
    <mergeCell ref="A52:R52"/>
    <mergeCell ref="A38:R38"/>
    <mergeCell ref="B39:I39"/>
    <mergeCell ref="K39:R39"/>
    <mergeCell ref="A46:R46"/>
    <mergeCell ref="B47:I47"/>
    <mergeCell ref="K47:R4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8" ma:contentTypeDescription="Crear nuevo documento." ma:contentTypeScope="" ma:versionID="57b940e71e097307096e02e39fafe174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ad534114fe6dc101e24c753afc3ef4ed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42C866AC-B7A1-4FC8-8C3F-010A7DA6E94C}"/>
</file>

<file path=customXml/itemProps2.xml><?xml version="1.0" encoding="utf-8"?>
<ds:datastoreItem xmlns:ds="http://schemas.openxmlformats.org/officeDocument/2006/customXml" ds:itemID="{EFBC1CE0-F87D-4B0E-A698-02D7C0EDFD7D}"/>
</file>

<file path=customXml/itemProps3.xml><?xml version="1.0" encoding="utf-8"?>
<ds:datastoreItem xmlns:ds="http://schemas.openxmlformats.org/officeDocument/2006/customXml" ds:itemID="{2C818506-B46A-4A9F-8118-FA195DCE1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2023-12-11T11:47:08Z</dcterms:created>
  <dcterms:modified xsi:type="dcterms:W3CDTF">2023-12-12T09:53:15Z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