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BOLETIN ESTADÍSTICO SPET/INDICADORES TURISTICOS TENERIFE (NEW)/2023/"/>
    </mc:Choice>
  </mc:AlternateContent>
  <xr:revisionPtr revIDLastSave="0" documentId="8_{C9ADBDDE-E68C-4B3B-8C39-D8A3C1086E93}" xr6:coauthVersionLast="47" xr6:coauthVersionMax="47" xr10:uidLastSave="{00000000-0000-0000-0000-000000000000}"/>
  <bookViews>
    <workbookView xWindow="-120" yWindow="-120" windowWidth="29040" windowHeight="15720" xr2:uid="{CAB56629-B776-4DC6-BAB6-6BB2228E92D9}"/>
  </bookViews>
  <sheets>
    <sheet name="Indicadores alojativos" sheetId="1" r:id="rId1"/>
    <sheet name="Pasajero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7" i="3" l="1"/>
  <c r="C51" i="3"/>
  <c r="C45" i="3"/>
  <c r="C39" i="3"/>
  <c r="C11" i="3"/>
  <c r="E78" i="3"/>
  <c r="C78" i="3"/>
  <c r="C52" i="3"/>
  <c r="C40" i="3"/>
  <c r="E12" i="3"/>
  <c r="G6" i="3"/>
  <c r="E40" i="3"/>
  <c r="C46" i="3"/>
  <c r="J12" i="3" l="1"/>
  <c r="D52" i="3"/>
  <c r="D40" i="3"/>
  <c r="H40" i="3" s="1"/>
  <c r="D78" i="3"/>
  <c r="F78" i="3" s="1"/>
  <c r="D46" i="3"/>
  <c r="F6" i="3"/>
  <c r="D12" i="3"/>
  <c r="H12" i="3" s="1"/>
  <c r="J40" i="3"/>
  <c r="C12" i="3"/>
  <c r="I12" i="3" s="1"/>
  <c r="H6" i="3"/>
  <c r="G40" i="3"/>
  <c r="E46" i="3"/>
  <c r="E52" i="3"/>
  <c r="J78" i="3"/>
  <c r="I78" i="3"/>
  <c r="G78" i="3"/>
  <c r="I6" i="3"/>
  <c r="J6" i="3"/>
  <c r="I40" i="3"/>
  <c r="H78" i="3" l="1"/>
  <c r="J9" i="3"/>
  <c r="I9" i="3"/>
  <c r="H9" i="3"/>
  <c r="G9" i="3"/>
  <c r="F9" i="3"/>
  <c r="J41" i="3"/>
  <c r="G41" i="3"/>
  <c r="I41" i="3"/>
  <c r="J34" i="3"/>
  <c r="J13" i="3"/>
  <c r="J23" i="3"/>
  <c r="J19" i="3"/>
  <c r="J31" i="3"/>
  <c r="J15" i="3"/>
  <c r="J27" i="3"/>
  <c r="J35" i="3"/>
  <c r="J30" i="3"/>
  <c r="J8" i="3"/>
  <c r="I8" i="3"/>
  <c r="H8" i="3"/>
  <c r="F8" i="3"/>
  <c r="G8" i="3"/>
  <c r="J42" i="3"/>
  <c r="I42" i="3"/>
  <c r="G42" i="3"/>
  <c r="J26" i="3"/>
  <c r="J28" i="3"/>
  <c r="J32" i="3"/>
  <c r="J81" i="3"/>
  <c r="I81" i="3"/>
  <c r="G81" i="3"/>
  <c r="J29" i="3"/>
  <c r="J22" i="3"/>
  <c r="J33" i="3"/>
  <c r="J24" i="3"/>
  <c r="J36" i="3"/>
  <c r="J79" i="3"/>
  <c r="I79" i="3"/>
  <c r="G79" i="3"/>
  <c r="J80" i="3"/>
  <c r="J7" i="3"/>
  <c r="I7" i="3"/>
  <c r="H7" i="3"/>
  <c r="G7" i="3"/>
  <c r="F7" i="3"/>
  <c r="J43" i="3"/>
  <c r="I43" i="3"/>
  <c r="G43" i="3"/>
  <c r="J25" i="3"/>
  <c r="J18" i="3"/>
  <c r="J20" i="3"/>
  <c r="I80" i="3"/>
  <c r="G80" i="3"/>
  <c r="J21" i="3"/>
  <c r="J14" i="3"/>
  <c r="J16" i="3"/>
  <c r="J17" i="3"/>
  <c r="E37" i="3"/>
  <c r="G12" i="3"/>
  <c r="J52" i="3"/>
  <c r="I52" i="3"/>
  <c r="H52" i="3"/>
  <c r="F52" i="3"/>
  <c r="G52" i="3"/>
  <c r="J46" i="3"/>
  <c r="H46" i="3"/>
  <c r="I46" i="3"/>
  <c r="G46" i="3"/>
  <c r="F46" i="3"/>
  <c r="F40" i="3"/>
  <c r="F12" i="3"/>
  <c r="G35" i="3" l="1"/>
  <c r="I35" i="3"/>
  <c r="D37" i="3"/>
  <c r="H17" i="3"/>
  <c r="F17" i="3"/>
  <c r="J56" i="3"/>
  <c r="I56" i="3"/>
  <c r="H56" i="3"/>
  <c r="F56" i="3"/>
  <c r="G56" i="3"/>
  <c r="J69" i="3"/>
  <c r="I69" i="3"/>
  <c r="H69" i="3"/>
  <c r="F69" i="3"/>
  <c r="G69" i="3"/>
  <c r="H81" i="3"/>
  <c r="F81" i="3"/>
  <c r="G13" i="3"/>
  <c r="I13" i="3"/>
  <c r="I21" i="3"/>
  <c r="G21" i="3"/>
  <c r="I29" i="3"/>
  <c r="G29" i="3"/>
  <c r="F42" i="3"/>
  <c r="H42" i="3"/>
  <c r="H23" i="3"/>
  <c r="F23" i="3"/>
  <c r="H21" i="3"/>
  <c r="F21" i="3"/>
  <c r="H28" i="3"/>
  <c r="F28" i="3"/>
  <c r="J58" i="3"/>
  <c r="I58" i="3"/>
  <c r="H58" i="3"/>
  <c r="F58" i="3"/>
  <c r="G58" i="3"/>
  <c r="I74" i="3"/>
  <c r="H74" i="3"/>
  <c r="F74" i="3"/>
  <c r="G74" i="3"/>
  <c r="J55" i="3"/>
  <c r="I55" i="3"/>
  <c r="H55" i="3"/>
  <c r="F55" i="3"/>
  <c r="G55" i="3"/>
  <c r="J71" i="3"/>
  <c r="I71" i="3"/>
  <c r="H71" i="3"/>
  <c r="F71" i="3"/>
  <c r="G71" i="3"/>
  <c r="G14" i="3"/>
  <c r="I14" i="3"/>
  <c r="G30" i="3"/>
  <c r="I30" i="3"/>
  <c r="H25" i="3"/>
  <c r="F25" i="3"/>
  <c r="G15" i="3"/>
  <c r="I15" i="3"/>
  <c r="I23" i="3"/>
  <c r="G23" i="3"/>
  <c r="G31" i="3"/>
  <c r="I31" i="3"/>
  <c r="H43" i="3"/>
  <c r="F43" i="3"/>
  <c r="J47" i="3"/>
  <c r="H47" i="3"/>
  <c r="F47" i="3"/>
  <c r="I47" i="3"/>
  <c r="G47" i="3"/>
  <c r="F31" i="3"/>
  <c r="H31" i="3"/>
  <c r="H29" i="3"/>
  <c r="F29" i="3"/>
  <c r="F33" i="3"/>
  <c r="H33" i="3"/>
  <c r="J62" i="3"/>
  <c r="I62" i="3"/>
  <c r="H62" i="3"/>
  <c r="F62" i="3"/>
  <c r="G62" i="3"/>
  <c r="J59" i="3"/>
  <c r="I59" i="3"/>
  <c r="H59" i="3"/>
  <c r="F59" i="3"/>
  <c r="G59" i="3"/>
  <c r="J75" i="3"/>
  <c r="I75" i="3"/>
  <c r="H75" i="3"/>
  <c r="F75" i="3"/>
  <c r="G75" i="3"/>
  <c r="I20" i="3"/>
  <c r="G20" i="3"/>
  <c r="F19" i="3"/>
  <c r="H19" i="3"/>
  <c r="J72" i="3"/>
  <c r="I72" i="3"/>
  <c r="H72" i="3"/>
  <c r="F72" i="3"/>
  <c r="G72" i="3"/>
  <c r="J73" i="3"/>
  <c r="I73" i="3"/>
  <c r="H73" i="3"/>
  <c r="F73" i="3"/>
  <c r="G73" i="3"/>
  <c r="I16" i="3"/>
  <c r="G16" i="3"/>
  <c r="G24" i="3"/>
  <c r="I24" i="3"/>
  <c r="I34" i="3"/>
  <c r="G34" i="3"/>
  <c r="J48" i="3"/>
  <c r="H48" i="3"/>
  <c r="I48" i="3"/>
  <c r="F48" i="3"/>
  <c r="G48" i="3"/>
  <c r="H26" i="3"/>
  <c r="F26" i="3"/>
  <c r="H18" i="3"/>
  <c r="F18" i="3"/>
  <c r="F34" i="3"/>
  <c r="H34" i="3"/>
  <c r="J64" i="3"/>
  <c r="I64" i="3"/>
  <c r="H64" i="3"/>
  <c r="F64" i="3"/>
  <c r="G64" i="3"/>
  <c r="J61" i="3"/>
  <c r="I61" i="3"/>
  <c r="H61" i="3"/>
  <c r="F61" i="3"/>
  <c r="G61" i="3"/>
  <c r="H79" i="3"/>
  <c r="F79" i="3"/>
  <c r="I22" i="3"/>
  <c r="G22" i="3"/>
  <c r="F32" i="3"/>
  <c r="H32" i="3"/>
  <c r="J60" i="3"/>
  <c r="I60" i="3"/>
  <c r="H60" i="3"/>
  <c r="F60" i="3"/>
  <c r="G60" i="3"/>
  <c r="I25" i="3"/>
  <c r="G25" i="3"/>
  <c r="J49" i="3"/>
  <c r="H49" i="3"/>
  <c r="I49" i="3"/>
  <c r="G49" i="3"/>
  <c r="F49" i="3"/>
  <c r="H30" i="3"/>
  <c r="F30" i="3"/>
  <c r="F14" i="3"/>
  <c r="H14" i="3"/>
  <c r="J54" i="3"/>
  <c r="I54" i="3"/>
  <c r="H54" i="3"/>
  <c r="F54" i="3"/>
  <c r="G54" i="3"/>
  <c r="J66" i="3"/>
  <c r="I66" i="3"/>
  <c r="H66" i="3"/>
  <c r="F66" i="3"/>
  <c r="G66" i="3"/>
  <c r="J63" i="3"/>
  <c r="I63" i="3"/>
  <c r="H63" i="3"/>
  <c r="F63" i="3"/>
  <c r="G63" i="3"/>
  <c r="H27" i="3"/>
  <c r="F27" i="3"/>
  <c r="J57" i="3"/>
  <c r="I57" i="3"/>
  <c r="H57" i="3"/>
  <c r="F57" i="3"/>
  <c r="G57" i="3"/>
  <c r="C37" i="3"/>
  <c r="I37" i="3" s="1"/>
  <c r="I17" i="3"/>
  <c r="G17" i="3"/>
  <c r="G32" i="3"/>
  <c r="I32" i="3"/>
  <c r="F35" i="3"/>
  <c r="H35" i="3"/>
  <c r="I18" i="3"/>
  <c r="G18" i="3"/>
  <c r="G26" i="3"/>
  <c r="I26" i="3"/>
  <c r="I36" i="3"/>
  <c r="G36" i="3"/>
  <c r="F22" i="3"/>
  <c r="H22" i="3"/>
  <c r="H16" i="3"/>
  <c r="F16" i="3"/>
  <c r="F36" i="3"/>
  <c r="H36" i="3"/>
  <c r="J53" i="3"/>
  <c r="I53" i="3"/>
  <c r="H53" i="3"/>
  <c r="F53" i="3"/>
  <c r="G53" i="3"/>
  <c r="J68" i="3"/>
  <c r="I68" i="3"/>
  <c r="H68" i="3"/>
  <c r="F68" i="3"/>
  <c r="G68" i="3"/>
  <c r="J65" i="3"/>
  <c r="I65" i="3"/>
  <c r="H65" i="3"/>
  <c r="F65" i="3"/>
  <c r="G65" i="3"/>
  <c r="H80" i="3"/>
  <c r="F80" i="3"/>
  <c r="I28" i="3"/>
  <c r="G28" i="3"/>
  <c r="H24" i="3"/>
  <c r="F24" i="3"/>
  <c r="I19" i="3"/>
  <c r="G19" i="3"/>
  <c r="I27" i="3"/>
  <c r="G27" i="3"/>
  <c r="G33" i="3"/>
  <c r="I33" i="3"/>
  <c r="F41" i="3"/>
  <c r="H41" i="3"/>
  <c r="H15" i="3"/>
  <c r="F15" i="3"/>
  <c r="F13" i="3"/>
  <c r="H13" i="3"/>
  <c r="H20" i="3"/>
  <c r="F20" i="3"/>
  <c r="J70" i="3"/>
  <c r="I70" i="3"/>
  <c r="H70" i="3"/>
  <c r="F70" i="3"/>
  <c r="G70" i="3"/>
  <c r="J67" i="3"/>
  <c r="I67" i="3"/>
  <c r="H67" i="3"/>
  <c r="F67" i="3"/>
  <c r="G67" i="3"/>
  <c r="F37" i="3"/>
  <c r="H37" i="3"/>
  <c r="J37" i="3"/>
  <c r="G37" i="3" l="1"/>
  <c r="C162" i="1" l="1"/>
  <c r="C308" i="1"/>
  <c r="C292" i="1"/>
  <c r="C247" i="1"/>
  <c r="C261" i="1"/>
  <c r="C186" i="1"/>
  <c r="C200" i="1"/>
  <c r="C277" i="1"/>
  <c r="C216" i="1"/>
  <c r="C135" i="1"/>
  <c r="C231" i="1"/>
  <c r="C151" i="1"/>
  <c r="C86" i="1"/>
  <c r="C121" i="1"/>
  <c r="C56" i="1"/>
  <c r="C70" i="1"/>
  <c r="C21" i="1"/>
  <c r="E309" i="1"/>
  <c r="E293" i="1"/>
  <c r="E278" i="1"/>
  <c r="E232" i="1"/>
  <c r="E262" i="1"/>
  <c r="E248" i="1"/>
  <c r="F187" i="1"/>
  <c r="E217" i="1"/>
  <c r="E201" i="1"/>
  <c r="F136" i="1"/>
  <c r="E71" i="1"/>
  <c r="E57" i="1"/>
  <c r="E122" i="1"/>
  <c r="E22" i="1"/>
  <c r="F152" i="1"/>
  <c r="F6" i="1"/>
  <c r="C57" i="1"/>
  <c r="E87" i="1"/>
  <c r="H6" i="1"/>
  <c r="I6" i="1"/>
  <c r="J6" i="1"/>
  <c r="C309" i="1"/>
  <c r="C293" i="1"/>
  <c r="C262" i="1"/>
  <c r="C248" i="1"/>
  <c r="C278" i="1"/>
  <c r="C232" i="1"/>
  <c r="C187" i="1"/>
  <c r="C217" i="1"/>
  <c r="C152" i="1"/>
  <c r="C201" i="1"/>
  <c r="C122" i="1"/>
  <c r="C87" i="1"/>
  <c r="C71" i="1"/>
  <c r="C22" i="1"/>
  <c r="C136" i="1"/>
  <c r="G6" i="1"/>
  <c r="D309" i="1"/>
  <c r="D293" i="1"/>
  <c r="D248" i="1"/>
  <c r="D278" i="1"/>
  <c r="D232" i="1"/>
  <c r="D262" i="1"/>
  <c r="D187" i="1"/>
  <c r="D152" i="1"/>
  <c r="D201" i="1"/>
  <c r="D122" i="1"/>
  <c r="D136" i="1"/>
  <c r="D87" i="1"/>
  <c r="D71" i="1"/>
  <c r="D217" i="1"/>
  <c r="D22" i="1"/>
  <c r="D57" i="1"/>
  <c r="D163" i="1" l="1"/>
  <c r="D188" i="1"/>
  <c r="D133" i="1"/>
  <c r="J47" i="1"/>
  <c r="I47" i="1"/>
  <c r="H47" i="1"/>
  <c r="G47" i="1"/>
  <c r="F47" i="1"/>
  <c r="C192" i="1"/>
  <c r="H14" i="1"/>
  <c r="G14" i="1"/>
  <c r="F14" i="1"/>
  <c r="J14" i="1"/>
  <c r="I14" i="1"/>
  <c r="J52" i="1"/>
  <c r="I52" i="1"/>
  <c r="H52" i="1"/>
  <c r="G52" i="1"/>
  <c r="F52" i="1"/>
  <c r="J7" i="1"/>
  <c r="H7" i="1"/>
  <c r="G7" i="1"/>
  <c r="I7" i="1"/>
  <c r="F7" i="1"/>
  <c r="J46" i="1"/>
  <c r="I46" i="1"/>
  <c r="H46" i="1"/>
  <c r="G46" i="1"/>
  <c r="F46" i="1"/>
  <c r="F24" i="1"/>
  <c r="J24" i="1"/>
  <c r="H24" i="1"/>
  <c r="I24" i="1"/>
  <c r="G24" i="1"/>
  <c r="J53" i="1"/>
  <c r="I53" i="1"/>
  <c r="H53" i="1"/>
  <c r="G53" i="1"/>
  <c r="F53" i="1"/>
  <c r="H65" i="1"/>
  <c r="G65" i="1"/>
  <c r="F65" i="1"/>
  <c r="J65" i="1"/>
  <c r="I65" i="1"/>
  <c r="F167" i="1"/>
  <c r="E167" i="1"/>
  <c r="H102" i="1"/>
  <c r="F102" i="1"/>
  <c r="J102" i="1"/>
  <c r="I102" i="1"/>
  <c r="G102" i="1"/>
  <c r="E168" i="1"/>
  <c r="H103" i="1"/>
  <c r="F103" i="1"/>
  <c r="J103" i="1"/>
  <c r="G103" i="1"/>
  <c r="F168" i="1"/>
  <c r="I103" i="1"/>
  <c r="F177" i="1"/>
  <c r="E177" i="1"/>
  <c r="H112" i="1"/>
  <c r="F112" i="1"/>
  <c r="J112" i="1"/>
  <c r="I112" i="1"/>
  <c r="G112" i="1"/>
  <c r="F188" i="1"/>
  <c r="F123" i="1"/>
  <c r="E188" i="1"/>
  <c r="E133" i="1"/>
  <c r="H123" i="1"/>
  <c r="G123" i="1"/>
  <c r="J123" i="1"/>
  <c r="I123" i="1"/>
  <c r="F196" i="1"/>
  <c r="E196" i="1"/>
  <c r="F131" i="1"/>
  <c r="H131" i="1"/>
  <c r="G131" i="1"/>
  <c r="J131" i="1"/>
  <c r="I131" i="1"/>
  <c r="J249" i="1"/>
  <c r="I249" i="1"/>
  <c r="F249" i="1"/>
  <c r="H249" i="1"/>
  <c r="G249" i="1"/>
  <c r="H257" i="1"/>
  <c r="J257" i="1"/>
  <c r="F257" i="1"/>
  <c r="I257" i="1"/>
  <c r="G257" i="1"/>
  <c r="F234" i="1"/>
  <c r="H234" i="1"/>
  <c r="J234" i="1"/>
  <c r="I234" i="1"/>
  <c r="G234" i="1"/>
  <c r="F242" i="1"/>
  <c r="H242" i="1"/>
  <c r="G242" i="1"/>
  <c r="J242" i="1"/>
  <c r="I242" i="1"/>
  <c r="I264" i="1"/>
  <c r="G264" i="1"/>
  <c r="F264" i="1"/>
  <c r="H264" i="1"/>
  <c r="I314" i="1"/>
  <c r="H314" i="1"/>
  <c r="G314" i="1"/>
  <c r="F314" i="1"/>
  <c r="G304" i="1"/>
  <c r="F304" i="1"/>
  <c r="I304" i="1"/>
  <c r="H304" i="1"/>
  <c r="F297" i="1"/>
  <c r="H297" i="1"/>
  <c r="G297" i="1"/>
  <c r="I297" i="1"/>
  <c r="I301" i="1"/>
  <c r="H301" i="1"/>
  <c r="G301" i="1"/>
  <c r="F301" i="1"/>
  <c r="J36" i="1"/>
  <c r="H36" i="1"/>
  <c r="I36" i="1"/>
  <c r="G36" i="1"/>
  <c r="F36" i="1"/>
  <c r="H11" i="1"/>
  <c r="G11" i="1"/>
  <c r="F11" i="1"/>
  <c r="J11" i="1"/>
  <c r="I11" i="1"/>
  <c r="D171" i="1"/>
  <c r="D179" i="1"/>
  <c r="D137" i="1"/>
  <c r="D148" i="1"/>
  <c r="D189" i="1"/>
  <c r="D197" i="1"/>
  <c r="J44" i="1"/>
  <c r="I44" i="1"/>
  <c r="H44" i="1"/>
  <c r="G44" i="1"/>
  <c r="F44" i="1"/>
  <c r="C54" i="1"/>
  <c r="C179" i="1"/>
  <c r="C164" i="1"/>
  <c r="C169" i="1"/>
  <c r="C193" i="1"/>
  <c r="J30" i="1"/>
  <c r="H30" i="1"/>
  <c r="I30" i="1"/>
  <c r="G30" i="1"/>
  <c r="F30" i="1"/>
  <c r="D146" i="1"/>
  <c r="J40" i="1"/>
  <c r="H40" i="1"/>
  <c r="G40" i="1"/>
  <c r="I40" i="1"/>
  <c r="F40" i="1"/>
  <c r="J50" i="1"/>
  <c r="I50" i="1"/>
  <c r="H50" i="1"/>
  <c r="G50" i="1"/>
  <c r="F50" i="1"/>
  <c r="J31" i="1"/>
  <c r="H31" i="1"/>
  <c r="F31" i="1"/>
  <c r="I31" i="1"/>
  <c r="G31" i="1"/>
  <c r="F144" i="1"/>
  <c r="J79" i="1"/>
  <c r="I79" i="1"/>
  <c r="F79" i="1"/>
  <c r="G79" i="1"/>
  <c r="H79" i="1"/>
  <c r="H58" i="1"/>
  <c r="G58" i="1"/>
  <c r="F58" i="1"/>
  <c r="E68" i="1"/>
  <c r="J58" i="1"/>
  <c r="I58" i="1"/>
  <c r="H66" i="1"/>
  <c r="G66" i="1"/>
  <c r="F66" i="1"/>
  <c r="J66" i="1"/>
  <c r="I66" i="1"/>
  <c r="H95" i="1"/>
  <c r="F95" i="1"/>
  <c r="F160" i="1"/>
  <c r="E160" i="1"/>
  <c r="I95" i="1"/>
  <c r="G95" i="1"/>
  <c r="J95" i="1"/>
  <c r="F170" i="1"/>
  <c r="H105" i="1"/>
  <c r="E170" i="1"/>
  <c r="F105" i="1"/>
  <c r="J105" i="1"/>
  <c r="I105" i="1"/>
  <c r="G105" i="1"/>
  <c r="H113" i="1"/>
  <c r="F113" i="1"/>
  <c r="J113" i="1"/>
  <c r="E178" i="1"/>
  <c r="F178" i="1"/>
  <c r="G113" i="1"/>
  <c r="I113" i="1"/>
  <c r="F189" i="1"/>
  <c r="E189" i="1"/>
  <c r="F124" i="1"/>
  <c r="H124" i="1"/>
  <c r="G124" i="1"/>
  <c r="J124" i="1"/>
  <c r="I124" i="1"/>
  <c r="F197" i="1"/>
  <c r="F132" i="1"/>
  <c r="H132" i="1"/>
  <c r="G132" i="1"/>
  <c r="J132" i="1"/>
  <c r="I132" i="1"/>
  <c r="J250" i="1"/>
  <c r="I250" i="1"/>
  <c r="F250" i="1"/>
  <c r="H250" i="1"/>
  <c r="G250" i="1"/>
  <c r="I263" i="1"/>
  <c r="H263" i="1"/>
  <c r="G263" i="1"/>
  <c r="F263" i="1"/>
  <c r="F235" i="1"/>
  <c r="H235" i="1"/>
  <c r="G235" i="1"/>
  <c r="I235" i="1"/>
  <c r="J235" i="1"/>
  <c r="F243" i="1"/>
  <c r="H243" i="1"/>
  <c r="G243" i="1"/>
  <c r="J243" i="1"/>
  <c r="I243" i="1"/>
  <c r="I268" i="1"/>
  <c r="H268" i="1"/>
  <c r="G268" i="1"/>
  <c r="F268" i="1"/>
  <c r="H266" i="1"/>
  <c r="G266" i="1"/>
  <c r="F266" i="1"/>
  <c r="I266" i="1"/>
  <c r="F265" i="1"/>
  <c r="G265" i="1"/>
  <c r="I265" i="1"/>
  <c r="H265" i="1"/>
  <c r="G302" i="1"/>
  <c r="F302" i="1"/>
  <c r="I302" i="1"/>
  <c r="H302" i="1"/>
  <c r="F305" i="1"/>
  <c r="I305" i="1"/>
  <c r="H305" i="1"/>
  <c r="G305" i="1"/>
  <c r="D196" i="1"/>
  <c r="D190" i="1"/>
  <c r="C175" i="1"/>
  <c r="J38" i="1"/>
  <c r="H38" i="1"/>
  <c r="I38" i="1"/>
  <c r="G38" i="1"/>
  <c r="F38" i="1"/>
  <c r="H59" i="1"/>
  <c r="G59" i="1"/>
  <c r="F59" i="1"/>
  <c r="J59" i="1"/>
  <c r="I59" i="1"/>
  <c r="I298" i="1"/>
  <c r="H298" i="1"/>
  <c r="G298" i="1"/>
  <c r="F298" i="1"/>
  <c r="F269" i="1"/>
  <c r="H269" i="1"/>
  <c r="G269" i="1"/>
  <c r="I269" i="1"/>
  <c r="D181" i="1"/>
  <c r="C176" i="1"/>
  <c r="C163" i="1"/>
  <c r="C183" i="1"/>
  <c r="C140" i="1"/>
  <c r="C195" i="1"/>
  <c r="C166" i="1"/>
  <c r="H12" i="1"/>
  <c r="G12" i="1"/>
  <c r="F12" i="1"/>
  <c r="I12" i="1"/>
  <c r="J12" i="1"/>
  <c r="F148" i="1"/>
  <c r="J83" i="1"/>
  <c r="I83" i="1"/>
  <c r="F83" i="1"/>
  <c r="H83" i="1"/>
  <c r="G83" i="1"/>
  <c r="J29" i="1"/>
  <c r="G29" i="1"/>
  <c r="F29" i="1"/>
  <c r="E54" i="1"/>
  <c r="H29" i="1"/>
  <c r="I29" i="1"/>
  <c r="J35" i="1"/>
  <c r="H35" i="1"/>
  <c r="F35" i="1"/>
  <c r="I35" i="1"/>
  <c r="G35" i="1"/>
  <c r="F165" i="1"/>
  <c r="E165" i="1"/>
  <c r="H100" i="1"/>
  <c r="F100" i="1"/>
  <c r="J100" i="1"/>
  <c r="G100" i="1"/>
  <c r="I100" i="1"/>
  <c r="H60" i="1"/>
  <c r="G60" i="1"/>
  <c r="F60" i="1"/>
  <c r="J60" i="1"/>
  <c r="I60" i="1"/>
  <c r="J73" i="1"/>
  <c r="F138" i="1"/>
  <c r="H73" i="1"/>
  <c r="G73" i="1"/>
  <c r="F73" i="1"/>
  <c r="I73" i="1"/>
  <c r="F137" i="1"/>
  <c r="J72" i="1"/>
  <c r="F72" i="1"/>
  <c r="H72" i="1"/>
  <c r="I72" i="1"/>
  <c r="G72" i="1"/>
  <c r="H107" i="1"/>
  <c r="F172" i="1"/>
  <c r="E172" i="1"/>
  <c r="F107" i="1"/>
  <c r="J107" i="1"/>
  <c r="G107" i="1"/>
  <c r="I107" i="1"/>
  <c r="H115" i="1"/>
  <c r="F180" i="1"/>
  <c r="F115" i="1"/>
  <c r="E180" i="1"/>
  <c r="J115" i="1"/>
  <c r="G115" i="1"/>
  <c r="I115" i="1"/>
  <c r="F191" i="1"/>
  <c r="E191" i="1"/>
  <c r="F126" i="1"/>
  <c r="H126" i="1"/>
  <c r="J126" i="1"/>
  <c r="I126" i="1"/>
  <c r="G126" i="1"/>
  <c r="J252" i="1"/>
  <c r="I252" i="1"/>
  <c r="F252" i="1"/>
  <c r="H252" i="1"/>
  <c r="G252" i="1"/>
  <c r="I279" i="1"/>
  <c r="H279" i="1"/>
  <c r="G279" i="1"/>
  <c r="F279" i="1"/>
  <c r="F237" i="1"/>
  <c r="H237" i="1"/>
  <c r="G237" i="1"/>
  <c r="J237" i="1"/>
  <c r="I237" i="1"/>
  <c r="H258" i="1"/>
  <c r="F258" i="1"/>
  <c r="I258" i="1"/>
  <c r="G258" i="1"/>
  <c r="J258" i="1"/>
  <c r="I280" i="1"/>
  <c r="F280" i="1"/>
  <c r="H280" i="1"/>
  <c r="G280" i="1"/>
  <c r="H274" i="1"/>
  <c r="G274" i="1"/>
  <c r="F274" i="1"/>
  <c r="I274" i="1"/>
  <c r="F273" i="1"/>
  <c r="H273" i="1"/>
  <c r="G273" i="1"/>
  <c r="I273" i="1"/>
  <c r="H299" i="1"/>
  <c r="F299" i="1"/>
  <c r="I299" i="1"/>
  <c r="G299" i="1"/>
  <c r="G313" i="1"/>
  <c r="F313" i="1"/>
  <c r="I313" i="1"/>
  <c r="H313" i="1"/>
  <c r="D170" i="1"/>
  <c r="C153" i="1"/>
  <c r="D159" i="1"/>
  <c r="D119" i="1"/>
  <c r="D141" i="1"/>
  <c r="C138" i="1"/>
  <c r="H10" i="1"/>
  <c r="G10" i="1"/>
  <c r="F10" i="1"/>
  <c r="J10" i="1"/>
  <c r="I10" i="1"/>
  <c r="J33" i="1"/>
  <c r="H33" i="1"/>
  <c r="F33" i="1"/>
  <c r="I33" i="1"/>
  <c r="G33" i="1"/>
  <c r="F179" i="1"/>
  <c r="H114" i="1"/>
  <c r="F114" i="1"/>
  <c r="J114" i="1"/>
  <c r="E179" i="1"/>
  <c r="I114" i="1"/>
  <c r="G114" i="1"/>
  <c r="H270" i="1"/>
  <c r="G270" i="1"/>
  <c r="F270" i="1"/>
  <c r="I270" i="1"/>
  <c r="D139" i="1"/>
  <c r="D191" i="1"/>
  <c r="D68" i="1"/>
  <c r="D143" i="1"/>
  <c r="D174" i="1"/>
  <c r="D182" i="1"/>
  <c r="D153" i="1"/>
  <c r="D165" i="1"/>
  <c r="D192" i="1"/>
  <c r="J34" i="1"/>
  <c r="H34" i="1"/>
  <c r="I34" i="1"/>
  <c r="G34" i="1"/>
  <c r="F34" i="1"/>
  <c r="C147" i="1"/>
  <c r="C172" i="1"/>
  <c r="C144" i="1"/>
  <c r="C188" i="1"/>
  <c r="C133" i="1"/>
  <c r="C196" i="1"/>
  <c r="H13" i="1"/>
  <c r="G13" i="1"/>
  <c r="F13" i="1"/>
  <c r="J13" i="1"/>
  <c r="I13" i="1"/>
  <c r="H97" i="1"/>
  <c r="F97" i="1"/>
  <c r="J97" i="1"/>
  <c r="F162" i="1"/>
  <c r="E162" i="1"/>
  <c r="I97" i="1"/>
  <c r="G97" i="1"/>
  <c r="J42" i="1"/>
  <c r="H42" i="1"/>
  <c r="G42" i="1"/>
  <c r="I42" i="1"/>
  <c r="F42" i="1"/>
  <c r="J37" i="1"/>
  <c r="H37" i="1"/>
  <c r="F37" i="1"/>
  <c r="I37" i="1"/>
  <c r="G37" i="1"/>
  <c r="J43" i="1"/>
  <c r="H43" i="1"/>
  <c r="G43" i="1"/>
  <c r="F43" i="1"/>
  <c r="I43" i="1"/>
  <c r="H61" i="1"/>
  <c r="G61" i="1"/>
  <c r="F61" i="1"/>
  <c r="J61" i="1"/>
  <c r="I61" i="1"/>
  <c r="J77" i="1"/>
  <c r="H77" i="1"/>
  <c r="G77" i="1"/>
  <c r="F77" i="1"/>
  <c r="I77" i="1"/>
  <c r="F142" i="1"/>
  <c r="J76" i="1"/>
  <c r="F141" i="1"/>
  <c r="F76" i="1"/>
  <c r="H76" i="1"/>
  <c r="G76" i="1"/>
  <c r="I76" i="1"/>
  <c r="F173" i="1"/>
  <c r="E173" i="1"/>
  <c r="H108" i="1"/>
  <c r="F108" i="1"/>
  <c r="J108" i="1"/>
  <c r="I108" i="1"/>
  <c r="G108" i="1"/>
  <c r="F181" i="1"/>
  <c r="H116" i="1"/>
  <c r="F116" i="1"/>
  <c r="E181" i="1"/>
  <c r="J116" i="1"/>
  <c r="I116" i="1"/>
  <c r="G116" i="1"/>
  <c r="F192" i="1"/>
  <c r="F127" i="1"/>
  <c r="H127" i="1"/>
  <c r="E192" i="1"/>
  <c r="G127" i="1"/>
  <c r="J127" i="1"/>
  <c r="I127" i="1"/>
  <c r="J253" i="1"/>
  <c r="I253" i="1"/>
  <c r="F253" i="1"/>
  <c r="H253" i="1"/>
  <c r="G253" i="1"/>
  <c r="H259" i="1"/>
  <c r="G259" i="1"/>
  <c r="J259" i="1"/>
  <c r="I259" i="1"/>
  <c r="F259" i="1"/>
  <c r="F238" i="1"/>
  <c r="H238" i="1"/>
  <c r="G238" i="1"/>
  <c r="J238" i="1"/>
  <c r="I238" i="1"/>
  <c r="I267" i="1"/>
  <c r="H267" i="1"/>
  <c r="G267" i="1"/>
  <c r="F267" i="1"/>
  <c r="I284" i="1"/>
  <c r="F284" i="1"/>
  <c r="H284" i="1"/>
  <c r="G284" i="1"/>
  <c r="F281" i="1"/>
  <c r="H281" i="1"/>
  <c r="G281" i="1"/>
  <c r="I281" i="1"/>
  <c r="I303" i="1"/>
  <c r="H303" i="1"/>
  <c r="G303" i="1"/>
  <c r="F303" i="1"/>
  <c r="G317" i="1"/>
  <c r="F317" i="1"/>
  <c r="I317" i="1"/>
  <c r="H317" i="1"/>
  <c r="D154" i="1"/>
  <c r="D144" i="1"/>
  <c r="C171" i="1"/>
  <c r="C165" i="1"/>
  <c r="D172" i="1"/>
  <c r="C194" i="1"/>
  <c r="J74" i="1"/>
  <c r="F139" i="1"/>
  <c r="I74" i="1"/>
  <c r="H74" i="1"/>
  <c r="G74" i="1"/>
  <c r="F74" i="1"/>
  <c r="F171" i="1"/>
  <c r="E171" i="1"/>
  <c r="H106" i="1"/>
  <c r="F106" i="1"/>
  <c r="J106" i="1"/>
  <c r="I106" i="1"/>
  <c r="G106" i="1"/>
  <c r="F236" i="1"/>
  <c r="H236" i="1"/>
  <c r="G236" i="1"/>
  <c r="J236" i="1"/>
  <c r="I236" i="1"/>
  <c r="I318" i="1"/>
  <c r="H318" i="1"/>
  <c r="G318" i="1"/>
  <c r="F318" i="1"/>
  <c r="D173" i="1"/>
  <c r="J51" i="1"/>
  <c r="I51" i="1"/>
  <c r="H51" i="1"/>
  <c r="G51" i="1"/>
  <c r="F51" i="1"/>
  <c r="C146" i="1"/>
  <c r="D142" i="1"/>
  <c r="D147" i="1"/>
  <c r="D175" i="1"/>
  <c r="D183" i="1"/>
  <c r="D164" i="1"/>
  <c r="D169" i="1"/>
  <c r="D193" i="1"/>
  <c r="C178" i="1"/>
  <c r="C139" i="1"/>
  <c r="C154" i="1"/>
  <c r="C167" i="1"/>
  <c r="C180" i="1"/>
  <c r="C137" i="1"/>
  <c r="C148" i="1"/>
  <c r="C189" i="1"/>
  <c r="C197" i="1"/>
  <c r="C170" i="1"/>
  <c r="J32" i="1"/>
  <c r="H32" i="1"/>
  <c r="I32" i="1"/>
  <c r="G32" i="1"/>
  <c r="F32" i="1"/>
  <c r="H16" i="1"/>
  <c r="G16" i="1"/>
  <c r="F16" i="1"/>
  <c r="J16" i="1"/>
  <c r="I16" i="1"/>
  <c r="F169" i="1"/>
  <c r="E169" i="1"/>
  <c r="H104" i="1"/>
  <c r="F104" i="1"/>
  <c r="J104" i="1"/>
  <c r="G104" i="1"/>
  <c r="I104" i="1"/>
  <c r="J39" i="1"/>
  <c r="H39" i="1"/>
  <c r="F39" i="1"/>
  <c r="I39" i="1"/>
  <c r="G39" i="1"/>
  <c r="F161" i="1"/>
  <c r="E161" i="1"/>
  <c r="H96" i="1"/>
  <c r="F96" i="1"/>
  <c r="J96" i="1"/>
  <c r="G96" i="1"/>
  <c r="I96" i="1"/>
  <c r="H62" i="1"/>
  <c r="G62" i="1"/>
  <c r="F62" i="1"/>
  <c r="J62" i="1"/>
  <c r="I62" i="1"/>
  <c r="J81" i="1"/>
  <c r="F146" i="1"/>
  <c r="H81" i="1"/>
  <c r="G81" i="1"/>
  <c r="F81" i="1"/>
  <c r="I81" i="1"/>
  <c r="J80" i="1"/>
  <c r="F145" i="1"/>
  <c r="F80" i="1"/>
  <c r="H80" i="1"/>
  <c r="I80" i="1"/>
  <c r="G80" i="1"/>
  <c r="H109" i="1"/>
  <c r="F174" i="1"/>
  <c r="F109" i="1"/>
  <c r="E174" i="1"/>
  <c r="J109" i="1"/>
  <c r="I109" i="1"/>
  <c r="G109" i="1"/>
  <c r="H117" i="1"/>
  <c r="F182" i="1"/>
  <c r="E182" i="1"/>
  <c r="F117" i="1"/>
  <c r="J117" i="1"/>
  <c r="I117" i="1"/>
  <c r="G117" i="1"/>
  <c r="F193" i="1"/>
  <c r="E193" i="1"/>
  <c r="F128" i="1"/>
  <c r="H128" i="1"/>
  <c r="G128" i="1"/>
  <c r="J128" i="1"/>
  <c r="I128" i="1"/>
  <c r="I310" i="1"/>
  <c r="H310" i="1"/>
  <c r="G310" i="1"/>
  <c r="F310" i="1"/>
  <c r="J254" i="1"/>
  <c r="I254" i="1"/>
  <c r="F254" i="1"/>
  <c r="G254" i="1"/>
  <c r="H254" i="1"/>
  <c r="I287" i="1"/>
  <c r="H287" i="1"/>
  <c r="G287" i="1"/>
  <c r="F287" i="1"/>
  <c r="F239" i="1"/>
  <c r="H239" i="1"/>
  <c r="G239" i="1"/>
  <c r="J239" i="1"/>
  <c r="I239" i="1"/>
  <c r="I271" i="1"/>
  <c r="H271" i="1"/>
  <c r="G271" i="1"/>
  <c r="F271" i="1"/>
  <c r="I288" i="1"/>
  <c r="F288" i="1"/>
  <c r="G288" i="1"/>
  <c r="H288" i="1"/>
  <c r="H282" i="1"/>
  <c r="G282" i="1"/>
  <c r="F282" i="1"/>
  <c r="I282" i="1"/>
  <c r="F285" i="1"/>
  <c r="H285" i="1"/>
  <c r="G285" i="1"/>
  <c r="I285" i="1"/>
  <c r="I311" i="1"/>
  <c r="H311" i="1"/>
  <c r="G311" i="1"/>
  <c r="F311" i="1"/>
  <c r="G312" i="1"/>
  <c r="F312" i="1"/>
  <c r="I312" i="1"/>
  <c r="H312" i="1"/>
  <c r="F9" i="1"/>
  <c r="I9" i="1"/>
  <c r="J9" i="1"/>
  <c r="H9" i="1"/>
  <c r="G9" i="1"/>
  <c r="C168" i="1"/>
  <c r="C143" i="1"/>
  <c r="J82" i="1"/>
  <c r="I82" i="1"/>
  <c r="H82" i="1"/>
  <c r="F147" i="1"/>
  <c r="G82" i="1"/>
  <c r="F82" i="1"/>
  <c r="F125" i="1"/>
  <c r="F190" i="1"/>
  <c r="E190" i="1"/>
  <c r="H125" i="1"/>
  <c r="J125" i="1"/>
  <c r="I125" i="1"/>
  <c r="G125" i="1"/>
  <c r="F244" i="1"/>
  <c r="H244" i="1"/>
  <c r="G244" i="1"/>
  <c r="J244" i="1"/>
  <c r="I244" i="1"/>
  <c r="D54" i="1"/>
  <c r="D161" i="1"/>
  <c r="J48" i="1"/>
  <c r="I48" i="1"/>
  <c r="H48" i="1"/>
  <c r="G48" i="1"/>
  <c r="F48" i="1"/>
  <c r="H15" i="1"/>
  <c r="G15" i="1"/>
  <c r="F15" i="1"/>
  <c r="J15" i="1"/>
  <c r="I15" i="1"/>
  <c r="D162" i="1"/>
  <c r="D176" i="1"/>
  <c r="D160" i="1"/>
  <c r="D168" i="1"/>
  <c r="D194" i="1"/>
  <c r="C142" i="1"/>
  <c r="C174" i="1"/>
  <c r="C177" i="1"/>
  <c r="C141" i="1"/>
  <c r="C190" i="1"/>
  <c r="J75" i="1"/>
  <c r="F140" i="1"/>
  <c r="I75" i="1"/>
  <c r="F75" i="1"/>
  <c r="H75" i="1"/>
  <c r="G75" i="1"/>
  <c r="C173" i="1"/>
  <c r="H8" i="1"/>
  <c r="G8" i="1"/>
  <c r="J8" i="1"/>
  <c r="I8" i="1"/>
  <c r="F8" i="1"/>
  <c r="H17" i="1"/>
  <c r="G17" i="1"/>
  <c r="F17" i="1"/>
  <c r="J17" i="1"/>
  <c r="I17" i="1"/>
  <c r="J45" i="1"/>
  <c r="I45" i="1"/>
  <c r="H45" i="1"/>
  <c r="G45" i="1"/>
  <c r="F45" i="1"/>
  <c r="H63" i="1"/>
  <c r="G63" i="1"/>
  <c r="F63" i="1"/>
  <c r="J63" i="1"/>
  <c r="I63" i="1"/>
  <c r="F154" i="1"/>
  <c r="H89" i="1"/>
  <c r="E154" i="1"/>
  <c r="I89" i="1"/>
  <c r="G89" i="1"/>
  <c r="F89" i="1"/>
  <c r="J89" i="1"/>
  <c r="F153" i="1"/>
  <c r="E153" i="1"/>
  <c r="H88" i="1"/>
  <c r="F88" i="1"/>
  <c r="I88" i="1"/>
  <c r="J88" i="1"/>
  <c r="G88" i="1"/>
  <c r="F175" i="1"/>
  <c r="E175" i="1"/>
  <c r="H110" i="1"/>
  <c r="F110" i="1"/>
  <c r="J110" i="1"/>
  <c r="G110" i="1"/>
  <c r="I110" i="1"/>
  <c r="F183" i="1"/>
  <c r="E183" i="1"/>
  <c r="H118" i="1"/>
  <c r="F118" i="1"/>
  <c r="J118" i="1"/>
  <c r="I118" i="1"/>
  <c r="G118" i="1"/>
  <c r="F194" i="1"/>
  <c r="E194" i="1"/>
  <c r="F129" i="1"/>
  <c r="H129" i="1"/>
  <c r="J129" i="1"/>
  <c r="I129" i="1"/>
  <c r="G129" i="1"/>
  <c r="J255" i="1"/>
  <c r="I255" i="1"/>
  <c r="F255" i="1"/>
  <c r="H255" i="1"/>
  <c r="G255" i="1"/>
  <c r="F240" i="1"/>
  <c r="H240" i="1"/>
  <c r="G240" i="1"/>
  <c r="J240" i="1"/>
  <c r="I240" i="1"/>
  <c r="I283" i="1"/>
  <c r="H283" i="1"/>
  <c r="G283" i="1"/>
  <c r="F283" i="1"/>
  <c r="I296" i="1"/>
  <c r="F296" i="1"/>
  <c r="H296" i="1"/>
  <c r="G296" i="1"/>
  <c r="H286" i="1"/>
  <c r="G286" i="1"/>
  <c r="F286" i="1"/>
  <c r="I286" i="1"/>
  <c r="F289" i="1"/>
  <c r="H289" i="1"/>
  <c r="G289" i="1"/>
  <c r="I289" i="1"/>
  <c r="I315" i="1"/>
  <c r="H315" i="1"/>
  <c r="G315" i="1"/>
  <c r="F315" i="1"/>
  <c r="G316" i="1"/>
  <c r="F316" i="1"/>
  <c r="I316" i="1"/>
  <c r="H316" i="1"/>
  <c r="D178" i="1"/>
  <c r="D180" i="1"/>
  <c r="C159" i="1"/>
  <c r="C119" i="1"/>
  <c r="C184" i="1" s="1"/>
  <c r="J41" i="1"/>
  <c r="H41" i="1"/>
  <c r="G41" i="1"/>
  <c r="I41" i="1"/>
  <c r="F41" i="1"/>
  <c r="H67" i="1"/>
  <c r="G67" i="1"/>
  <c r="F67" i="1"/>
  <c r="J67" i="1"/>
  <c r="I67" i="1"/>
  <c r="J251" i="1"/>
  <c r="I251" i="1"/>
  <c r="F251" i="1"/>
  <c r="H251" i="1"/>
  <c r="G251" i="1"/>
  <c r="I272" i="1"/>
  <c r="F272" i="1"/>
  <c r="H272" i="1"/>
  <c r="G272" i="1"/>
  <c r="D167" i="1"/>
  <c r="D145" i="1"/>
  <c r="D138" i="1"/>
  <c r="D166" i="1"/>
  <c r="D177" i="1"/>
  <c r="D140" i="1"/>
  <c r="D195" i="1"/>
  <c r="J78" i="1"/>
  <c r="I78" i="1"/>
  <c r="H78" i="1"/>
  <c r="G78" i="1"/>
  <c r="F143" i="1"/>
  <c r="F78" i="1"/>
  <c r="C181" i="1"/>
  <c r="C160" i="1"/>
  <c r="C182" i="1"/>
  <c r="C68" i="1"/>
  <c r="C145" i="1"/>
  <c r="C161" i="1"/>
  <c r="C191" i="1"/>
  <c r="H101" i="1"/>
  <c r="F101" i="1"/>
  <c r="F166" i="1"/>
  <c r="J101" i="1"/>
  <c r="E166" i="1"/>
  <c r="I101" i="1"/>
  <c r="G101" i="1"/>
  <c r="H18" i="1"/>
  <c r="G18" i="1"/>
  <c r="F18" i="1"/>
  <c r="J18" i="1"/>
  <c r="I18" i="1"/>
  <c r="F23" i="1"/>
  <c r="I23" i="1"/>
  <c r="J23" i="1"/>
  <c r="H23" i="1"/>
  <c r="G23" i="1"/>
  <c r="J49" i="1"/>
  <c r="I49" i="1"/>
  <c r="H49" i="1"/>
  <c r="G49" i="1"/>
  <c r="F49" i="1"/>
  <c r="F159" i="1"/>
  <c r="E159" i="1"/>
  <c r="H94" i="1"/>
  <c r="F94" i="1"/>
  <c r="E119" i="1"/>
  <c r="J94" i="1"/>
  <c r="G94" i="1"/>
  <c r="I94" i="1"/>
  <c r="H64" i="1"/>
  <c r="G64" i="1"/>
  <c r="F64" i="1"/>
  <c r="J64" i="1"/>
  <c r="I64" i="1"/>
  <c r="F163" i="1"/>
  <c r="E163" i="1"/>
  <c r="H98" i="1"/>
  <c r="F98" i="1"/>
  <c r="J98" i="1"/>
  <c r="I98" i="1"/>
  <c r="G98" i="1"/>
  <c r="H99" i="1"/>
  <c r="F99" i="1"/>
  <c r="E164" i="1"/>
  <c r="J99" i="1"/>
  <c r="G99" i="1"/>
  <c r="F164" i="1"/>
  <c r="I99" i="1"/>
  <c r="H111" i="1"/>
  <c r="F111" i="1"/>
  <c r="F176" i="1"/>
  <c r="J111" i="1"/>
  <c r="E176" i="1"/>
  <c r="I111" i="1"/>
  <c r="G111" i="1"/>
  <c r="F195" i="1"/>
  <c r="E195" i="1"/>
  <c r="F130" i="1"/>
  <c r="H130" i="1"/>
  <c r="J130" i="1"/>
  <c r="I130" i="1"/>
  <c r="G130" i="1"/>
  <c r="J256" i="1"/>
  <c r="I256" i="1"/>
  <c r="F256" i="1"/>
  <c r="H256" i="1"/>
  <c r="G256" i="1"/>
  <c r="F233" i="1"/>
  <c r="H233" i="1"/>
  <c r="I233" i="1"/>
  <c r="G233" i="1"/>
  <c r="J233" i="1"/>
  <c r="F241" i="1"/>
  <c r="H241" i="1"/>
  <c r="G241" i="1"/>
  <c r="J241" i="1"/>
  <c r="I241" i="1"/>
  <c r="I295" i="1"/>
  <c r="H295" i="1"/>
  <c r="G295" i="1"/>
  <c r="F295" i="1"/>
  <c r="G300" i="1"/>
  <c r="F300" i="1"/>
  <c r="H300" i="1"/>
  <c r="I300" i="1"/>
  <c r="H294" i="1"/>
  <c r="G294" i="1"/>
  <c r="F294" i="1"/>
  <c r="I294" i="1"/>
  <c r="I319" i="1"/>
  <c r="H319" i="1"/>
  <c r="F319" i="1"/>
  <c r="G319" i="1"/>
  <c r="G320" i="1"/>
  <c r="F320" i="1"/>
  <c r="I320" i="1"/>
  <c r="H320" i="1"/>
  <c r="H87" i="1"/>
  <c r="J87" i="1"/>
  <c r="F87" i="1"/>
  <c r="I87" i="1"/>
  <c r="G87" i="1"/>
  <c r="H57" i="1"/>
  <c r="G57" i="1"/>
  <c r="F57" i="1"/>
  <c r="J57" i="1"/>
  <c r="I57" i="1"/>
  <c r="H201" i="1"/>
  <c r="G201" i="1"/>
  <c r="F201" i="1"/>
  <c r="I201" i="1"/>
  <c r="H262" i="1"/>
  <c r="G262" i="1"/>
  <c r="F262" i="1"/>
  <c r="I262" i="1"/>
  <c r="H217" i="1"/>
  <c r="G217" i="1"/>
  <c r="F217" i="1"/>
  <c r="I217" i="1"/>
  <c r="H278" i="1"/>
  <c r="G278" i="1"/>
  <c r="F278" i="1"/>
  <c r="I278" i="1"/>
  <c r="G309" i="1"/>
  <c r="F309" i="1"/>
  <c r="I309" i="1"/>
  <c r="H309" i="1"/>
  <c r="F22" i="1"/>
  <c r="H22" i="1"/>
  <c r="J22" i="1"/>
  <c r="I22" i="1"/>
  <c r="G22" i="1"/>
  <c r="I136" i="1"/>
  <c r="F122" i="1"/>
  <c r="G136" i="1"/>
  <c r="H122" i="1"/>
  <c r="J122" i="1"/>
  <c r="I122" i="1"/>
  <c r="G122" i="1"/>
  <c r="I187" i="1"/>
  <c r="G187" i="1"/>
  <c r="F232" i="1"/>
  <c r="H232" i="1"/>
  <c r="G232" i="1"/>
  <c r="I232" i="1"/>
  <c r="J232" i="1"/>
  <c r="F71" i="1"/>
  <c r="H71" i="1"/>
  <c r="J71" i="1"/>
  <c r="I71" i="1"/>
  <c r="G71" i="1"/>
  <c r="G152" i="1"/>
  <c r="I152" i="1"/>
  <c r="J248" i="1"/>
  <c r="I248" i="1"/>
  <c r="F248" i="1"/>
  <c r="H248" i="1"/>
  <c r="G248" i="1"/>
  <c r="F293" i="1"/>
  <c r="H293" i="1"/>
  <c r="G293" i="1"/>
  <c r="I293" i="1"/>
  <c r="F25" i="1" l="1"/>
  <c r="E27" i="1"/>
  <c r="J25" i="1"/>
  <c r="G25" i="1"/>
  <c r="I25" i="1"/>
  <c r="H25" i="1"/>
  <c r="F26" i="1"/>
  <c r="J26" i="1"/>
  <c r="I26" i="1"/>
  <c r="H26" i="1"/>
  <c r="G26" i="1"/>
  <c r="C27" i="1"/>
  <c r="I211" i="1"/>
  <c r="H211" i="1"/>
  <c r="G211" i="1"/>
  <c r="F211" i="1"/>
  <c r="I203" i="1"/>
  <c r="G203" i="1"/>
  <c r="F203" i="1"/>
  <c r="H203" i="1"/>
  <c r="I218" i="1"/>
  <c r="H218" i="1"/>
  <c r="G218" i="1"/>
  <c r="F218" i="1"/>
  <c r="F28" i="1"/>
  <c r="J28" i="1"/>
  <c r="I28" i="1"/>
  <c r="H28" i="1"/>
  <c r="G28" i="1"/>
  <c r="D158" i="1"/>
  <c r="I225" i="1"/>
  <c r="G225" i="1"/>
  <c r="H225" i="1"/>
  <c r="F225" i="1"/>
  <c r="G223" i="1"/>
  <c r="H223" i="1"/>
  <c r="F223" i="1"/>
  <c r="I223" i="1"/>
  <c r="I210" i="1"/>
  <c r="H210" i="1"/>
  <c r="G210" i="1"/>
  <c r="F210" i="1"/>
  <c r="D27" i="1"/>
  <c r="F204" i="1"/>
  <c r="G204" i="1"/>
  <c r="I204" i="1"/>
  <c r="H204" i="1"/>
  <c r="H221" i="1"/>
  <c r="G221" i="1"/>
  <c r="F221" i="1"/>
  <c r="I221" i="1"/>
  <c r="C155" i="1"/>
  <c r="C92" i="1"/>
  <c r="I226" i="1"/>
  <c r="G226" i="1"/>
  <c r="H226" i="1"/>
  <c r="F226" i="1"/>
  <c r="H91" i="1"/>
  <c r="F156" i="1"/>
  <c r="E156" i="1"/>
  <c r="J91" i="1"/>
  <c r="F91" i="1"/>
  <c r="I91" i="1"/>
  <c r="G91" i="1"/>
  <c r="C156" i="1"/>
  <c r="I207" i="1"/>
  <c r="H207" i="1"/>
  <c r="F207" i="1"/>
  <c r="G207" i="1"/>
  <c r="I219" i="1"/>
  <c r="H219" i="1"/>
  <c r="F219" i="1"/>
  <c r="G219" i="1"/>
  <c r="H93" i="1"/>
  <c r="F158" i="1"/>
  <c r="E158" i="1"/>
  <c r="I93" i="1"/>
  <c r="G93" i="1"/>
  <c r="F93" i="1"/>
  <c r="J93" i="1"/>
  <c r="H205" i="1"/>
  <c r="G205" i="1"/>
  <c r="F205" i="1"/>
  <c r="I205" i="1"/>
  <c r="F212" i="1"/>
  <c r="G212" i="1"/>
  <c r="I212" i="1"/>
  <c r="H212" i="1"/>
  <c r="I206" i="1"/>
  <c r="H206" i="1"/>
  <c r="G206" i="1"/>
  <c r="F206" i="1"/>
  <c r="H209" i="1"/>
  <c r="G209" i="1"/>
  <c r="F209" i="1"/>
  <c r="I209" i="1"/>
  <c r="D155" i="1"/>
  <c r="D92" i="1"/>
  <c r="F208" i="1"/>
  <c r="G208" i="1"/>
  <c r="I208" i="1"/>
  <c r="H208" i="1"/>
  <c r="F220" i="1"/>
  <c r="G220" i="1"/>
  <c r="I220" i="1"/>
  <c r="H220" i="1"/>
  <c r="G227" i="1"/>
  <c r="I227" i="1"/>
  <c r="H227" i="1"/>
  <c r="F227" i="1"/>
  <c r="F155" i="1"/>
  <c r="E155" i="1"/>
  <c r="H90" i="1"/>
  <c r="E92" i="1"/>
  <c r="J90" i="1"/>
  <c r="I90" i="1"/>
  <c r="G90" i="1"/>
  <c r="F90" i="1"/>
  <c r="D156" i="1"/>
  <c r="C158" i="1"/>
  <c r="G224" i="1"/>
  <c r="I224" i="1"/>
  <c r="F224" i="1"/>
  <c r="H224" i="1"/>
  <c r="I222" i="1"/>
  <c r="H222" i="1"/>
  <c r="F222" i="1"/>
  <c r="G222" i="1"/>
  <c r="I202" i="1"/>
  <c r="H202" i="1"/>
  <c r="G202" i="1"/>
  <c r="F202" i="1"/>
  <c r="H213" i="1"/>
  <c r="G213" i="1"/>
  <c r="F213" i="1"/>
  <c r="I213" i="1"/>
  <c r="I176" i="1"/>
  <c r="G176" i="1"/>
  <c r="G163" i="1"/>
  <c r="I163" i="1"/>
  <c r="I143" i="1"/>
  <c r="G143" i="1"/>
  <c r="I147" i="1"/>
  <c r="G147" i="1"/>
  <c r="I145" i="1"/>
  <c r="G145" i="1"/>
  <c r="G169" i="1"/>
  <c r="I169" i="1"/>
  <c r="I139" i="1"/>
  <c r="G139" i="1"/>
  <c r="I178" i="1"/>
  <c r="G178" i="1"/>
  <c r="I160" i="1"/>
  <c r="G160" i="1"/>
  <c r="F184" i="1"/>
  <c r="E184" i="1"/>
  <c r="H119" i="1"/>
  <c r="F119" i="1"/>
  <c r="J119" i="1"/>
  <c r="I119" i="1"/>
  <c r="G119" i="1"/>
  <c r="I174" i="1"/>
  <c r="G174" i="1"/>
  <c r="G172" i="1"/>
  <c r="I172" i="1"/>
  <c r="I137" i="1"/>
  <c r="G137" i="1"/>
  <c r="G168" i="1"/>
  <c r="I168" i="1"/>
  <c r="I192" i="1"/>
  <c r="G192" i="1"/>
  <c r="I140" i="1"/>
  <c r="G140" i="1"/>
  <c r="I182" i="1"/>
  <c r="G182" i="1"/>
  <c r="I141" i="1"/>
  <c r="G141" i="1"/>
  <c r="I179" i="1"/>
  <c r="G179" i="1"/>
  <c r="D184" i="1"/>
  <c r="I180" i="1"/>
  <c r="G180" i="1"/>
  <c r="H68" i="1"/>
  <c r="G68" i="1"/>
  <c r="F68" i="1"/>
  <c r="J68" i="1"/>
  <c r="I68" i="1"/>
  <c r="G195" i="1"/>
  <c r="I195" i="1"/>
  <c r="I166" i="1"/>
  <c r="G166" i="1"/>
  <c r="I154" i="1"/>
  <c r="G154" i="1"/>
  <c r="I190" i="1"/>
  <c r="G190" i="1"/>
  <c r="G171" i="1"/>
  <c r="I171" i="1"/>
  <c r="I162" i="1"/>
  <c r="G162" i="1"/>
  <c r="I170" i="1"/>
  <c r="G170" i="1"/>
  <c r="G144" i="1"/>
  <c r="I144" i="1"/>
  <c r="D198" i="1"/>
  <c r="I188" i="1"/>
  <c r="G188" i="1"/>
  <c r="I164" i="1"/>
  <c r="G164" i="1"/>
  <c r="G153" i="1"/>
  <c r="I153" i="1"/>
  <c r="G193" i="1"/>
  <c r="I193" i="1"/>
  <c r="G161" i="1"/>
  <c r="I161" i="1"/>
  <c r="G191" i="1"/>
  <c r="I191" i="1"/>
  <c r="G165" i="1"/>
  <c r="I165" i="1"/>
  <c r="J54" i="1"/>
  <c r="I54" i="1"/>
  <c r="H54" i="1"/>
  <c r="G54" i="1"/>
  <c r="F54" i="1"/>
  <c r="I197" i="1"/>
  <c r="G197" i="1"/>
  <c r="E198" i="1"/>
  <c r="F198" i="1"/>
  <c r="F133" i="1"/>
  <c r="H133" i="1"/>
  <c r="J133" i="1"/>
  <c r="I133" i="1"/>
  <c r="G133" i="1"/>
  <c r="G159" i="1"/>
  <c r="I159" i="1"/>
  <c r="I194" i="1"/>
  <c r="G194" i="1"/>
  <c r="G175" i="1"/>
  <c r="I175" i="1"/>
  <c r="G173" i="1"/>
  <c r="I173" i="1"/>
  <c r="I142" i="1"/>
  <c r="G142" i="1"/>
  <c r="G148" i="1"/>
  <c r="I148" i="1"/>
  <c r="G189" i="1"/>
  <c r="I189" i="1"/>
  <c r="G167" i="1"/>
  <c r="I167" i="1"/>
  <c r="G177" i="1"/>
  <c r="I177" i="1"/>
  <c r="I183" i="1"/>
  <c r="G183" i="1"/>
  <c r="I146" i="1"/>
  <c r="G146" i="1"/>
  <c r="I181" i="1"/>
  <c r="G181" i="1"/>
  <c r="C198" i="1"/>
  <c r="I138" i="1"/>
  <c r="G138" i="1"/>
  <c r="I196" i="1"/>
  <c r="G196" i="1"/>
  <c r="D157" i="1" l="1"/>
  <c r="C157" i="1"/>
  <c r="G228" i="1"/>
  <c r="I228" i="1"/>
  <c r="F228" i="1"/>
  <c r="H228" i="1"/>
  <c r="I158" i="1"/>
  <c r="G158" i="1"/>
  <c r="F27" i="1"/>
  <c r="J27" i="1"/>
  <c r="I27" i="1"/>
  <c r="H27" i="1"/>
  <c r="G27" i="1"/>
  <c r="G198" i="1"/>
  <c r="I198" i="1"/>
  <c r="I184" i="1"/>
  <c r="G184" i="1"/>
  <c r="F157" i="1"/>
  <c r="E157" i="1"/>
  <c r="H92" i="1"/>
  <c r="F92" i="1"/>
  <c r="I92" i="1"/>
  <c r="J92" i="1"/>
  <c r="G92" i="1"/>
  <c r="G156" i="1"/>
  <c r="I156" i="1"/>
  <c r="G155" i="1"/>
  <c r="I155" i="1"/>
  <c r="G157" i="1" l="1"/>
  <c r="I157" i="1"/>
</calcChain>
</file>

<file path=xl/sharedStrings.xml><?xml version="1.0" encoding="utf-8"?>
<sst xmlns="http://schemas.openxmlformats.org/spreadsheetml/2006/main" count="365" uniqueCount="109">
  <si>
    <t>Indicadores Turísticos Tenerife</t>
  </si>
  <si>
    <t>Fuente: Encuestas de Alojamientos Turístico ISTAC</t>
  </si>
  <si>
    <t>Viajeros entrados en hoteles y apartamentos. Indicadores de capacidad. Indicadores de ocupación y de rentabilidad.</t>
  </si>
  <si>
    <t>Viajeros entrados en establecimientos alojativos (hoteles y apartamentos)</t>
  </si>
  <si>
    <t>Total (hotel + apartamento)</t>
  </si>
  <si>
    <t>Hoteles</t>
  </si>
  <si>
    <t>5 estrellas</t>
  </si>
  <si>
    <t>4 estrellas</t>
  </si>
  <si>
    <t>3 estrellas</t>
  </si>
  <si>
    <t>2 estrellas</t>
  </si>
  <si>
    <t>1 estrella</t>
  </si>
  <si>
    <t>Apartamentos</t>
  </si>
  <si>
    <t>4, 5 estrellas</t>
  </si>
  <si>
    <t>nd: dato no disponible ya que en algunos meses no se ha publicado el dato desagregado por tipología y categoría alojativa</t>
  </si>
  <si>
    <t>Viajeros entrados en establecimientos alojativos (hoteles y apartamentos) según lugar de residencia</t>
  </si>
  <si>
    <t>Total lugares de residencia</t>
  </si>
  <si>
    <t>Total residentes en España</t>
  </si>
  <si>
    <t>Canarias</t>
  </si>
  <si>
    <t>Residentes en Tenerife</t>
  </si>
  <si>
    <t>Resto Canarias</t>
  </si>
  <si>
    <t>Resto de España</t>
  </si>
  <si>
    <t>Total residentes en el extranjero</t>
  </si>
  <si>
    <t>Alemania</t>
  </si>
  <si>
    <t>Austria</t>
  </si>
  <si>
    <t>Canada</t>
  </si>
  <si>
    <t>Dinamarca</t>
  </si>
  <si>
    <t>Estados Unidos</t>
  </si>
  <si>
    <t>Finlandia</t>
  </si>
  <si>
    <t>Luxemburgo</t>
  </si>
  <si>
    <t>Reino Unido</t>
  </si>
  <si>
    <t>Francia</t>
  </si>
  <si>
    <t>Países Bajos</t>
  </si>
  <si>
    <t>Bélgica</t>
  </si>
  <si>
    <t>Irlanda</t>
  </si>
  <si>
    <t>Islandia</t>
  </si>
  <si>
    <t>Italia</t>
  </si>
  <si>
    <t>Noruega</t>
  </si>
  <si>
    <t>Suecia</t>
  </si>
  <si>
    <t>República Checa</t>
  </si>
  <si>
    <t>Hungría</t>
  </si>
  <si>
    <t>Portugal</t>
  </si>
  <si>
    <t>Lituania</t>
  </si>
  <si>
    <t>Rumania</t>
  </si>
  <si>
    <t>Polonia</t>
  </si>
  <si>
    <t>Suiza</t>
  </si>
  <si>
    <t>Rusia</t>
  </si>
  <si>
    <t>Otros países</t>
  </si>
  <si>
    <t>Viajeros entrados en establecimientos alojativos (hoteles y apartamentos) según municipio de alojamiento</t>
  </si>
  <si>
    <t>Total municipios de alojamiento</t>
  </si>
  <si>
    <t>Adeje</t>
  </si>
  <si>
    <t>Arona</t>
  </si>
  <si>
    <t>Granadilla de Abona</t>
  </si>
  <si>
    <t>Puerto de la Cruz</t>
  </si>
  <si>
    <t>San Miguel de Abona</t>
  </si>
  <si>
    <t>Santa Cruz de Tenerife</t>
  </si>
  <si>
    <t>San Cristóbal de La Laguna</t>
  </si>
  <si>
    <t>Santiago del Teide</t>
  </si>
  <si>
    <t>Guía de Isora</t>
  </si>
  <si>
    <t>Resto de municipios de Tenerife</t>
  </si>
  <si>
    <t>Pernoctaciones en establecimientos alojativos (hoteles y apartamentos)</t>
  </si>
  <si>
    <t>Pernoctaciones en establecimientos alojativos (hoteles y apartamentos) según lugar de residencia</t>
  </si>
  <si>
    <t>Pernoctaciones en establecimientos alojativos (hoteles y apartamentos) según municipio de alojamiento</t>
  </si>
  <si>
    <r>
      <t xml:space="preserve">Estancia media en establecimientos alojativos (hoteles y apartamentos) </t>
    </r>
    <r>
      <rPr>
        <sz val="12"/>
        <color theme="1"/>
        <rFont val="Calibri"/>
        <family val="2"/>
        <scheme val="minor"/>
      </rPr>
      <t>(en días)</t>
    </r>
  </si>
  <si>
    <r>
      <t>Estancia media  según lugar de residencia</t>
    </r>
    <r>
      <rPr>
        <sz val="12"/>
        <color theme="1"/>
        <rFont val="Calibri"/>
        <family val="2"/>
        <scheme val="minor"/>
      </rPr>
      <t xml:space="preserve"> (en días)</t>
    </r>
  </si>
  <si>
    <t>Resto España</t>
  </si>
  <si>
    <r>
      <t>Estancia media  según municipio de alojamiento</t>
    </r>
    <r>
      <rPr>
        <sz val="12"/>
        <color theme="1"/>
        <rFont val="Calibri"/>
        <family val="2"/>
        <scheme val="minor"/>
      </rPr>
      <t xml:space="preserve"> (en días)</t>
    </r>
  </si>
  <si>
    <t>Tasas de ocupación por plaza en establecimientos alojativos (hoteles y apartamentos)</t>
  </si>
  <si>
    <t>Tasas de ocupación según municipio de alojamiento</t>
  </si>
  <si>
    <t>Indicadores de rentabilidad alojativa (hoteles y apartamentos)</t>
  </si>
  <si>
    <t>Ingresos totales según tipología y categoría alojativa</t>
  </si>
  <si>
    <t>5 Estrellas</t>
  </si>
  <si>
    <t>4 Estrellas</t>
  </si>
  <si>
    <t>3 Estrellas</t>
  </si>
  <si>
    <t>2 Estrellas</t>
  </si>
  <si>
    <t>1 Estrella</t>
  </si>
  <si>
    <t>Ingresos totales según municipio del alojamiento</t>
  </si>
  <si>
    <t>Tarifa media diaria (ADR) según tipología y categoría alojativa</t>
  </si>
  <si>
    <t>Tarifa media diaria (ADR) según municipio del alojamiento</t>
  </si>
  <si>
    <t>Resto de Tenerife</t>
  </si>
  <si>
    <t>Ingresos por habitación disponible (RevPAR) según tipología y categoría alojativa</t>
  </si>
  <si>
    <t>Ingresos por habitación disponible (RevPAR) según municipio del alojamiento</t>
  </si>
  <si>
    <t>Fuente: Estadísticas de tráfico aéreo - AENA</t>
  </si>
  <si>
    <t>Pasajeros llegados a los aeropuertos de Tenerife</t>
  </si>
  <si>
    <t>Pasajeros llegados a los aeropuertos de Tenerife según tipo de servicio</t>
  </si>
  <si>
    <t>Total llegadas</t>
  </si>
  <si>
    <t>llegadas regulares</t>
  </si>
  <si>
    <t>llegadas no regulares</t>
  </si>
  <si>
    <t>Pasajeros llegados a los aeropuertos de Tenerife procedencia del vuelo</t>
  </si>
  <si>
    <t>Procedencia del vuelo</t>
  </si>
  <si>
    <t>Total</t>
  </si>
  <si>
    <t>España</t>
  </si>
  <si>
    <t>aeropuertos insulares</t>
  </si>
  <si>
    <t>aeropuertos peninsulares</t>
  </si>
  <si>
    <t>Extranjero</t>
  </si>
  <si>
    <t>Belgica</t>
  </si>
  <si>
    <t>Holanda</t>
  </si>
  <si>
    <t>Federacion Rusa</t>
  </si>
  <si>
    <t>Republica Checa</t>
  </si>
  <si>
    <t>Resto países</t>
  </si>
  <si>
    <t>Pasajeros llegados a los aeropuertos de Tenerife según aeropuerto de llegada</t>
  </si>
  <si>
    <t>Tenerife Norte - Los Rodeos</t>
  </si>
  <si>
    <t>Tenerife Sur - Reina Sofía</t>
  </si>
  <si>
    <t>Operaciones de llegada a los aeropuertos de Tenerife según tipo de servicio</t>
  </si>
  <si>
    <t>Operaciones de llegada a los aeropuertos de Tenerife según procedencia del vuelo</t>
  </si>
  <si>
    <t>Federación Rusa</t>
  </si>
  <si>
    <t>Operaciones de llegada a los aeropuertos de Tenerife según aeropuerto de llegada</t>
  </si>
  <si>
    <t>Fuente: AENA. Elaboración Turismo de Tenerife</t>
  </si>
  <si>
    <t>-</t>
  </si>
  <si>
    <t>verano (julio-septiembre)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</si>
</sst>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0.0%"/>
    <numFmt numFmtId="165" formatCode="0.0"/>
    <numFmt numFmtId="166" formatCode="#,##0.0"/>
    <numFmt numFmtId="167" formatCode="#,##0\ &quot;€&quot;"/>
    <numFmt numFmtId="168" formatCode="#,##0.0\ &quot;€&quot;"/>
    <numFmt numFmtId="169" formatCode="#,##0.00\ &quot;€&quot;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147DFC"/>
      <name val="Calibri"/>
      <family val="2"/>
      <scheme val="minor"/>
    </font>
    <font>
      <sz val="11"/>
      <color rgb="FF147DFC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FACCB"/>
      <name val="Calibri"/>
      <family val="2"/>
      <scheme val="minor"/>
    </font>
    <font>
      <sz val="11"/>
      <color rgb="FF0FACCB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E29700"/>
      <name val="Calibri"/>
      <family val="2"/>
      <scheme val="minor"/>
    </font>
    <font>
      <sz val="11"/>
      <color rgb="FFE297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1"/>
      <color rgb="FF666633"/>
      <name val="Calibri"/>
      <family val="2"/>
      <scheme val="minor"/>
    </font>
    <font>
      <sz val="11"/>
      <color rgb="FF666633"/>
      <name val="Calibri"/>
      <family val="2"/>
      <scheme val="minor"/>
    </font>
    <font>
      <b/>
      <sz val="11"/>
      <color rgb="FFF79057"/>
      <name val="Calibri"/>
      <family val="2"/>
      <scheme val="minor"/>
    </font>
    <font>
      <sz val="11"/>
      <color rgb="FFF79057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rgb="FFD8767F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CD1FE"/>
        <bgColor indexed="64"/>
      </patternFill>
    </fill>
    <fill>
      <patternFill patternType="solid">
        <fgColor rgb="FFB1EDF9"/>
        <bgColor indexed="64"/>
      </patternFill>
    </fill>
    <fill>
      <patternFill patternType="solid">
        <fgColor rgb="FFB1F6F9"/>
        <bgColor indexed="64"/>
      </patternFill>
    </fill>
    <fill>
      <patternFill patternType="solid">
        <fgColor rgb="FFFFE2A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rgb="FFC1BF7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9AB7F"/>
        <bgColor indexed="64"/>
      </patternFill>
    </fill>
  </fills>
  <borders count="125">
    <border>
      <left/>
      <right/>
      <top/>
      <bottom/>
      <diagonal/>
    </border>
    <border>
      <left style="dashed">
        <color theme="0" tint="-0.499984740745262"/>
      </left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hair">
        <color rgb="FF0070C0"/>
      </left>
      <right/>
      <top/>
      <bottom style="hair">
        <color rgb="FF0070C0"/>
      </bottom>
      <diagonal/>
    </border>
    <border>
      <left/>
      <right/>
      <top/>
      <bottom style="hair">
        <color rgb="FF0070C0"/>
      </bottom>
      <diagonal/>
    </border>
    <border>
      <left/>
      <right style="hair">
        <color rgb="FF0070C0"/>
      </right>
      <top/>
      <bottom style="hair">
        <color rgb="FF0070C0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/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rgb="FFACD1FE"/>
      </left>
      <right style="hair">
        <color rgb="FFACD1FE"/>
      </right>
      <top/>
      <bottom style="hair">
        <color rgb="FFACD1FE"/>
      </bottom>
      <diagonal/>
    </border>
    <border>
      <left style="hair">
        <color rgb="FFACD1FE"/>
      </left>
      <right style="hair">
        <color rgb="FFACD1FE"/>
      </right>
      <top style="hair">
        <color rgb="FFACD1FE"/>
      </top>
      <bottom/>
      <diagonal/>
    </border>
    <border>
      <left style="hair">
        <color rgb="FFACD1FE"/>
      </left>
      <right style="hair">
        <color rgb="FFACD1FE"/>
      </right>
      <top style="hair">
        <color rgb="FFACD1FE"/>
      </top>
      <bottom style="hair">
        <color rgb="FFACD1FE"/>
      </bottom>
      <diagonal/>
    </border>
    <border>
      <left style="hair">
        <color rgb="FFACD1FE"/>
      </left>
      <right style="hair">
        <color rgb="FFACD1FE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ACD1FE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ACD1FE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rgb="FF0070C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rgb="FF0070C0"/>
      </left>
      <right/>
      <top style="hair">
        <color rgb="FF0070C0"/>
      </top>
      <bottom style="hair">
        <color rgb="FF0070C0"/>
      </bottom>
      <diagonal/>
    </border>
    <border>
      <left/>
      <right/>
      <top style="hair">
        <color rgb="FF0070C0"/>
      </top>
      <bottom style="hair">
        <color rgb="FF0070C0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/>
      <diagonal/>
    </border>
    <border>
      <left style="hair">
        <color rgb="FF0FACCB"/>
      </left>
      <right style="hair">
        <color rgb="FF0FACCB"/>
      </right>
      <top/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ACD1FE"/>
      </top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0FACCB"/>
      </top>
      <bottom style="hair">
        <color rgb="FF0FACCB"/>
      </bottom>
      <diagonal/>
    </border>
    <border>
      <left style="hair">
        <color rgb="FF0FACCB"/>
      </left>
      <right style="hair">
        <color rgb="FF0FACCB"/>
      </right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0FACCB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0FACCB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dashed">
        <color theme="0" tint="-0.34998626667073579"/>
      </left>
      <right/>
      <top/>
      <bottom style="dashed">
        <color theme="0" tint="-0.34998626667073579"/>
      </bottom>
      <diagonal/>
    </border>
    <border>
      <left style="hair">
        <color rgb="FFE29700"/>
      </left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/>
      <top style="dashed">
        <color theme="0" tint="-0.34998626667073579"/>
      </top>
      <bottom style="hair">
        <color rgb="FFE29700"/>
      </bottom>
      <diagonal/>
    </border>
    <border>
      <left/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rgb="FFE29700"/>
      </left>
      <right/>
      <top style="hair">
        <color rgb="FFE29700"/>
      </top>
      <bottom style="hair">
        <color rgb="FFE29700"/>
      </bottom>
      <diagonal/>
    </border>
    <border>
      <left/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rgb="FFE29700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/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thin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/>
      <diagonal/>
    </border>
    <border>
      <left style="hair">
        <color theme="9" tint="-0.24994659260841701"/>
      </left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dashed">
        <color theme="0" tint="-0.34998626667073579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9" tint="-0.24994659260841701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9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thin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/>
      <diagonal/>
    </border>
    <border>
      <left/>
      <right style="hair">
        <color theme="0" tint="-0.24994659260841701"/>
      </right>
      <top style="hair">
        <color theme="0" tint="-4.9989318521683403E-2"/>
      </top>
      <bottom/>
      <diagonal/>
    </border>
    <border>
      <left style="hair">
        <color rgb="FF666633"/>
      </left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 style="hair">
        <color rgb="FF666633"/>
      </right>
      <top style="hair">
        <color rgb="FF666633"/>
      </top>
      <bottom style="hair">
        <color rgb="FF666633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4.9989318521683403E-2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rgb="FF666633"/>
      </bottom>
      <diagonal/>
    </border>
    <border>
      <left/>
      <right/>
      <top/>
      <bottom style="hair">
        <color rgb="FF666633"/>
      </bottom>
      <diagonal/>
    </border>
    <border>
      <left style="hair">
        <color rgb="FF666633"/>
      </left>
      <right/>
      <top style="dashed">
        <color theme="0" tint="-0.34998626667073579"/>
      </top>
      <bottom style="hair">
        <color rgb="FF666633"/>
      </bottom>
      <diagonal/>
    </border>
    <border>
      <left/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/>
      <top style="hair">
        <color rgb="FF666633"/>
      </top>
      <bottom style="hair">
        <color rgb="FF666633"/>
      </bottom>
      <diagonal/>
    </border>
    <border>
      <left/>
      <right style="hair">
        <color rgb="FF666633"/>
      </right>
      <top style="hair">
        <color rgb="FF666633"/>
      </top>
      <bottom style="hair">
        <color rgb="FF666633"/>
      </bottom>
      <diagonal/>
    </border>
    <border>
      <left style="hair">
        <color theme="0" tint="-0.34998626667073579"/>
      </left>
      <right/>
      <top style="hair">
        <color rgb="FF666633"/>
      </top>
      <bottom style="hair">
        <color theme="0" tint="-4.9989318521683403E-2"/>
      </bottom>
      <diagonal/>
    </border>
    <border>
      <left/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34998626667073579"/>
      </left>
      <right/>
      <top style="hair">
        <color theme="0" tint="-4.9989318521683403E-2"/>
      </top>
      <bottom/>
      <diagonal/>
    </border>
    <border>
      <left/>
      <right style="hair">
        <color theme="0" tint="-0.34998626667073579"/>
      </right>
      <top style="hair">
        <color theme="0" tint="-4.9989318521683403E-2"/>
      </top>
      <bottom/>
      <diagonal/>
    </border>
    <border>
      <left style="hair">
        <color theme="0" tint="-0.34998626667073579"/>
      </left>
      <right/>
      <top/>
      <bottom/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/>
      <top/>
      <bottom style="hair">
        <color rgb="FF666633"/>
      </bottom>
      <diagonal/>
    </border>
    <border>
      <left/>
      <right style="hair">
        <color theme="0" tint="-0.34998626667073579"/>
      </right>
      <top/>
      <bottom style="hair">
        <color rgb="FF666633"/>
      </bottom>
      <diagonal/>
    </border>
    <border>
      <left style="hair">
        <color theme="0" tint="-0.24994659260841701"/>
      </left>
      <right/>
      <top style="hair">
        <color rgb="FF666633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/>
      <bottom style="hair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0.34998626667073579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 style="hair">
        <color rgb="FFF79057"/>
      </bottom>
      <diagonal/>
    </border>
    <border>
      <left style="hair">
        <color theme="5" tint="-0.24994659260841701"/>
      </left>
      <right style="hair">
        <color theme="5" tint="-0.24994659260841701"/>
      </right>
      <top style="dashed">
        <color theme="0" tint="-0.34998626667073579"/>
      </top>
      <bottom style="hair">
        <color theme="5" tint="-0.24994659260841701"/>
      </bottom>
      <diagonal/>
    </border>
    <border>
      <left style="hair">
        <color theme="5" tint="-0.24994659260841701"/>
      </left>
      <right style="hair">
        <color theme="5" tint="-0.24994659260841701"/>
      </right>
      <top style="hair">
        <color theme="5" tint="-0.24994659260841701"/>
      </top>
      <bottom style="hair">
        <color theme="5" tint="-0.24994659260841701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/>
      <diagonal/>
    </border>
    <border>
      <left style="hair">
        <color rgb="FFF79057"/>
      </left>
      <right style="hair">
        <color rgb="FFF79057"/>
      </right>
      <top style="hair">
        <color rgb="FFF79057"/>
      </top>
      <bottom style="hair">
        <color rgb="FFF79057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 style="hair">
        <color theme="8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/>
      <diagonal/>
    </border>
    <border>
      <left style="hair">
        <color theme="8"/>
      </left>
      <right style="hair">
        <color theme="8"/>
      </right>
      <top style="hair">
        <color theme="8"/>
      </top>
      <bottom style="hair">
        <color theme="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7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64" fontId="6" fillId="4" borderId="0" xfId="1" applyNumberFormat="1" applyFont="1" applyFill="1"/>
    <xf numFmtId="0" fontId="0" fillId="2" borderId="11" xfId="0" applyFill="1" applyBorder="1"/>
    <xf numFmtId="0" fontId="0" fillId="2" borderId="12" xfId="0" applyFill="1" applyBorder="1" applyAlignment="1">
      <alignment horizontal="center" vertical="center" wrapText="1"/>
    </xf>
    <xf numFmtId="164" fontId="6" fillId="4" borderId="0" xfId="1" applyNumberFormat="1" applyFont="1" applyFill="1" applyAlignment="1">
      <alignment horizontal="center" vertical="center" wrapText="1"/>
    </xf>
    <xf numFmtId="0" fontId="6" fillId="0" borderId="13" xfId="0" applyFont="1" applyBorder="1"/>
    <xf numFmtId="3" fontId="6" fillId="0" borderId="13" xfId="0" applyNumberFormat="1" applyFont="1" applyBorder="1"/>
    <xf numFmtId="164" fontId="6" fillId="0" borderId="13" xfId="1" applyNumberFormat="1" applyFont="1" applyBorder="1"/>
    <xf numFmtId="164" fontId="6" fillId="4" borderId="14" xfId="1" applyNumberFormat="1" applyFont="1" applyFill="1" applyBorder="1"/>
    <xf numFmtId="0" fontId="7" fillId="0" borderId="15" xfId="0" applyFont="1" applyBorder="1" applyAlignment="1">
      <alignment horizontal="left" indent="1"/>
    </xf>
    <xf numFmtId="3" fontId="7" fillId="0" borderId="15" xfId="0" applyNumberFormat="1" applyFont="1" applyBorder="1"/>
    <xf numFmtId="164" fontId="7" fillId="0" borderId="15" xfId="1" applyNumberFormat="1" applyFont="1" applyBorder="1"/>
    <xf numFmtId="164" fontId="7" fillId="4" borderId="16" xfId="1" applyNumberFormat="1" applyFont="1" applyFill="1" applyBorder="1"/>
    <xf numFmtId="0" fontId="0" fillId="0" borderId="17" xfId="0" applyBorder="1" applyAlignment="1">
      <alignment horizontal="left" indent="3"/>
    </xf>
    <xf numFmtId="3" fontId="0" fillId="0" borderId="17" xfId="0" applyNumberFormat="1" applyBorder="1"/>
    <xf numFmtId="164" fontId="0" fillId="0" borderId="17" xfId="1" applyNumberFormat="1" applyFont="1" applyBorder="1"/>
    <xf numFmtId="164" fontId="0" fillId="4" borderId="18" xfId="1" applyNumberFormat="1" applyFont="1" applyFill="1" applyBorder="1"/>
    <xf numFmtId="0" fontId="0" fillId="0" borderId="19" xfId="0" applyBorder="1" applyAlignment="1">
      <alignment horizontal="left" indent="3"/>
    </xf>
    <xf numFmtId="3" fontId="0" fillId="0" borderId="19" xfId="0" applyNumberFormat="1" applyBorder="1"/>
    <xf numFmtId="164" fontId="0" fillId="0" borderId="19" xfId="1" applyNumberFormat="1" applyFont="1" applyBorder="1"/>
    <xf numFmtId="0" fontId="0" fillId="0" borderId="20" xfId="0" applyBorder="1" applyAlignment="1">
      <alignment horizontal="left" indent="3"/>
    </xf>
    <xf numFmtId="3" fontId="0" fillId="0" borderId="20" xfId="0" applyNumberFormat="1" applyBorder="1"/>
    <xf numFmtId="164" fontId="0" fillId="0" borderId="20" xfId="1" applyNumberFormat="1" applyFont="1" applyBorder="1"/>
    <xf numFmtId="0" fontId="0" fillId="0" borderId="21" xfId="0" applyBorder="1" applyAlignment="1">
      <alignment horizontal="left" indent="2"/>
    </xf>
    <xf numFmtId="0" fontId="0" fillId="0" borderId="19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3" fontId="0" fillId="0" borderId="23" xfId="0" applyNumberFormat="1" applyBorder="1"/>
    <xf numFmtId="164" fontId="0" fillId="0" borderId="23" xfId="1" applyNumberFormat="1" applyFont="1" applyBorder="1"/>
    <xf numFmtId="164" fontId="0" fillId="4" borderId="24" xfId="1" applyNumberFormat="1" applyFont="1" applyFill="1" applyBorder="1"/>
    <xf numFmtId="2" fontId="0" fillId="0" borderId="25" xfId="0" applyNumberFormat="1" applyBorder="1" applyAlignment="1">
      <alignment horizontal="right"/>
    </xf>
    <xf numFmtId="2" fontId="0" fillId="0" borderId="26" xfId="0" applyNumberFormat="1" applyBorder="1" applyAlignment="1">
      <alignment horizontal="right"/>
    </xf>
    <xf numFmtId="2" fontId="0" fillId="0" borderId="27" xfId="0" applyNumberFormat="1" applyBorder="1" applyAlignment="1">
      <alignment horizontal="right"/>
    </xf>
    <xf numFmtId="0" fontId="5" fillId="4" borderId="28" xfId="0" applyFont="1" applyFill="1" applyBorder="1"/>
    <xf numFmtId="0" fontId="5" fillId="4" borderId="29" xfId="0" applyFont="1" applyFill="1" applyBorder="1"/>
    <xf numFmtId="0" fontId="5" fillId="4" borderId="30" xfId="0" applyFont="1" applyFill="1" applyBorder="1"/>
    <xf numFmtId="164" fontId="7" fillId="4" borderId="15" xfId="1" applyNumberFormat="1" applyFont="1" applyFill="1" applyBorder="1"/>
    <xf numFmtId="0" fontId="0" fillId="0" borderId="17" xfId="0" applyBorder="1" applyAlignment="1">
      <alignment horizontal="left" indent="1"/>
    </xf>
    <xf numFmtId="0" fontId="0" fillId="0" borderId="18" xfId="0" applyBorder="1" applyAlignment="1">
      <alignment horizontal="left" indent="2"/>
    </xf>
    <xf numFmtId="164" fontId="0" fillId="0" borderId="18" xfId="1" applyNumberFormat="1" applyFont="1" applyBorder="1"/>
    <xf numFmtId="3" fontId="0" fillId="0" borderId="18" xfId="0" applyNumberFormat="1" applyBorder="1"/>
    <xf numFmtId="0" fontId="0" fillId="0" borderId="20" xfId="0" applyBorder="1" applyAlignment="1">
      <alignment horizontal="left" indent="1"/>
    </xf>
    <xf numFmtId="0" fontId="0" fillId="0" borderId="19" xfId="0" applyBorder="1" applyAlignment="1">
      <alignment horizontal="left" indent="1"/>
    </xf>
    <xf numFmtId="0" fontId="0" fillId="0" borderId="23" xfId="0" applyBorder="1" applyAlignment="1">
      <alignment horizontal="left" indent="1"/>
    </xf>
    <xf numFmtId="0" fontId="5" fillId="4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3" fontId="8" fillId="0" borderId="14" xfId="0" applyNumberFormat="1" applyFont="1" applyBorder="1"/>
    <xf numFmtId="164" fontId="8" fillId="0" borderId="14" xfId="1" applyNumberFormat="1" applyFont="1" applyBorder="1"/>
    <xf numFmtId="164" fontId="8" fillId="4" borderId="16" xfId="1" applyNumberFormat="1" applyFont="1" applyFill="1" applyBorder="1"/>
    <xf numFmtId="0" fontId="0" fillId="0" borderId="19" xfId="0" applyBorder="1" applyAlignment="1">
      <alignment horizontal="left"/>
    </xf>
    <xf numFmtId="0" fontId="0" fillId="0" borderId="31" xfId="0" applyBorder="1" applyAlignment="1">
      <alignment horizontal="left"/>
    </xf>
    <xf numFmtId="3" fontId="0" fillId="0" borderId="31" xfId="0" applyNumberFormat="1" applyBorder="1"/>
    <xf numFmtId="164" fontId="0" fillId="0" borderId="31" xfId="1" applyNumberFormat="1" applyFont="1" applyBorder="1"/>
    <xf numFmtId="0" fontId="0" fillId="0" borderId="23" xfId="0" applyBorder="1" applyAlignment="1">
      <alignment horizontal="left"/>
    </xf>
    <xf numFmtId="0" fontId="0" fillId="0" borderId="32" xfId="0" applyBorder="1" applyAlignment="1">
      <alignment horizontal="left"/>
    </xf>
    <xf numFmtId="3" fontId="0" fillId="0" borderId="32" xfId="0" applyNumberFormat="1" applyBorder="1"/>
    <xf numFmtId="164" fontId="0" fillId="0" borderId="32" xfId="1" applyNumberFormat="1" applyFont="1" applyBorder="1"/>
    <xf numFmtId="0" fontId="5" fillId="5" borderId="0" xfId="0" applyFont="1" applyFill="1" applyAlignment="1">
      <alignment horizontal="center"/>
    </xf>
    <xf numFmtId="0" fontId="0" fillId="2" borderId="33" xfId="0" applyFill="1" applyBorder="1"/>
    <xf numFmtId="164" fontId="6" fillId="6" borderId="0" xfId="1" applyNumberFormat="1" applyFont="1" applyFill="1"/>
    <xf numFmtId="164" fontId="6" fillId="6" borderId="0" xfId="1" applyNumberFormat="1" applyFont="1" applyFill="1" applyAlignment="1">
      <alignment horizontal="center" vertical="center" wrapText="1"/>
    </xf>
    <xf numFmtId="0" fontId="9" fillId="0" borderId="34" xfId="0" applyFont="1" applyBorder="1"/>
    <xf numFmtId="3" fontId="9" fillId="0" borderId="34" xfId="0" applyNumberFormat="1" applyFont="1" applyBorder="1"/>
    <xf numFmtId="164" fontId="9" fillId="0" borderId="34" xfId="1" applyNumberFormat="1" applyFont="1" applyBorder="1"/>
    <xf numFmtId="164" fontId="9" fillId="6" borderId="35" xfId="1" applyNumberFormat="1" applyFont="1" applyFill="1" applyBorder="1"/>
    <xf numFmtId="0" fontId="10" fillId="0" borderId="36" xfId="0" applyFont="1" applyBorder="1" applyAlignment="1">
      <alignment horizontal="left" indent="1"/>
    </xf>
    <xf numFmtId="3" fontId="10" fillId="0" borderId="36" xfId="0" applyNumberFormat="1" applyFont="1" applyBorder="1"/>
    <xf numFmtId="164" fontId="10" fillId="0" borderId="36" xfId="1" applyNumberFormat="1" applyFont="1" applyBorder="1"/>
    <xf numFmtId="164" fontId="10" fillId="6" borderId="36" xfId="1" applyNumberFormat="1" applyFont="1" applyFill="1" applyBorder="1"/>
    <xf numFmtId="164" fontId="0" fillId="6" borderId="18" xfId="1" applyNumberFormat="1" applyFont="1" applyFill="1" applyBorder="1"/>
    <xf numFmtId="0" fontId="0" fillId="0" borderId="20" xfId="0" applyBorder="1" applyAlignment="1">
      <alignment horizontal="left" indent="2"/>
    </xf>
    <xf numFmtId="0" fontId="10" fillId="0" borderId="34" xfId="0" applyFont="1" applyBorder="1"/>
    <xf numFmtId="3" fontId="10" fillId="0" borderId="34" xfId="0" applyNumberFormat="1" applyFont="1" applyBorder="1"/>
    <xf numFmtId="164" fontId="10" fillId="0" borderId="34" xfId="1" applyNumberFormat="1" applyFont="1" applyBorder="1"/>
    <xf numFmtId="164" fontId="10" fillId="6" borderId="37" xfId="1" applyNumberFormat="1" applyFont="1" applyFill="1" applyBorder="1"/>
    <xf numFmtId="164" fontId="0" fillId="6" borderId="38" xfId="1" applyNumberFormat="1" applyFont="1" applyFill="1" applyBorder="1"/>
    <xf numFmtId="164" fontId="0" fillId="6" borderId="0" xfId="1" applyNumberFormat="1" applyFont="1" applyFill="1"/>
    <xf numFmtId="0" fontId="0" fillId="0" borderId="39" xfId="0" applyBorder="1" applyAlignment="1">
      <alignment horizontal="left" indent="1"/>
    </xf>
    <xf numFmtId="3" fontId="0" fillId="0" borderId="40" xfId="0" applyNumberFormat="1" applyBorder="1"/>
    <xf numFmtId="164" fontId="0" fillId="0" borderId="40" xfId="1" applyNumberFormat="1" applyFont="1" applyBorder="1"/>
    <xf numFmtId="0" fontId="0" fillId="0" borderId="41" xfId="0" applyBorder="1"/>
    <xf numFmtId="3" fontId="0" fillId="0" borderId="41" xfId="0" applyNumberFormat="1" applyBorder="1"/>
    <xf numFmtId="164" fontId="0" fillId="0" borderId="41" xfId="1" applyNumberFormat="1" applyFont="1" applyBorder="1"/>
    <xf numFmtId="0" fontId="0" fillId="0" borderId="19" xfId="0" applyBorder="1"/>
    <xf numFmtId="0" fontId="0" fillId="0" borderId="23" xfId="0" applyBorder="1"/>
    <xf numFmtId="0" fontId="0" fillId="0" borderId="22" xfId="0" applyBorder="1"/>
    <xf numFmtId="3" fontId="0" fillId="0" borderId="22" xfId="0" applyNumberFormat="1" applyBorder="1"/>
    <xf numFmtId="164" fontId="0" fillId="0" borderId="22" xfId="1" applyNumberFormat="1" applyFont="1" applyBorder="1"/>
    <xf numFmtId="0" fontId="5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0" fillId="2" borderId="42" xfId="0" applyFill="1" applyBorder="1"/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7" borderId="0" xfId="0" applyFill="1"/>
    <xf numFmtId="0" fontId="12" fillId="0" borderId="43" xfId="0" applyFont="1" applyBorder="1"/>
    <xf numFmtId="2" fontId="13" fillId="0" borderId="43" xfId="0" applyNumberFormat="1" applyFont="1" applyBorder="1" applyAlignment="1">
      <alignment horizontal="right"/>
    </xf>
    <xf numFmtId="2" fontId="13" fillId="0" borderId="44" xfId="0" applyNumberFormat="1" applyFont="1" applyBorder="1" applyAlignment="1">
      <alignment horizontal="center"/>
    </xf>
    <xf numFmtId="2" fontId="13" fillId="0" borderId="45" xfId="0" applyNumberFormat="1" applyFont="1" applyBorder="1" applyAlignment="1">
      <alignment horizontal="center"/>
    </xf>
    <xf numFmtId="2" fontId="13" fillId="7" borderId="0" xfId="0" applyNumberFormat="1" applyFont="1" applyFill="1" applyAlignment="1">
      <alignment horizontal="center"/>
    </xf>
    <xf numFmtId="0" fontId="13" fillId="0" borderId="46" xfId="0" applyFont="1" applyBorder="1" applyAlignment="1">
      <alignment horizontal="left" indent="1"/>
    </xf>
    <xf numFmtId="2" fontId="13" fillId="0" borderId="46" xfId="0" applyNumberFormat="1" applyFont="1" applyBorder="1" applyAlignment="1">
      <alignment horizontal="right"/>
    </xf>
    <xf numFmtId="2" fontId="13" fillId="0" borderId="47" xfId="0" applyNumberFormat="1" applyFont="1" applyBorder="1" applyAlignment="1">
      <alignment horizontal="center"/>
    </xf>
    <xf numFmtId="2" fontId="13" fillId="0" borderId="48" xfId="0" applyNumberFormat="1" applyFont="1" applyBorder="1" applyAlignment="1">
      <alignment horizontal="center"/>
    </xf>
    <xf numFmtId="0" fontId="0" fillId="0" borderId="49" xfId="0" applyBorder="1" applyAlignment="1">
      <alignment horizontal="left" indent="2"/>
    </xf>
    <xf numFmtId="2" fontId="0" fillId="0" borderId="49" xfId="0" applyNumberFormat="1" applyBorder="1" applyAlignment="1">
      <alignment horizontal="right"/>
    </xf>
    <xf numFmtId="2" fontId="0" fillId="0" borderId="50" xfId="0" applyNumberFormat="1" applyBorder="1" applyAlignment="1">
      <alignment horizontal="center"/>
    </xf>
    <xf numFmtId="2" fontId="0" fillId="0" borderId="51" xfId="0" applyNumberFormat="1" applyBorder="1" applyAlignment="1">
      <alignment horizontal="center"/>
    </xf>
    <xf numFmtId="2" fontId="0" fillId="7" borderId="0" xfId="0" applyNumberFormat="1" applyFill="1" applyAlignment="1">
      <alignment horizontal="center"/>
    </xf>
    <xf numFmtId="2" fontId="0" fillId="0" borderId="19" xfId="0" applyNumberFormat="1" applyBorder="1" applyAlignment="1">
      <alignment horizontal="right"/>
    </xf>
    <xf numFmtId="2" fontId="0" fillId="0" borderId="52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0" fontId="0" fillId="0" borderId="54" xfId="0" applyBorder="1" applyAlignment="1">
      <alignment horizontal="left" indent="2"/>
    </xf>
    <xf numFmtId="2" fontId="0" fillId="0" borderId="54" xfId="0" applyNumberFormat="1" applyBorder="1" applyAlignment="1">
      <alignment horizontal="right"/>
    </xf>
    <xf numFmtId="2" fontId="0" fillId="0" borderId="55" xfId="0" applyNumberFormat="1" applyBorder="1" applyAlignment="1">
      <alignment horizontal="center"/>
    </xf>
    <xf numFmtId="2" fontId="0" fillId="0" borderId="56" xfId="0" applyNumberFormat="1" applyBorder="1" applyAlignment="1">
      <alignment horizontal="center"/>
    </xf>
    <xf numFmtId="0" fontId="13" fillId="0" borderId="57" xfId="0" applyFont="1" applyBorder="1" applyAlignment="1">
      <alignment horizontal="left" indent="1"/>
    </xf>
    <xf numFmtId="2" fontId="13" fillId="0" borderId="57" xfId="0" applyNumberFormat="1" applyFont="1" applyBorder="1" applyAlignment="1">
      <alignment horizontal="right"/>
    </xf>
    <xf numFmtId="2" fontId="0" fillId="0" borderId="58" xfId="0" applyNumberFormat="1" applyBorder="1" applyAlignment="1">
      <alignment horizontal="right"/>
    </xf>
    <xf numFmtId="2" fontId="0" fillId="0" borderId="59" xfId="0" applyNumberFormat="1" applyBorder="1" applyAlignment="1">
      <alignment horizontal="center"/>
    </xf>
    <xf numFmtId="2" fontId="0" fillId="0" borderId="60" xfId="0" applyNumberFormat="1" applyBorder="1" applyAlignment="1">
      <alignment horizontal="center"/>
    </xf>
    <xf numFmtId="2" fontId="0" fillId="0" borderId="61" xfId="0" applyNumberFormat="1" applyBorder="1" applyAlignment="1">
      <alignment horizontal="right"/>
    </xf>
    <xf numFmtId="2" fontId="0" fillId="0" borderId="62" xfId="0" applyNumberFormat="1" applyBorder="1" applyAlignment="1">
      <alignment horizontal="center"/>
    </xf>
    <xf numFmtId="2" fontId="0" fillId="0" borderId="63" xfId="0" applyNumberFormat="1" applyBorder="1" applyAlignment="1">
      <alignment horizontal="center"/>
    </xf>
    <xf numFmtId="2" fontId="0" fillId="0" borderId="64" xfId="0" applyNumberFormat="1" applyBorder="1" applyAlignment="1">
      <alignment horizontal="right"/>
    </xf>
    <xf numFmtId="2" fontId="0" fillId="0" borderId="65" xfId="0" applyNumberFormat="1" applyBorder="1" applyAlignment="1">
      <alignment horizontal="center"/>
    </xf>
    <xf numFmtId="2" fontId="0" fillId="0" borderId="66" xfId="0" applyNumberFormat="1" applyBorder="1" applyAlignment="1">
      <alignment horizontal="center"/>
    </xf>
    <xf numFmtId="165" fontId="13" fillId="0" borderId="43" xfId="0" applyNumberFormat="1" applyFont="1" applyBorder="1" applyAlignment="1">
      <alignment horizontal="right"/>
    </xf>
    <xf numFmtId="2" fontId="13" fillId="0" borderId="43" xfId="0" applyNumberFormat="1" applyFont="1" applyBorder="1" applyAlignment="1">
      <alignment horizontal="center"/>
    </xf>
    <xf numFmtId="165" fontId="13" fillId="0" borderId="43" xfId="0" applyNumberFormat="1" applyFont="1" applyBorder="1" applyAlignment="1">
      <alignment horizontal="center"/>
    </xf>
    <xf numFmtId="0" fontId="13" fillId="0" borderId="43" xfId="0" applyFont="1" applyBorder="1"/>
    <xf numFmtId="2" fontId="13" fillId="0" borderId="43" xfId="0" applyNumberFormat="1" applyFont="1" applyBorder="1" applyAlignment="1">
      <alignment horizontal="center"/>
    </xf>
    <xf numFmtId="0" fontId="0" fillId="0" borderId="49" xfId="0" applyBorder="1" applyAlignment="1">
      <alignment horizontal="left" indent="1"/>
    </xf>
    <xf numFmtId="2" fontId="0" fillId="0" borderId="49" xfId="0" applyNumberFormat="1" applyBorder="1" applyAlignment="1">
      <alignment horizontal="center"/>
    </xf>
    <xf numFmtId="165" fontId="0" fillId="0" borderId="49" xfId="0" applyNumberFormat="1" applyBorder="1" applyAlignment="1">
      <alignment horizontal="right"/>
    </xf>
    <xf numFmtId="165" fontId="0" fillId="0" borderId="49" xfId="0" applyNumberFormat="1" applyBorder="1" applyAlignment="1">
      <alignment horizontal="center"/>
    </xf>
    <xf numFmtId="0" fontId="0" fillId="0" borderId="54" xfId="0" applyBorder="1" applyAlignment="1">
      <alignment horizontal="left" indent="1"/>
    </xf>
    <xf numFmtId="2" fontId="0" fillId="0" borderId="54" xfId="0" applyNumberFormat="1" applyBorder="1" applyAlignment="1">
      <alignment horizontal="center"/>
    </xf>
    <xf numFmtId="165" fontId="0" fillId="0" borderId="54" xfId="0" applyNumberFormat="1" applyBorder="1" applyAlignment="1">
      <alignment horizontal="right"/>
    </xf>
    <xf numFmtId="165" fontId="0" fillId="0" borderId="54" xfId="0" applyNumberFormat="1" applyBorder="1" applyAlignment="1">
      <alignment horizontal="center"/>
    </xf>
    <xf numFmtId="0" fontId="13" fillId="0" borderId="46" xfId="0" applyFont="1" applyBorder="1"/>
    <xf numFmtId="2" fontId="13" fillId="0" borderId="46" xfId="0" applyNumberFormat="1" applyFont="1" applyBorder="1" applyAlignment="1">
      <alignment horizontal="center"/>
    </xf>
    <xf numFmtId="165" fontId="13" fillId="0" borderId="46" xfId="0" applyNumberFormat="1" applyFont="1" applyBorder="1" applyAlignment="1">
      <alignment horizontal="right"/>
    </xf>
    <xf numFmtId="165" fontId="13" fillId="0" borderId="46" xfId="0" applyNumberFormat="1" applyFont="1" applyBorder="1" applyAlignment="1">
      <alignment horizontal="center"/>
    </xf>
    <xf numFmtId="2" fontId="0" fillId="0" borderId="67" xfId="0" applyNumberFormat="1" applyBorder="1" applyAlignment="1">
      <alignment horizontal="center"/>
    </xf>
    <xf numFmtId="165" fontId="0" fillId="0" borderId="67" xfId="0" applyNumberFormat="1" applyBorder="1" applyAlignment="1">
      <alignment horizontal="right"/>
    </xf>
    <xf numFmtId="165" fontId="0" fillId="0" borderId="67" xfId="0" applyNumberFormat="1" applyBorder="1" applyAlignment="1">
      <alignment horizontal="center"/>
    </xf>
    <xf numFmtId="2" fontId="0" fillId="0" borderId="61" xfId="0" applyNumberFormat="1" applyBorder="1" applyAlignment="1">
      <alignment horizontal="center"/>
    </xf>
    <xf numFmtId="2" fontId="0" fillId="0" borderId="61" xfId="0" applyNumberFormat="1" applyBorder="1" applyAlignment="1">
      <alignment horizontal="center"/>
    </xf>
    <xf numFmtId="165" fontId="0" fillId="0" borderId="61" xfId="0" applyNumberFormat="1" applyBorder="1" applyAlignment="1">
      <alignment horizontal="right"/>
    </xf>
    <xf numFmtId="165" fontId="0" fillId="0" borderId="61" xfId="0" applyNumberFormat="1" applyBorder="1" applyAlignment="1">
      <alignment horizontal="center"/>
    </xf>
    <xf numFmtId="0" fontId="0" fillId="0" borderId="68" xfId="0" applyBorder="1"/>
    <xf numFmtId="2" fontId="0" fillId="0" borderId="68" xfId="0" applyNumberFormat="1" applyBorder="1" applyAlignment="1">
      <alignment horizontal="right"/>
    </xf>
    <xf numFmtId="2" fontId="0" fillId="0" borderId="68" xfId="0" applyNumberFormat="1" applyBorder="1" applyAlignment="1">
      <alignment horizontal="center"/>
    </xf>
    <xf numFmtId="2" fontId="0" fillId="0" borderId="68" xfId="0" applyNumberFormat="1" applyBorder="1" applyAlignment="1">
      <alignment horizontal="center"/>
    </xf>
    <xf numFmtId="0" fontId="0" fillId="0" borderId="61" xfId="0" applyBorder="1"/>
    <xf numFmtId="0" fontId="0" fillId="0" borderId="69" xfId="0" applyBorder="1"/>
    <xf numFmtId="2" fontId="0" fillId="0" borderId="69" xfId="0" applyNumberFormat="1" applyBorder="1" applyAlignment="1">
      <alignment horizontal="center"/>
    </xf>
    <xf numFmtId="0" fontId="0" fillId="0" borderId="64" xfId="0" applyBorder="1"/>
    <xf numFmtId="2" fontId="0" fillId="0" borderId="64" xfId="0" applyNumberFormat="1" applyBorder="1" applyAlignment="1">
      <alignment horizontal="center"/>
    </xf>
    <xf numFmtId="2" fontId="0" fillId="0" borderId="64" xfId="0" applyNumberFormat="1" applyBorder="1" applyAlignment="1">
      <alignment horizontal="center"/>
    </xf>
    <xf numFmtId="0" fontId="5" fillId="8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0" fillId="8" borderId="0" xfId="0" applyFill="1"/>
    <xf numFmtId="0" fontId="14" fillId="0" borderId="70" xfId="0" applyFont="1" applyBorder="1"/>
    <xf numFmtId="164" fontId="15" fillId="0" borderId="70" xfId="1" applyNumberFormat="1" applyFont="1" applyBorder="1"/>
    <xf numFmtId="166" fontId="15" fillId="0" borderId="70" xfId="0" applyNumberFormat="1" applyFont="1" applyBorder="1"/>
    <xf numFmtId="166" fontId="15" fillId="0" borderId="71" xfId="0" applyNumberFormat="1" applyFont="1" applyBorder="1" applyAlignment="1">
      <alignment horizontal="center"/>
    </xf>
    <xf numFmtId="166" fontId="15" fillId="0" borderId="72" xfId="0" applyNumberFormat="1" applyFont="1" applyBorder="1" applyAlignment="1">
      <alignment horizontal="center"/>
    </xf>
    <xf numFmtId="166" fontId="15" fillId="8" borderId="0" xfId="0" applyNumberFormat="1" applyFont="1" applyFill="1" applyAlignment="1">
      <alignment horizontal="center"/>
    </xf>
    <xf numFmtId="0" fontId="15" fillId="0" borderId="73" xfId="0" applyFont="1" applyBorder="1" applyAlignment="1">
      <alignment horizontal="left" indent="1"/>
    </xf>
    <xf numFmtId="164" fontId="15" fillId="0" borderId="73" xfId="1" applyNumberFormat="1" applyFont="1" applyBorder="1"/>
    <xf numFmtId="166" fontId="15" fillId="0" borderId="73" xfId="0" applyNumberFormat="1" applyFont="1" applyBorder="1"/>
    <xf numFmtId="166" fontId="15" fillId="0" borderId="74" xfId="0" applyNumberFormat="1" applyFont="1" applyBorder="1" applyAlignment="1">
      <alignment horizontal="center"/>
    </xf>
    <xf numFmtId="166" fontId="15" fillId="0" borderId="75" xfId="0" applyNumberFormat="1" applyFont="1" applyBorder="1" applyAlignment="1">
      <alignment horizontal="center"/>
    </xf>
    <xf numFmtId="0" fontId="0" fillId="0" borderId="76" xfId="0" applyBorder="1" applyAlignment="1">
      <alignment horizontal="left" indent="2"/>
    </xf>
    <xf numFmtId="164" fontId="0" fillId="0" borderId="76" xfId="1" applyNumberFormat="1" applyFont="1" applyBorder="1"/>
    <xf numFmtId="166" fontId="0" fillId="0" borderId="76" xfId="0" applyNumberFormat="1" applyBorder="1"/>
    <xf numFmtId="166" fontId="0" fillId="0" borderId="77" xfId="0" applyNumberFormat="1" applyBorder="1" applyAlignment="1">
      <alignment horizontal="center"/>
    </xf>
    <xf numFmtId="166" fontId="0" fillId="0" borderId="78" xfId="0" applyNumberFormat="1" applyBorder="1" applyAlignment="1">
      <alignment horizontal="center"/>
    </xf>
    <xf numFmtId="166" fontId="0" fillId="8" borderId="0" xfId="0" applyNumberFormat="1" applyFill="1" applyAlignment="1">
      <alignment horizontal="center"/>
    </xf>
    <xf numFmtId="166" fontId="0" fillId="0" borderId="19" xfId="0" applyNumberFormat="1" applyBorder="1"/>
    <xf numFmtId="166" fontId="0" fillId="0" borderId="52" xfId="0" applyNumberFormat="1" applyBorder="1" applyAlignment="1">
      <alignment horizontal="center"/>
    </xf>
    <xf numFmtId="166" fontId="0" fillId="0" borderId="53" xfId="0" applyNumberFormat="1" applyBorder="1" applyAlignment="1">
      <alignment horizontal="center"/>
    </xf>
    <xf numFmtId="0" fontId="0" fillId="0" borderId="79" xfId="0" applyBorder="1" applyAlignment="1">
      <alignment horizontal="left" indent="2"/>
    </xf>
    <xf numFmtId="164" fontId="0" fillId="0" borderId="79" xfId="1" applyNumberFormat="1" applyFont="1" applyBorder="1"/>
    <xf numFmtId="166" fontId="0" fillId="0" borderId="79" xfId="0" applyNumberFormat="1" applyBorder="1"/>
    <xf numFmtId="166" fontId="0" fillId="0" borderId="80" xfId="0" applyNumberFormat="1" applyBorder="1" applyAlignment="1">
      <alignment horizontal="center"/>
    </xf>
    <xf numFmtId="166" fontId="0" fillId="0" borderId="81" xfId="0" applyNumberFormat="1" applyBorder="1" applyAlignment="1">
      <alignment horizontal="center"/>
    </xf>
    <xf numFmtId="166" fontId="0" fillId="0" borderId="22" xfId="0" applyNumberFormat="1" applyBorder="1"/>
    <xf numFmtId="166" fontId="0" fillId="0" borderId="82" xfId="0" applyNumberFormat="1" applyBorder="1" applyAlignment="1">
      <alignment horizontal="center"/>
    </xf>
    <xf numFmtId="166" fontId="0" fillId="0" borderId="83" xfId="0" applyNumberFormat="1" applyBorder="1" applyAlignment="1">
      <alignment horizontal="center"/>
    </xf>
    <xf numFmtId="164" fontId="15" fillId="0" borderId="70" xfId="1" applyNumberFormat="1" applyFont="1" applyBorder="1" applyAlignment="1">
      <alignment horizontal="right"/>
    </xf>
    <xf numFmtId="0" fontId="0" fillId="0" borderId="76" xfId="0" applyBorder="1"/>
    <xf numFmtId="164" fontId="0" fillId="0" borderId="19" xfId="1" applyNumberFormat="1" applyFont="1" applyBorder="1" applyAlignment="1">
      <alignment horizontal="right"/>
    </xf>
    <xf numFmtId="166" fontId="0" fillId="0" borderId="19" xfId="0" applyNumberFormat="1" applyBorder="1" applyAlignment="1">
      <alignment horizontal="right"/>
    </xf>
    <xf numFmtId="164" fontId="0" fillId="0" borderId="23" xfId="1" applyNumberFormat="1" applyFont="1" applyBorder="1" applyAlignment="1">
      <alignment horizontal="right"/>
    </xf>
    <xf numFmtId="166" fontId="0" fillId="0" borderId="23" xfId="0" applyNumberFormat="1" applyBorder="1" applyAlignment="1">
      <alignment horizontal="right"/>
    </xf>
    <xf numFmtId="166" fontId="0" fillId="0" borderId="84" xfId="0" applyNumberFormat="1" applyBorder="1" applyAlignment="1">
      <alignment horizontal="center"/>
    </xf>
    <xf numFmtId="166" fontId="0" fillId="0" borderId="85" xfId="0" applyNumberFormat="1" applyBorder="1" applyAlignment="1">
      <alignment horizontal="center"/>
    </xf>
    <xf numFmtId="0" fontId="16" fillId="9" borderId="0" xfId="0" applyFont="1" applyFill="1" applyAlignment="1">
      <alignment horizontal="center"/>
    </xf>
    <xf numFmtId="0" fontId="5" fillId="10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0" fontId="0" fillId="10" borderId="0" xfId="0" applyFill="1"/>
    <xf numFmtId="0" fontId="17" fillId="0" borderId="86" xfId="0" applyFont="1" applyBorder="1"/>
    <xf numFmtId="167" fontId="17" fillId="0" borderId="86" xfId="0" applyNumberFormat="1" applyFont="1" applyBorder="1"/>
    <xf numFmtId="164" fontId="17" fillId="0" borderId="86" xfId="1" applyNumberFormat="1" applyFont="1" applyBorder="1"/>
    <xf numFmtId="164" fontId="17" fillId="10" borderId="0" xfId="1" applyNumberFormat="1" applyFont="1" applyFill="1"/>
    <xf numFmtId="0" fontId="18" fillId="0" borderId="87" xfId="0" applyFont="1" applyBorder="1" applyAlignment="1">
      <alignment horizontal="left" indent="1"/>
    </xf>
    <xf numFmtId="167" fontId="18" fillId="0" borderId="87" xfId="0" applyNumberFormat="1" applyFont="1" applyBorder="1"/>
    <xf numFmtId="164" fontId="18" fillId="10" borderId="0" xfId="1" applyNumberFormat="1" applyFont="1" applyFill="1"/>
    <xf numFmtId="164" fontId="18" fillId="0" borderId="87" xfId="1" applyNumberFormat="1" applyFont="1" applyBorder="1" applyAlignment="1">
      <alignment horizontal="right"/>
    </xf>
    <xf numFmtId="3" fontId="18" fillId="0" borderId="87" xfId="0" applyNumberFormat="1" applyFont="1" applyBorder="1" applyAlignment="1">
      <alignment horizontal="right"/>
    </xf>
    <xf numFmtId="0" fontId="0" fillId="0" borderId="88" xfId="0" applyBorder="1" applyAlignment="1">
      <alignment horizontal="left" indent="2"/>
    </xf>
    <xf numFmtId="167" fontId="0" fillId="0" borderId="89" xfId="0" applyNumberFormat="1" applyBorder="1"/>
    <xf numFmtId="164" fontId="0" fillId="10" borderId="0" xfId="1" applyNumberFormat="1" applyFont="1" applyFill="1"/>
    <xf numFmtId="164" fontId="0" fillId="0" borderId="88" xfId="1" applyNumberFormat="1" applyFont="1" applyBorder="1" applyAlignment="1">
      <alignment horizontal="right"/>
    </xf>
    <xf numFmtId="3" fontId="0" fillId="0" borderId="88" xfId="0" applyNumberFormat="1" applyBorder="1" applyAlignment="1">
      <alignment horizontal="right"/>
    </xf>
    <xf numFmtId="0" fontId="0" fillId="0" borderId="90" xfId="0" applyBorder="1" applyAlignment="1">
      <alignment horizontal="left" indent="2"/>
    </xf>
    <xf numFmtId="167" fontId="0" fillId="0" borderId="19" xfId="0" applyNumberFormat="1" applyBorder="1"/>
    <xf numFmtId="3" fontId="0" fillId="0" borderId="19" xfId="0" applyNumberFormat="1" applyBorder="1" applyAlignment="1">
      <alignment horizontal="right"/>
    </xf>
    <xf numFmtId="0" fontId="0" fillId="0" borderId="91" xfId="0" applyBorder="1" applyAlignment="1">
      <alignment horizontal="left" indent="2"/>
    </xf>
    <xf numFmtId="0" fontId="0" fillId="0" borderId="92" xfId="0" applyBorder="1" applyAlignment="1">
      <alignment horizontal="left" indent="2"/>
    </xf>
    <xf numFmtId="167" fontId="0" fillId="0" borderId="93" xfId="0" applyNumberFormat="1" applyBorder="1"/>
    <xf numFmtId="164" fontId="0" fillId="0" borderId="93" xfId="1" applyNumberFormat="1" applyFont="1" applyBorder="1" applyAlignment="1">
      <alignment horizontal="right"/>
    </xf>
    <xf numFmtId="3" fontId="0" fillId="0" borderId="93" xfId="0" applyNumberFormat="1" applyBorder="1" applyAlignment="1">
      <alignment horizontal="right"/>
    </xf>
    <xf numFmtId="167" fontId="0" fillId="0" borderId="21" xfId="0" applyNumberFormat="1" applyBorder="1"/>
    <xf numFmtId="164" fontId="0" fillId="0" borderId="21" xfId="1" applyNumberFormat="1" applyFont="1" applyBorder="1" applyAlignment="1">
      <alignment horizontal="right"/>
    </xf>
    <xf numFmtId="3" fontId="0" fillId="0" borderId="21" xfId="0" applyNumberFormat="1" applyBorder="1" applyAlignment="1">
      <alignment horizontal="right"/>
    </xf>
    <xf numFmtId="167" fontId="0" fillId="0" borderId="22" xfId="0" applyNumberFormat="1" applyBorder="1"/>
    <xf numFmtId="164" fontId="0" fillId="0" borderId="22" xfId="1" applyNumberFormat="1" applyFont="1" applyBorder="1" applyAlignment="1">
      <alignment horizontal="right"/>
    </xf>
    <xf numFmtId="3" fontId="0" fillId="0" borderId="22" xfId="0" applyNumberFormat="1" applyBorder="1" applyAlignment="1">
      <alignment horizontal="right"/>
    </xf>
    <xf numFmtId="164" fontId="17" fillId="0" borderId="86" xfId="1" applyNumberFormat="1" applyFont="1" applyBorder="1" applyAlignment="1">
      <alignment horizontal="right"/>
    </xf>
    <xf numFmtId="167" fontId="0" fillId="0" borderId="41" xfId="0" applyNumberFormat="1" applyBorder="1"/>
    <xf numFmtId="164" fontId="0" fillId="0" borderId="41" xfId="1" applyNumberFormat="1" applyFont="1" applyBorder="1" applyAlignment="1">
      <alignment horizontal="right"/>
    </xf>
    <xf numFmtId="168" fontId="17" fillId="0" borderId="86" xfId="0" applyNumberFormat="1" applyFont="1" applyBorder="1"/>
    <xf numFmtId="164" fontId="17" fillId="0" borderId="94" xfId="1" applyNumberFormat="1" applyFont="1" applyBorder="1" applyAlignment="1"/>
    <xf numFmtId="169" fontId="17" fillId="0" borderId="86" xfId="0" applyNumberFormat="1" applyFont="1" applyBorder="1" applyAlignment="1">
      <alignment horizontal="right" indent="1"/>
    </xf>
    <xf numFmtId="169" fontId="17" fillId="0" borderId="94" xfId="0" applyNumberFormat="1" applyFont="1" applyBorder="1" applyAlignment="1">
      <alignment horizontal="right" indent="1"/>
    </xf>
    <xf numFmtId="169" fontId="17" fillId="0" borderId="95" xfId="0" applyNumberFormat="1" applyFont="1" applyBorder="1" applyAlignment="1">
      <alignment horizontal="right" indent="1"/>
    </xf>
    <xf numFmtId="0" fontId="17" fillId="10" borderId="0" xfId="0" applyFont="1" applyFill="1"/>
    <xf numFmtId="168" fontId="18" fillId="0" borderId="87" xfId="0" applyNumberFormat="1" applyFont="1" applyBorder="1"/>
    <xf numFmtId="164" fontId="18" fillId="0" borderId="96" xfId="1" applyNumberFormat="1" applyFont="1" applyBorder="1" applyAlignment="1"/>
    <xf numFmtId="169" fontId="18" fillId="0" borderId="87" xfId="0" applyNumberFormat="1" applyFont="1" applyBorder="1" applyAlignment="1">
      <alignment horizontal="right" indent="1"/>
    </xf>
    <xf numFmtId="169" fontId="18" fillId="0" borderId="96" xfId="0" applyNumberFormat="1" applyFont="1" applyBorder="1" applyAlignment="1">
      <alignment horizontal="right" indent="1"/>
    </xf>
    <xf numFmtId="169" fontId="18" fillId="0" borderId="97" xfId="0" applyNumberFormat="1" applyFont="1" applyBorder="1" applyAlignment="1">
      <alignment horizontal="right" indent="1"/>
    </xf>
    <xf numFmtId="0" fontId="18" fillId="10" borderId="0" xfId="0" applyFont="1" applyFill="1"/>
    <xf numFmtId="168" fontId="0" fillId="0" borderId="89" xfId="0" applyNumberFormat="1" applyBorder="1"/>
    <xf numFmtId="164" fontId="0" fillId="0" borderId="98" xfId="1" applyNumberFormat="1" applyFont="1" applyBorder="1" applyAlignment="1"/>
    <xf numFmtId="169" fontId="0" fillId="0" borderId="88" xfId="0" applyNumberFormat="1" applyBorder="1" applyAlignment="1">
      <alignment horizontal="right" indent="1"/>
    </xf>
    <xf numFmtId="169" fontId="0" fillId="0" borderId="98" xfId="0" applyNumberFormat="1" applyBorder="1" applyAlignment="1">
      <alignment horizontal="right" indent="1"/>
    </xf>
    <xf numFmtId="169" fontId="0" fillId="0" borderId="99" xfId="0" applyNumberFormat="1" applyBorder="1" applyAlignment="1">
      <alignment horizontal="right" indent="1"/>
    </xf>
    <xf numFmtId="168" fontId="0" fillId="0" borderId="19" xfId="0" applyNumberFormat="1" applyBorder="1"/>
    <xf numFmtId="164" fontId="0" fillId="0" borderId="100" xfId="1" applyNumberFormat="1" applyFont="1" applyBorder="1" applyAlignment="1"/>
    <xf numFmtId="169" fontId="0" fillId="0" borderId="90" xfId="0" applyNumberFormat="1" applyBorder="1" applyAlignment="1">
      <alignment horizontal="right" indent="1"/>
    </xf>
    <xf numFmtId="169" fontId="0" fillId="0" borderId="100" xfId="0" applyNumberFormat="1" applyBorder="1" applyAlignment="1">
      <alignment horizontal="right" indent="1"/>
    </xf>
    <xf numFmtId="169" fontId="0" fillId="0" borderId="101" xfId="0" applyNumberFormat="1" applyBorder="1" applyAlignment="1">
      <alignment horizontal="right" indent="1"/>
    </xf>
    <xf numFmtId="164" fontId="0" fillId="0" borderId="102" xfId="1" applyNumberFormat="1" applyFont="1" applyBorder="1" applyAlignment="1"/>
    <xf numFmtId="169" fontId="0" fillId="0" borderId="91" xfId="0" applyNumberFormat="1" applyBorder="1" applyAlignment="1">
      <alignment horizontal="right" indent="1"/>
    </xf>
    <xf numFmtId="169" fontId="0" fillId="0" borderId="102" xfId="0" applyNumberFormat="1" applyBorder="1" applyAlignment="1">
      <alignment horizontal="right" indent="1"/>
    </xf>
    <xf numFmtId="169" fontId="0" fillId="0" borderId="103" xfId="0" applyNumberFormat="1" applyBorder="1" applyAlignment="1">
      <alignment horizontal="right" indent="1"/>
    </xf>
    <xf numFmtId="168" fontId="0" fillId="0" borderId="93" xfId="0" applyNumberFormat="1" applyBorder="1"/>
    <xf numFmtId="164" fontId="0" fillId="0" borderId="104" xfId="1" applyNumberFormat="1" applyFont="1" applyBorder="1" applyAlignment="1"/>
    <xf numFmtId="169" fontId="0" fillId="0" borderId="92" xfId="0" applyNumberFormat="1" applyBorder="1" applyAlignment="1">
      <alignment horizontal="right" indent="1"/>
    </xf>
    <xf numFmtId="169" fontId="0" fillId="0" borderId="104" xfId="0" applyNumberFormat="1" applyBorder="1" applyAlignment="1">
      <alignment horizontal="right" indent="1"/>
    </xf>
    <xf numFmtId="169" fontId="0" fillId="0" borderId="105" xfId="0" applyNumberFormat="1" applyBorder="1" applyAlignment="1">
      <alignment horizontal="right" indent="1"/>
    </xf>
    <xf numFmtId="168" fontId="0" fillId="0" borderId="21" xfId="0" applyNumberFormat="1" applyBorder="1"/>
    <xf numFmtId="164" fontId="0" fillId="0" borderId="106" xfId="1" applyNumberFormat="1" applyFont="1" applyBorder="1" applyAlignment="1"/>
    <xf numFmtId="169" fontId="0" fillId="0" borderId="21" xfId="0" applyNumberFormat="1" applyBorder="1" applyAlignment="1">
      <alignment horizontal="right" indent="1"/>
    </xf>
    <xf numFmtId="169" fontId="0" fillId="0" borderId="106" xfId="0" applyNumberFormat="1" applyBorder="1" applyAlignment="1">
      <alignment horizontal="right" indent="1"/>
    </xf>
    <xf numFmtId="169" fontId="0" fillId="0" borderId="107" xfId="0" applyNumberFormat="1" applyBorder="1" applyAlignment="1">
      <alignment horizontal="right" indent="1"/>
    </xf>
    <xf numFmtId="164" fontId="0" fillId="0" borderId="52" xfId="1" applyNumberFormat="1" applyFont="1" applyBorder="1" applyAlignment="1"/>
    <xf numFmtId="169" fontId="0" fillId="0" borderId="19" xfId="0" applyNumberFormat="1" applyBorder="1" applyAlignment="1">
      <alignment horizontal="right" indent="1"/>
    </xf>
    <xf numFmtId="169" fontId="0" fillId="0" borderId="52" xfId="0" applyNumberFormat="1" applyBorder="1" applyAlignment="1">
      <alignment horizontal="right" indent="1"/>
    </xf>
    <xf numFmtId="169" fontId="0" fillId="0" borderId="53" xfId="0" applyNumberFormat="1" applyBorder="1" applyAlignment="1">
      <alignment horizontal="right" indent="1"/>
    </xf>
    <xf numFmtId="168" fontId="0" fillId="0" borderId="22" xfId="0" applyNumberFormat="1" applyBorder="1"/>
    <xf numFmtId="164" fontId="0" fillId="0" borderId="84" xfId="1" applyNumberFormat="1" applyFont="1" applyBorder="1" applyAlignment="1"/>
    <xf numFmtId="169" fontId="0" fillId="0" borderId="23" xfId="0" applyNumberFormat="1" applyBorder="1" applyAlignment="1">
      <alignment horizontal="right" indent="1"/>
    </xf>
    <xf numFmtId="169" fontId="0" fillId="0" borderId="82" xfId="0" applyNumberFormat="1" applyBorder="1" applyAlignment="1">
      <alignment horizontal="right" indent="1"/>
    </xf>
    <xf numFmtId="169" fontId="0" fillId="0" borderId="83" xfId="0" applyNumberFormat="1" applyBorder="1" applyAlignment="1">
      <alignment horizontal="right" indent="1"/>
    </xf>
    <xf numFmtId="164" fontId="17" fillId="0" borderId="94" xfId="1" applyNumberFormat="1" applyFont="1" applyBorder="1" applyAlignment="1">
      <alignment horizontal="right"/>
    </xf>
    <xf numFmtId="169" fontId="17" fillId="0" borderId="86" xfId="0" applyNumberFormat="1" applyFont="1" applyBorder="1" applyAlignment="1">
      <alignment horizontal="right" indent="2"/>
    </xf>
    <xf numFmtId="169" fontId="17" fillId="0" borderId="94" xfId="0" applyNumberFormat="1" applyFont="1" applyBorder="1" applyAlignment="1">
      <alignment horizontal="right" indent="2"/>
    </xf>
    <xf numFmtId="169" fontId="17" fillId="0" borderId="95" xfId="0" applyNumberFormat="1" applyFont="1" applyBorder="1" applyAlignment="1">
      <alignment horizontal="right" indent="2"/>
    </xf>
    <xf numFmtId="168" fontId="0" fillId="0" borderId="41" xfId="0" applyNumberFormat="1" applyBorder="1"/>
    <xf numFmtId="164" fontId="0" fillId="0" borderId="106" xfId="1" applyNumberFormat="1" applyFont="1" applyBorder="1" applyAlignment="1">
      <alignment horizontal="right"/>
    </xf>
    <xf numFmtId="164" fontId="0" fillId="0" borderId="108" xfId="1" applyNumberFormat="1" applyFont="1" applyBorder="1" applyAlignment="1">
      <alignment horizontal="right"/>
    </xf>
    <xf numFmtId="169" fontId="0" fillId="0" borderId="41" xfId="0" applyNumberFormat="1" applyBorder="1" applyAlignment="1">
      <alignment horizontal="right" indent="1"/>
    </xf>
    <xf numFmtId="169" fontId="0" fillId="0" borderId="109" xfId="0" applyNumberFormat="1" applyBorder="1" applyAlignment="1">
      <alignment horizontal="right" indent="1"/>
    </xf>
    <xf numFmtId="169" fontId="0" fillId="0" borderId="110" xfId="0" applyNumberFormat="1" applyBorder="1" applyAlignment="1">
      <alignment horizontal="right" indent="1"/>
    </xf>
    <xf numFmtId="164" fontId="0" fillId="0" borderId="52" xfId="1" applyNumberFormat="1" applyFont="1" applyBorder="1" applyAlignment="1">
      <alignment horizontal="right"/>
    </xf>
    <xf numFmtId="169" fontId="17" fillId="0" borderId="86" xfId="0" applyNumberFormat="1" applyFont="1" applyBorder="1"/>
    <xf numFmtId="169" fontId="17" fillId="0" borderId="94" xfId="0" applyNumberFormat="1" applyFont="1" applyBorder="1"/>
    <xf numFmtId="169" fontId="17" fillId="0" borderId="95" xfId="0" applyNumberFormat="1" applyFont="1" applyBorder="1"/>
    <xf numFmtId="169" fontId="18" fillId="0" borderId="87" xfId="0" applyNumberFormat="1" applyFont="1" applyBorder="1" applyAlignment="1">
      <alignment horizontal="right"/>
    </xf>
    <xf numFmtId="169" fontId="18" fillId="0" borderId="96" xfId="0" applyNumberFormat="1" applyFont="1" applyBorder="1" applyAlignment="1">
      <alignment horizontal="right"/>
    </xf>
    <xf numFmtId="169" fontId="18" fillId="0" borderId="97" xfId="0" applyNumberFormat="1" applyFont="1" applyBorder="1" applyAlignment="1">
      <alignment horizontal="right"/>
    </xf>
    <xf numFmtId="164" fontId="0" fillId="0" borderId="111" xfId="1" applyNumberFormat="1" applyFont="1" applyBorder="1" applyAlignment="1">
      <alignment horizontal="right"/>
    </xf>
    <xf numFmtId="0" fontId="0" fillId="10" borderId="113" xfId="0" applyFill="1" applyBorder="1"/>
    <xf numFmtId="169" fontId="0" fillId="0" borderId="32" xfId="0" applyNumberFormat="1" applyBorder="1" applyAlignment="1">
      <alignment horizontal="right" indent="1"/>
    </xf>
    <xf numFmtId="169" fontId="0" fillId="0" borderId="111" xfId="0" applyNumberFormat="1" applyBorder="1" applyAlignment="1">
      <alignment horizontal="right" indent="1"/>
    </xf>
    <xf numFmtId="169" fontId="0" fillId="0" borderId="112" xfId="0" applyNumberFormat="1" applyBorder="1" applyAlignment="1">
      <alignment horizontal="right" indent="1"/>
    </xf>
    <xf numFmtId="2" fontId="0" fillId="0" borderId="114" xfId="0" applyNumberFormat="1" applyBorder="1" applyAlignment="1">
      <alignment horizontal="right"/>
    </xf>
    <xf numFmtId="2" fontId="0" fillId="0" borderId="115" xfId="0" applyNumberFormat="1" applyBorder="1" applyAlignment="1">
      <alignment horizontal="right"/>
    </xf>
    <xf numFmtId="2" fontId="0" fillId="0" borderId="116" xfId="0" applyNumberFormat="1" applyBorder="1" applyAlignment="1">
      <alignment horizontal="right"/>
    </xf>
    <xf numFmtId="164" fontId="0" fillId="0" borderId="109" xfId="1" applyNumberFormat="1" applyFont="1" applyBorder="1" applyAlignment="1">
      <alignment horizontal="right"/>
    </xf>
    <xf numFmtId="169" fontId="0" fillId="0" borderId="41" xfId="0" applyNumberFormat="1" applyBorder="1" applyAlignment="1">
      <alignment horizontal="right"/>
    </xf>
    <xf numFmtId="169" fontId="0" fillId="0" borderId="109" xfId="0" applyNumberFormat="1" applyBorder="1" applyAlignment="1">
      <alignment horizontal="right"/>
    </xf>
    <xf numFmtId="169" fontId="0" fillId="0" borderId="110" xfId="0" applyNumberFormat="1" applyBorder="1" applyAlignment="1">
      <alignment horizontal="right"/>
    </xf>
    <xf numFmtId="169" fontId="0" fillId="0" borderId="19" xfId="0" applyNumberFormat="1" applyBorder="1" applyAlignment="1">
      <alignment horizontal="right"/>
    </xf>
    <xf numFmtId="169" fontId="0" fillId="0" borderId="52" xfId="0" applyNumberFormat="1" applyBorder="1" applyAlignment="1">
      <alignment horizontal="right"/>
    </xf>
    <xf numFmtId="169" fontId="0" fillId="0" borderId="53" xfId="0" applyNumberFormat="1" applyBorder="1" applyAlignment="1">
      <alignment horizontal="right"/>
    </xf>
    <xf numFmtId="169" fontId="0" fillId="0" borderId="82" xfId="0" applyNumberFormat="1" applyBorder="1" applyAlignment="1">
      <alignment horizontal="right"/>
    </xf>
    <xf numFmtId="169" fontId="0" fillId="0" borderId="83" xfId="0" applyNumberFormat="1" applyBorder="1" applyAlignment="1">
      <alignment horizontal="right"/>
    </xf>
    <xf numFmtId="0" fontId="5" fillId="11" borderId="0" xfId="0" applyFont="1" applyFill="1" applyAlignment="1">
      <alignment horizontal="center"/>
    </xf>
    <xf numFmtId="0" fontId="3" fillId="3" borderId="5" xfId="0" applyFont="1" applyFill="1" applyBorder="1" applyAlignment="1">
      <alignment horizontal="center" wrapText="1"/>
    </xf>
    <xf numFmtId="0" fontId="5" fillId="12" borderId="0" xfId="0" applyFont="1" applyFill="1" applyAlignment="1">
      <alignment horizontal="center"/>
    </xf>
    <xf numFmtId="0" fontId="0" fillId="12" borderId="0" xfId="0" applyFill="1" applyAlignment="1">
      <alignment horizontal="center"/>
    </xf>
    <xf numFmtId="0" fontId="0" fillId="12" borderId="0" xfId="0" applyFill="1" applyAlignment="1">
      <alignment horizontal="right"/>
    </xf>
    <xf numFmtId="3" fontId="6" fillId="0" borderId="13" xfId="0" applyNumberFormat="1" applyFont="1" applyBorder="1" applyAlignment="1">
      <alignment horizontal="right" vertical="center"/>
    </xf>
    <xf numFmtId="0" fontId="19" fillId="0" borderId="117" xfId="0" applyFont="1" applyBorder="1" applyAlignment="1">
      <alignment horizontal="left" indent="1"/>
    </xf>
    <xf numFmtId="3" fontId="19" fillId="0" borderId="117" xfId="0" applyNumberFormat="1" applyFont="1" applyBorder="1" applyAlignment="1">
      <alignment horizontal="right" vertical="center"/>
    </xf>
    <xf numFmtId="164" fontId="19" fillId="0" borderId="117" xfId="1" applyNumberFormat="1" applyFont="1" applyBorder="1" applyAlignment="1">
      <alignment horizontal="right" vertical="center"/>
    </xf>
    <xf numFmtId="0" fontId="20" fillId="12" borderId="0" xfId="0" applyFont="1" applyFill="1" applyAlignment="1">
      <alignment horizontal="right"/>
    </xf>
    <xf numFmtId="3" fontId="0" fillId="0" borderId="0" xfId="0" applyNumberFormat="1"/>
    <xf numFmtId="3" fontId="0" fillId="0" borderId="31" xfId="0" applyNumberFormat="1" applyBorder="1" applyAlignment="1">
      <alignment horizontal="left" indent="3"/>
    </xf>
    <xf numFmtId="3" fontId="0" fillId="0" borderId="31" xfId="0" applyNumberFormat="1" applyBorder="1" applyAlignment="1">
      <alignment horizontal="right" vertical="center"/>
    </xf>
    <xf numFmtId="164" fontId="1" fillId="0" borderId="31" xfId="1" applyNumberFormat="1" applyFont="1" applyBorder="1" applyAlignment="1">
      <alignment horizontal="right" vertical="center"/>
    </xf>
    <xf numFmtId="3" fontId="21" fillId="0" borderId="118" xfId="0" applyNumberFormat="1" applyFont="1" applyBorder="1" applyAlignment="1">
      <alignment horizontal="right"/>
    </xf>
    <xf numFmtId="3" fontId="22" fillId="0" borderId="119" xfId="0" applyNumberFormat="1" applyFont="1" applyBorder="1" applyAlignment="1">
      <alignment horizontal="right"/>
    </xf>
    <xf numFmtId="0" fontId="19" fillId="0" borderId="120" xfId="0" applyFont="1" applyBorder="1" applyAlignment="1">
      <alignment horizontal="left"/>
    </xf>
    <xf numFmtId="0" fontId="20" fillId="0" borderId="121" xfId="0" applyFont="1" applyBorder="1" applyAlignment="1">
      <alignment horizontal="left" indent="1"/>
    </xf>
    <xf numFmtId="3" fontId="20" fillId="0" borderId="121" xfId="0" applyNumberFormat="1" applyFont="1" applyBorder="1" applyAlignment="1">
      <alignment horizontal="right" vertical="center"/>
    </xf>
    <xf numFmtId="164" fontId="20" fillId="0" borderId="121" xfId="1" applyNumberFormat="1" applyFont="1" applyBorder="1" applyAlignment="1">
      <alignment horizontal="right" vertical="center"/>
    </xf>
    <xf numFmtId="3" fontId="0" fillId="0" borderId="18" xfId="0" applyNumberFormat="1" applyBorder="1" applyAlignment="1">
      <alignment horizontal="left" indent="3"/>
    </xf>
    <xf numFmtId="3" fontId="0" fillId="0" borderId="18" xfId="0" applyNumberFormat="1" applyBorder="1" applyAlignment="1">
      <alignment horizontal="right" vertical="center"/>
    </xf>
    <xf numFmtId="164" fontId="1" fillId="0" borderId="18" xfId="1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19" fillId="0" borderId="117" xfId="0" applyFont="1" applyBorder="1" applyAlignment="1">
      <alignment horizontal="left"/>
    </xf>
    <xf numFmtId="0" fontId="0" fillId="11" borderId="0" xfId="0" applyFill="1" applyAlignment="1">
      <alignment horizontal="center"/>
    </xf>
    <xf numFmtId="0" fontId="0" fillId="11" borderId="0" xfId="0" applyFill="1" applyAlignment="1">
      <alignment horizontal="right"/>
    </xf>
    <xf numFmtId="0" fontId="23" fillId="0" borderId="122" xfId="0" applyFont="1" applyBorder="1" applyAlignment="1">
      <alignment horizontal="left"/>
    </xf>
    <xf numFmtId="3" fontId="23" fillId="0" borderId="122" xfId="0" applyNumberFormat="1" applyFont="1" applyBorder="1" applyAlignment="1">
      <alignment horizontal="right" vertical="center"/>
    </xf>
    <xf numFmtId="164" fontId="23" fillId="0" borderId="122" xfId="1" applyNumberFormat="1" applyFont="1" applyBorder="1" applyAlignment="1">
      <alignment horizontal="right" vertical="center"/>
    </xf>
    <xf numFmtId="0" fontId="20" fillId="11" borderId="0" xfId="0" applyFont="1" applyFill="1" applyAlignment="1">
      <alignment horizontal="right"/>
    </xf>
    <xf numFmtId="0" fontId="23" fillId="0" borderId="123" xfId="0" applyFont="1" applyBorder="1" applyAlignment="1">
      <alignment horizontal="left"/>
    </xf>
    <xf numFmtId="3" fontId="23" fillId="0" borderId="123" xfId="0" applyNumberFormat="1" applyFont="1" applyBorder="1" applyAlignment="1">
      <alignment horizontal="right" vertical="center"/>
    </xf>
    <xf numFmtId="164" fontId="23" fillId="0" borderId="123" xfId="1" applyNumberFormat="1" applyFont="1" applyBorder="1" applyAlignment="1">
      <alignment horizontal="right" vertical="center"/>
    </xf>
    <xf numFmtId="0" fontId="24" fillId="0" borderId="124" xfId="0" applyFont="1" applyBorder="1" applyAlignment="1">
      <alignment horizontal="left" indent="1"/>
    </xf>
    <xf numFmtId="3" fontId="24" fillId="0" borderId="124" xfId="0" applyNumberFormat="1" applyFont="1" applyBorder="1" applyAlignment="1">
      <alignment horizontal="right" vertical="center"/>
    </xf>
    <xf numFmtId="164" fontId="24" fillId="0" borderId="124" xfId="1" applyNumberFormat="1" applyFont="1" applyBorder="1" applyAlignment="1">
      <alignment horizontal="right" vertical="center"/>
    </xf>
    <xf numFmtId="0" fontId="25" fillId="11" borderId="0" xfId="0" applyFont="1" applyFill="1" applyAlignment="1">
      <alignment horizontal="right"/>
    </xf>
    <xf numFmtId="0" fontId="0" fillId="0" borderId="0" xfId="0" applyAlignment="1">
      <alignment horizontal="right"/>
    </xf>
  </cellXfs>
  <cellStyles count="2">
    <cellStyle name="Normal" xfId="0" builtinId="0"/>
    <cellStyle name="Porcentaje" xfId="1" builtinId="5"/>
  </cellStyles>
  <dxfs count="0"/>
  <tableStyles count="1" defaultTableStyle="TableStyleMedium2" defaultPivotStyle="PivotStyleLight16">
    <tableStyle name="Invisible" pivot="0" table="0" count="0" xr9:uid="{EDD9BA12-4322-4170-BE0B-49F14B11AE4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38100</xdr:rowOff>
    </xdr:from>
    <xdr:to>
      <xdr:col>0</xdr:col>
      <xdr:colOff>1552575</xdr:colOff>
      <xdr:row>0</xdr:row>
      <xdr:rowOff>473830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93129F-5C1A-479D-8CB3-FEDCE0CF7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38100"/>
          <a:ext cx="1495424" cy="4357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1485900</xdr:colOff>
      <xdr:row>0</xdr:row>
      <xdr:rowOff>462617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E851C5-2D87-49C3-B895-CECCBC38E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1485900" cy="405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758E3-9231-4F77-9104-A5EEADF4EA55}">
  <dimension ref="A1:J321"/>
  <sheetViews>
    <sheetView tabSelected="1" zoomScaleNormal="100" workbookViewId="0">
      <selection activeCell="C6" sqref="C6"/>
    </sheetView>
  </sheetViews>
  <sheetFormatPr baseColWidth="10" defaultRowHeight="15" x14ac:dyDescent="0.25"/>
  <cols>
    <col min="1" max="1" width="31.7109375" customWidth="1"/>
    <col min="2" max="2" width="2.7109375" customWidth="1"/>
    <col min="3" max="5" width="14.28515625" customWidth="1"/>
    <col min="6" max="7" width="10.5703125" customWidth="1"/>
    <col min="8" max="9" width="13" customWidth="1"/>
    <col min="10" max="10" width="9.5703125" customWidth="1"/>
  </cols>
  <sheetData>
    <row r="1" spans="1:10" ht="46.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21" x14ac:dyDescent="0.3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ht="21" x14ac:dyDescent="0.25">
      <c r="A3" s="4" t="s">
        <v>2</v>
      </c>
      <c r="B3" s="5"/>
      <c r="C3" s="5"/>
      <c r="D3" s="5"/>
      <c r="E3" s="5"/>
      <c r="F3" s="5"/>
      <c r="G3" s="5"/>
      <c r="H3" s="5"/>
      <c r="I3" s="5"/>
      <c r="J3" s="6"/>
    </row>
    <row r="4" spans="1:10" ht="21" x14ac:dyDescent="0.35">
      <c r="A4" s="7" t="s">
        <v>3</v>
      </c>
      <c r="B4" s="8"/>
      <c r="C4" s="8"/>
      <c r="D4" s="8"/>
      <c r="E4" s="8"/>
      <c r="F4" s="8"/>
      <c r="G4" s="8"/>
      <c r="H4" s="8"/>
      <c r="I4" s="8"/>
      <c r="J4" s="9"/>
    </row>
    <row r="5" spans="1:10" x14ac:dyDescent="0.25">
      <c r="A5" s="10"/>
      <c r="B5" s="14"/>
      <c r="C5" s="11" t="s">
        <v>108</v>
      </c>
      <c r="D5" s="12"/>
      <c r="E5" s="12"/>
      <c r="F5" s="12"/>
      <c r="G5" s="12"/>
      <c r="H5" s="12"/>
      <c r="I5" s="12"/>
      <c r="J5" s="13"/>
    </row>
    <row r="6" spans="1:10" x14ac:dyDescent="0.25">
      <c r="A6" s="15"/>
      <c r="B6" s="17"/>
      <c r="C6" s="16">
        <v>2019</v>
      </c>
      <c r="D6" s="16">
        <v>2022</v>
      </c>
      <c r="E6" s="16">
        <v>2023</v>
      </c>
      <c r="F6" s="16" t="str">
        <f>CONCATENATE("var ",RIGHT(E6,2),"/",RIGHT(D6,2))</f>
        <v>var 23/22</v>
      </c>
      <c r="G6" s="16" t="str">
        <f>CONCATENATE("var ",RIGHT(E6,2),"/",RIGHT(C6,2))</f>
        <v>var 23/19</v>
      </c>
      <c r="H6" s="16" t="str">
        <f>CONCATENATE("dif ",RIGHT(E6,2),"-",RIGHT(D6,2))</f>
        <v>dif 23-22</v>
      </c>
      <c r="I6" s="16" t="str">
        <f>CONCATENATE("dif ",RIGHT(E6,2),"-",RIGHT(C6,2))</f>
        <v>dif 23-19</v>
      </c>
      <c r="J6" s="16" t="str">
        <f>CONCATENATE("cuota ",RIGHT(E6,2))</f>
        <v>cuota 23</v>
      </c>
    </row>
    <row r="7" spans="1:10" x14ac:dyDescent="0.25">
      <c r="A7" s="18" t="s">
        <v>4</v>
      </c>
      <c r="B7" s="21"/>
      <c r="C7" s="19">
        <v>1255761</v>
      </c>
      <c r="D7" s="19">
        <v>1288684</v>
      </c>
      <c r="E7" s="19">
        <v>1325735</v>
      </c>
      <c r="F7" s="20">
        <f t="shared" ref="F7:F18" si="0">E7/D7-1</f>
        <v>2.8751035940540959E-2</v>
      </c>
      <c r="G7" s="20">
        <f t="shared" ref="G7:G18" si="1">E7/C7-1</f>
        <v>5.5722386664341483E-2</v>
      </c>
      <c r="H7" s="19">
        <f t="shared" ref="H7:H18" si="2">E7-D7</f>
        <v>37051</v>
      </c>
      <c r="I7" s="19">
        <f t="shared" ref="I7:I18" si="3">E7-C7</f>
        <v>69974</v>
      </c>
      <c r="J7" s="20">
        <f>E7/$E$7</f>
        <v>1</v>
      </c>
    </row>
    <row r="8" spans="1:10" x14ac:dyDescent="0.25">
      <c r="A8" s="22" t="s">
        <v>5</v>
      </c>
      <c r="B8" s="25"/>
      <c r="C8" s="23">
        <v>921924</v>
      </c>
      <c r="D8" s="23">
        <v>1015046</v>
      </c>
      <c r="E8" s="23">
        <v>1039769</v>
      </c>
      <c r="F8" s="24">
        <f t="shared" si="0"/>
        <v>2.435653162516771E-2</v>
      </c>
      <c r="G8" s="24">
        <f t="shared" si="1"/>
        <v>0.12782507017932065</v>
      </c>
      <c r="H8" s="23">
        <f t="shared" si="2"/>
        <v>24723</v>
      </c>
      <c r="I8" s="23">
        <f t="shared" si="3"/>
        <v>117845</v>
      </c>
      <c r="J8" s="24">
        <f t="shared" ref="J8:J18" si="4">E8/$E$7</f>
        <v>0.78429625830199856</v>
      </c>
    </row>
    <row r="9" spans="1:10" x14ac:dyDescent="0.25">
      <c r="A9" s="26" t="s">
        <v>6</v>
      </c>
      <c r="B9" s="29"/>
      <c r="C9" s="27">
        <v>154813</v>
      </c>
      <c r="D9" s="27">
        <v>212653</v>
      </c>
      <c r="E9" s="27">
        <v>201076</v>
      </c>
      <c r="F9" s="28">
        <f t="shared" si="0"/>
        <v>-5.4440802622112039E-2</v>
      </c>
      <c r="G9" s="28">
        <f t="shared" si="1"/>
        <v>0.29883149347922977</v>
      </c>
      <c r="H9" s="27">
        <f t="shared" si="2"/>
        <v>-11577</v>
      </c>
      <c r="I9" s="27">
        <f t="shared" si="3"/>
        <v>46263</v>
      </c>
      <c r="J9" s="28">
        <f t="shared" si="4"/>
        <v>0.1516713370319106</v>
      </c>
    </row>
    <row r="10" spans="1:10" x14ac:dyDescent="0.25">
      <c r="A10" s="30" t="s">
        <v>7</v>
      </c>
      <c r="B10" s="29"/>
      <c r="C10" s="31">
        <v>588645</v>
      </c>
      <c r="D10" s="31">
        <v>626497</v>
      </c>
      <c r="E10" s="31">
        <v>669159</v>
      </c>
      <c r="F10" s="32">
        <f t="shared" si="0"/>
        <v>6.8096096230309211E-2</v>
      </c>
      <c r="G10" s="32">
        <f t="shared" si="1"/>
        <v>0.13677853375124216</v>
      </c>
      <c r="H10" s="31">
        <f t="shared" si="2"/>
        <v>42662</v>
      </c>
      <c r="I10" s="31">
        <f t="shared" si="3"/>
        <v>80514</v>
      </c>
      <c r="J10" s="32">
        <f t="shared" si="4"/>
        <v>0.5047456693833986</v>
      </c>
    </row>
    <row r="11" spans="1:10" x14ac:dyDescent="0.25">
      <c r="A11" s="30" t="s">
        <v>8</v>
      </c>
      <c r="B11" s="29"/>
      <c r="C11" s="31">
        <v>139988</v>
      </c>
      <c r="D11" s="31">
        <v>142078</v>
      </c>
      <c r="E11" s="31">
        <v>137847</v>
      </c>
      <c r="F11" s="32">
        <f t="shared" si="0"/>
        <v>-2.9779416939990755E-2</v>
      </c>
      <c r="G11" s="32">
        <f t="shared" si="1"/>
        <v>-1.5294168071549041E-2</v>
      </c>
      <c r="H11" s="31">
        <f t="shared" si="2"/>
        <v>-4231</v>
      </c>
      <c r="I11" s="31">
        <f t="shared" si="3"/>
        <v>-2141</v>
      </c>
      <c r="J11" s="32">
        <f t="shared" si="4"/>
        <v>0.10397779345042561</v>
      </c>
    </row>
    <row r="12" spans="1:10" x14ac:dyDescent="0.25">
      <c r="A12" s="30" t="s">
        <v>9</v>
      </c>
      <c r="B12" s="29"/>
      <c r="C12" s="31">
        <v>26421</v>
      </c>
      <c r="D12" s="31">
        <v>23694</v>
      </c>
      <c r="E12" s="31">
        <v>21959</v>
      </c>
      <c r="F12" s="32">
        <f t="shared" si="0"/>
        <v>-7.322528910272641E-2</v>
      </c>
      <c r="G12" s="32">
        <f t="shared" si="1"/>
        <v>-0.16888081450361458</v>
      </c>
      <c r="H12" s="31">
        <f t="shared" si="2"/>
        <v>-1735</v>
      </c>
      <c r="I12" s="31">
        <f t="shared" si="3"/>
        <v>-4462</v>
      </c>
      <c r="J12" s="32">
        <f t="shared" si="4"/>
        <v>1.6563642055161854E-2</v>
      </c>
    </row>
    <row r="13" spans="1:10" x14ac:dyDescent="0.25">
      <c r="A13" s="33" t="s">
        <v>10</v>
      </c>
      <c r="B13" s="29"/>
      <c r="C13" s="34">
        <v>12057</v>
      </c>
      <c r="D13" s="34">
        <v>10124</v>
      </c>
      <c r="E13" s="34">
        <v>9728</v>
      </c>
      <c r="F13" s="35">
        <f t="shared" si="0"/>
        <v>-3.9114974318451234E-2</v>
      </c>
      <c r="G13" s="35">
        <f t="shared" si="1"/>
        <v>-0.19316579580326776</v>
      </c>
      <c r="H13" s="34">
        <f t="shared" si="2"/>
        <v>-396</v>
      </c>
      <c r="I13" s="34">
        <f t="shared" si="3"/>
        <v>-2329</v>
      </c>
      <c r="J13" s="35">
        <f t="shared" si="4"/>
        <v>7.3378163811018042E-3</v>
      </c>
    </row>
    <row r="14" spans="1:10" x14ac:dyDescent="0.25">
      <c r="A14" s="22" t="s">
        <v>11</v>
      </c>
      <c r="B14" s="25"/>
      <c r="C14" s="23">
        <v>333837</v>
      </c>
      <c r="D14" s="23">
        <v>273638</v>
      </c>
      <c r="E14" s="23">
        <v>285966</v>
      </c>
      <c r="F14" s="24">
        <f t="shared" si="0"/>
        <v>4.5052222279069465E-2</v>
      </c>
      <c r="G14" s="24">
        <f t="shared" si="1"/>
        <v>-0.14339632814816816</v>
      </c>
      <c r="H14" s="23">
        <f t="shared" si="2"/>
        <v>12328</v>
      </c>
      <c r="I14" s="23">
        <f t="shared" si="3"/>
        <v>-47871</v>
      </c>
      <c r="J14" s="24">
        <f t="shared" si="4"/>
        <v>0.21570374169800149</v>
      </c>
    </row>
    <row r="15" spans="1:10" x14ac:dyDescent="0.25">
      <c r="A15" s="36" t="s">
        <v>12</v>
      </c>
      <c r="B15" s="29"/>
      <c r="C15" s="27">
        <v>17862</v>
      </c>
      <c r="D15" s="27">
        <v>19423</v>
      </c>
      <c r="E15" s="27">
        <v>17892</v>
      </c>
      <c r="F15" s="28">
        <f t="shared" si="0"/>
        <v>-7.8824074550790324E-2</v>
      </c>
      <c r="G15" s="28">
        <f t="shared" si="1"/>
        <v>1.6795431642593339E-3</v>
      </c>
      <c r="H15" s="27">
        <f t="shared" si="2"/>
        <v>-1531</v>
      </c>
      <c r="I15" s="27">
        <f t="shared" si="3"/>
        <v>30</v>
      </c>
      <c r="J15" s="28">
        <f t="shared" si="4"/>
        <v>1.3495909816064296E-2</v>
      </c>
    </row>
    <row r="16" spans="1:10" x14ac:dyDescent="0.25">
      <c r="A16" s="37" t="s">
        <v>8</v>
      </c>
      <c r="B16" s="29"/>
      <c r="C16" s="31">
        <v>186754</v>
      </c>
      <c r="D16" s="31">
        <v>163426</v>
      </c>
      <c r="E16" s="31">
        <v>170175</v>
      </c>
      <c r="F16" s="32">
        <f t="shared" si="0"/>
        <v>4.129697844896163E-2</v>
      </c>
      <c r="G16" s="32">
        <f t="shared" si="1"/>
        <v>-8.8774537627038796E-2</v>
      </c>
      <c r="H16" s="31">
        <f t="shared" si="2"/>
        <v>6749</v>
      </c>
      <c r="I16" s="31">
        <f t="shared" si="3"/>
        <v>-16579</v>
      </c>
      <c r="J16" s="32">
        <f t="shared" si="4"/>
        <v>0.12836275726295224</v>
      </c>
    </row>
    <row r="17" spans="1:10" x14ac:dyDescent="0.25">
      <c r="A17" s="37" t="s">
        <v>9</v>
      </c>
      <c r="B17" s="29"/>
      <c r="C17" s="31">
        <v>87460</v>
      </c>
      <c r="D17" s="31">
        <v>67125</v>
      </c>
      <c r="E17" s="31">
        <v>72338</v>
      </c>
      <c r="F17" s="32">
        <f t="shared" si="0"/>
        <v>7.7661080074487909E-2</v>
      </c>
      <c r="G17" s="32">
        <f t="shared" si="1"/>
        <v>-0.17290189801051914</v>
      </c>
      <c r="H17" s="31">
        <f t="shared" si="2"/>
        <v>5213</v>
      </c>
      <c r="I17" s="31">
        <f t="shared" si="3"/>
        <v>-15122</v>
      </c>
      <c r="J17" s="32">
        <f t="shared" si="4"/>
        <v>5.4564449154619887E-2</v>
      </c>
    </row>
    <row r="18" spans="1:10" x14ac:dyDescent="0.25">
      <c r="A18" s="38" t="s">
        <v>10</v>
      </c>
      <c r="B18" s="41"/>
      <c r="C18" s="39">
        <v>41761</v>
      </c>
      <c r="D18" s="39">
        <v>23664</v>
      </c>
      <c r="E18" s="39">
        <v>25561</v>
      </c>
      <c r="F18" s="40">
        <f t="shared" si="0"/>
        <v>8.0163962136578837E-2</v>
      </c>
      <c r="G18" s="40">
        <f t="shared" si="1"/>
        <v>-0.38792174516893752</v>
      </c>
      <c r="H18" s="39">
        <f t="shared" si="2"/>
        <v>1897</v>
      </c>
      <c r="I18" s="39">
        <f t="shared" si="3"/>
        <v>-16200</v>
      </c>
      <c r="J18" s="40">
        <f t="shared" si="4"/>
        <v>1.9280625464365049E-2</v>
      </c>
    </row>
    <row r="19" spans="1:10" x14ac:dyDescent="0.25">
      <c r="A19" s="42" t="s">
        <v>13</v>
      </c>
      <c r="B19" s="43"/>
      <c r="C19" s="43"/>
      <c r="D19" s="43"/>
      <c r="E19" s="43"/>
      <c r="F19" s="43"/>
      <c r="G19" s="43"/>
      <c r="H19" s="43"/>
      <c r="I19" s="43"/>
      <c r="J19" s="44"/>
    </row>
    <row r="20" spans="1:10" ht="21" x14ac:dyDescent="0.35">
      <c r="A20" s="45" t="s">
        <v>14</v>
      </c>
      <c r="B20" s="46"/>
      <c r="C20" s="46"/>
      <c r="D20" s="46"/>
      <c r="E20" s="46"/>
      <c r="F20" s="46"/>
      <c r="G20" s="46"/>
      <c r="H20" s="46"/>
      <c r="I20" s="46"/>
      <c r="J20" s="47"/>
    </row>
    <row r="21" spans="1:10" x14ac:dyDescent="0.25">
      <c r="A21" s="10"/>
      <c r="B21" s="14"/>
      <c r="C21" s="11" t="str">
        <f>C$5</f>
        <v>verano (julio-septiembre)</v>
      </c>
      <c r="D21" s="12"/>
      <c r="E21" s="12"/>
      <c r="F21" s="12"/>
      <c r="G21" s="12"/>
      <c r="H21" s="12"/>
      <c r="I21" s="12"/>
      <c r="J21" s="13"/>
    </row>
    <row r="22" spans="1:10" x14ac:dyDescent="0.25">
      <c r="A22" s="15"/>
      <c r="B22" s="17"/>
      <c r="C22" s="16">
        <f>C$6</f>
        <v>2019</v>
      </c>
      <c r="D22" s="16">
        <f>D$6</f>
        <v>2022</v>
      </c>
      <c r="E22" s="16">
        <f>E$6</f>
        <v>2023</v>
      </c>
      <c r="F22" s="16" t="str">
        <f>CONCATENATE("var ",RIGHT(E22,2),"/",RIGHT(D22,2))</f>
        <v>var 23/22</v>
      </c>
      <c r="G22" s="16" t="str">
        <f>CONCATENATE("var ",RIGHT(E22,2),"/",RIGHT(C22,2))</f>
        <v>var 23/19</v>
      </c>
      <c r="H22" s="16" t="str">
        <f>CONCATENATE("dif ",RIGHT(E22,2),"-",RIGHT(D22,2))</f>
        <v>dif 23-22</v>
      </c>
      <c r="I22" s="16" t="str">
        <f>CONCATENATE("dif ",RIGHT(E22,2),"-",RIGHT(C22,2))</f>
        <v>dif 23-19</v>
      </c>
      <c r="J22" s="16" t="str">
        <f>CONCATENATE("cuota ",RIGHT(E22,2))</f>
        <v>cuota 23</v>
      </c>
    </row>
    <row r="23" spans="1:10" x14ac:dyDescent="0.25">
      <c r="A23" s="18" t="s">
        <v>15</v>
      </c>
      <c r="B23" s="21"/>
      <c r="C23" s="19">
        <v>1255761</v>
      </c>
      <c r="D23" s="19">
        <v>1288684</v>
      </c>
      <c r="E23" s="19">
        <v>1325735</v>
      </c>
      <c r="F23" s="20">
        <f t="shared" ref="F23:F52" si="5">E23/D23-1</f>
        <v>2.8751035940540959E-2</v>
      </c>
      <c r="G23" s="20">
        <f t="shared" ref="G23:G52" si="6">E23/C23-1</f>
        <v>5.5722386664341483E-2</v>
      </c>
      <c r="H23" s="19">
        <f t="shared" ref="H23:H52" si="7">E23-D23</f>
        <v>37051</v>
      </c>
      <c r="I23" s="19">
        <f t="shared" ref="I23:I52" si="8">E23-C23</f>
        <v>69974</v>
      </c>
      <c r="J23" s="20">
        <f>E23/$E$23</f>
        <v>1</v>
      </c>
    </row>
    <row r="24" spans="1:10" x14ac:dyDescent="0.25">
      <c r="A24" s="22" t="s">
        <v>16</v>
      </c>
      <c r="B24" s="48"/>
      <c r="C24" s="23">
        <v>357363</v>
      </c>
      <c r="D24" s="23">
        <v>354855</v>
      </c>
      <c r="E24" s="23">
        <v>343302</v>
      </c>
      <c r="F24" s="24">
        <f t="shared" si="5"/>
        <v>-3.2556959885023495E-2</v>
      </c>
      <c r="G24" s="24">
        <f t="shared" si="6"/>
        <v>-3.9346546788559533E-2</v>
      </c>
      <c r="H24" s="23">
        <f t="shared" si="7"/>
        <v>-11553</v>
      </c>
      <c r="I24" s="23">
        <f t="shared" si="8"/>
        <v>-14061</v>
      </c>
      <c r="J24" s="24">
        <f t="shared" ref="J24:J52" si="9">E24/$E$23</f>
        <v>0.2589522038718145</v>
      </c>
    </row>
    <row r="25" spans="1:10" x14ac:dyDescent="0.25">
      <c r="A25" s="49" t="s">
        <v>17</v>
      </c>
      <c r="B25" s="29"/>
      <c r="C25" s="27">
        <v>153332</v>
      </c>
      <c r="D25" s="27">
        <v>153361</v>
      </c>
      <c r="E25" s="27">
        <v>150269</v>
      </c>
      <c r="F25" s="28">
        <f t="shared" si="5"/>
        <v>-2.0161579541082775E-2</v>
      </c>
      <c r="G25" s="28">
        <f t="shared" si="6"/>
        <v>-1.9976260663136181E-2</v>
      </c>
      <c r="H25" s="27">
        <f t="shared" si="7"/>
        <v>-3092</v>
      </c>
      <c r="I25" s="27">
        <f t="shared" si="8"/>
        <v>-3063</v>
      </c>
      <c r="J25" s="28">
        <f t="shared" si="9"/>
        <v>0.11334769014923797</v>
      </c>
    </row>
    <row r="26" spans="1:10" x14ac:dyDescent="0.25">
      <c r="A26" s="50" t="s">
        <v>18</v>
      </c>
      <c r="B26" s="29"/>
      <c r="C26" s="27">
        <v>97494</v>
      </c>
      <c r="D26" s="27">
        <v>86045</v>
      </c>
      <c r="E26" s="27">
        <v>88287</v>
      </c>
      <c r="F26" s="51">
        <f t="shared" si="5"/>
        <v>2.6056133418560057E-2</v>
      </c>
      <c r="G26" s="51">
        <f t="shared" si="6"/>
        <v>-9.4436580712659257E-2</v>
      </c>
      <c r="H26" s="52">
        <f t="shared" si="7"/>
        <v>2242</v>
      </c>
      <c r="I26" s="52">
        <f t="shared" si="8"/>
        <v>-9207</v>
      </c>
      <c r="J26" s="51">
        <f t="shared" si="9"/>
        <v>6.6594756870717003E-2</v>
      </c>
    </row>
    <row r="27" spans="1:10" x14ac:dyDescent="0.25">
      <c r="A27" s="50" t="s">
        <v>19</v>
      </c>
      <c r="B27" s="29"/>
      <c r="C27" s="52">
        <f>C25-C26</f>
        <v>55838</v>
      </c>
      <c r="D27" s="52">
        <f>D25-D26</f>
        <v>67316</v>
      </c>
      <c r="E27" s="52">
        <f>E25-E26</f>
        <v>61982</v>
      </c>
      <c r="F27" s="51">
        <f t="shared" si="5"/>
        <v>-7.9238219739734994E-2</v>
      </c>
      <c r="G27" s="51">
        <f t="shared" si="6"/>
        <v>0.1100325942906264</v>
      </c>
      <c r="H27" s="52">
        <f t="shared" si="7"/>
        <v>-5334</v>
      </c>
      <c r="I27" s="52">
        <f t="shared" si="8"/>
        <v>6144</v>
      </c>
      <c r="J27" s="51">
        <f t="shared" si="9"/>
        <v>4.6752933278520974E-2</v>
      </c>
    </row>
    <row r="28" spans="1:10" x14ac:dyDescent="0.25">
      <c r="A28" s="53" t="s">
        <v>20</v>
      </c>
      <c r="B28" s="29"/>
      <c r="C28" s="27">
        <v>204031</v>
      </c>
      <c r="D28" s="27">
        <v>201494</v>
      </c>
      <c r="E28" s="27">
        <v>193033</v>
      </c>
      <c r="F28" s="35">
        <f t="shared" si="5"/>
        <v>-4.1991324803716257E-2</v>
      </c>
      <c r="G28" s="35">
        <f t="shared" si="6"/>
        <v>-5.3903573476579592E-2</v>
      </c>
      <c r="H28" s="34">
        <f t="shared" si="7"/>
        <v>-8461</v>
      </c>
      <c r="I28" s="34">
        <f t="shared" si="8"/>
        <v>-10998</v>
      </c>
      <c r="J28" s="35">
        <f t="shared" si="9"/>
        <v>0.14560451372257655</v>
      </c>
    </row>
    <row r="29" spans="1:10" x14ac:dyDescent="0.25">
      <c r="A29" s="22" t="s">
        <v>21</v>
      </c>
      <c r="B29" s="48"/>
      <c r="C29" s="23">
        <v>898398</v>
      </c>
      <c r="D29" s="23">
        <v>933829</v>
      </c>
      <c r="E29" s="23">
        <v>982433</v>
      </c>
      <c r="F29" s="24">
        <f t="shared" si="5"/>
        <v>5.2048073041209841E-2</v>
      </c>
      <c r="G29" s="24">
        <f t="shared" si="6"/>
        <v>9.3538721145861814E-2</v>
      </c>
      <c r="H29" s="23">
        <f t="shared" si="7"/>
        <v>48604</v>
      </c>
      <c r="I29" s="23">
        <f t="shared" si="8"/>
        <v>84035</v>
      </c>
      <c r="J29" s="24">
        <f t="shared" si="9"/>
        <v>0.7410477961281855</v>
      </c>
    </row>
    <row r="30" spans="1:10" x14ac:dyDescent="0.25">
      <c r="A30" s="49" t="s">
        <v>22</v>
      </c>
      <c r="B30" s="29"/>
      <c r="C30" s="27">
        <v>111985</v>
      </c>
      <c r="D30" s="27">
        <v>82233</v>
      </c>
      <c r="E30" s="27">
        <v>86598</v>
      </c>
      <c r="F30" s="28">
        <f t="shared" si="5"/>
        <v>5.3080879938710801E-2</v>
      </c>
      <c r="G30" s="28">
        <f t="shared" si="6"/>
        <v>-0.2267000044648837</v>
      </c>
      <c r="H30" s="27">
        <f t="shared" si="7"/>
        <v>4365</v>
      </c>
      <c r="I30" s="27">
        <f t="shared" si="8"/>
        <v>-25387</v>
      </c>
      <c r="J30" s="28">
        <f t="shared" si="9"/>
        <v>6.5320746604713611E-2</v>
      </c>
    </row>
    <row r="31" spans="1:10" x14ac:dyDescent="0.25">
      <c r="A31" s="54" t="s">
        <v>23</v>
      </c>
      <c r="B31" s="29"/>
      <c r="C31" s="31">
        <v>6565</v>
      </c>
      <c r="D31" s="31">
        <v>6094</v>
      </c>
      <c r="E31" s="31">
        <v>6594</v>
      </c>
      <c r="F31" s="32">
        <f t="shared" si="5"/>
        <v>8.2047915982933928E-2</v>
      </c>
      <c r="G31" s="32">
        <f t="shared" si="6"/>
        <v>4.4173648134044896E-3</v>
      </c>
      <c r="H31" s="31">
        <f t="shared" si="7"/>
        <v>500</v>
      </c>
      <c r="I31" s="31">
        <f t="shared" si="8"/>
        <v>29</v>
      </c>
      <c r="J31" s="32">
        <f t="shared" si="9"/>
        <v>4.9738446974697051E-3</v>
      </c>
    </row>
    <row r="32" spans="1:10" x14ac:dyDescent="0.25">
      <c r="A32" s="54" t="s">
        <v>24</v>
      </c>
      <c r="B32" s="29"/>
      <c r="C32" s="31">
        <v>734</v>
      </c>
      <c r="D32" s="31">
        <v>1000</v>
      </c>
      <c r="E32" s="31">
        <v>912</v>
      </c>
      <c r="F32" s="32">
        <f t="shared" si="5"/>
        <v>-8.7999999999999967E-2</v>
      </c>
      <c r="G32" s="32">
        <f t="shared" si="6"/>
        <v>0.24250681198910073</v>
      </c>
      <c r="H32" s="31">
        <f t="shared" si="7"/>
        <v>-88</v>
      </c>
      <c r="I32" s="31">
        <f t="shared" si="8"/>
        <v>178</v>
      </c>
      <c r="J32" s="32">
        <f t="shared" si="9"/>
        <v>6.8792028572829407E-4</v>
      </c>
    </row>
    <row r="33" spans="1:10" x14ac:dyDescent="0.25">
      <c r="A33" s="54" t="s">
        <v>25</v>
      </c>
      <c r="B33" s="29"/>
      <c r="C33" s="31">
        <v>5575</v>
      </c>
      <c r="D33" s="31">
        <v>4986</v>
      </c>
      <c r="E33" s="31">
        <v>3880</v>
      </c>
      <c r="F33" s="32">
        <f t="shared" si="5"/>
        <v>-0.22182109907741676</v>
      </c>
      <c r="G33" s="32">
        <f t="shared" si="6"/>
        <v>-0.3040358744394619</v>
      </c>
      <c r="H33" s="31">
        <f t="shared" si="7"/>
        <v>-1106</v>
      </c>
      <c r="I33" s="31">
        <f t="shared" si="8"/>
        <v>-1695</v>
      </c>
      <c r="J33" s="32">
        <f t="shared" si="9"/>
        <v>2.9266784085809003E-3</v>
      </c>
    </row>
    <row r="34" spans="1:10" x14ac:dyDescent="0.25">
      <c r="A34" s="54" t="s">
        <v>26</v>
      </c>
      <c r="B34" s="29"/>
      <c r="C34" s="31">
        <v>3901</v>
      </c>
      <c r="D34" s="31">
        <v>6560</v>
      </c>
      <c r="E34" s="31">
        <v>9913</v>
      </c>
      <c r="F34" s="32">
        <f>E34/D34-1</f>
        <v>0.5111280487804879</v>
      </c>
      <c r="G34" s="32">
        <f>E34/C34-1</f>
        <v>1.5411432965906178</v>
      </c>
      <c r="H34" s="31">
        <f>E34-D34</f>
        <v>3353</v>
      </c>
      <c r="I34" s="31">
        <f>E34-C34</f>
        <v>6012</v>
      </c>
      <c r="J34" s="32">
        <f>E34/$E$23</f>
        <v>7.4773616145006353E-3</v>
      </c>
    </row>
    <row r="35" spans="1:10" x14ac:dyDescent="0.25">
      <c r="A35" s="54" t="s">
        <v>27</v>
      </c>
      <c r="B35" s="29"/>
      <c r="C35" s="31">
        <v>836</v>
      </c>
      <c r="D35" s="31">
        <v>555</v>
      </c>
      <c r="E35" s="31">
        <v>698</v>
      </c>
      <c r="F35" s="32">
        <f t="shared" si="5"/>
        <v>0.25765765765765769</v>
      </c>
      <c r="G35" s="32">
        <f t="shared" si="6"/>
        <v>-0.16507177033492826</v>
      </c>
      <c r="H35" s="31">
        <f t="shared" si="7"/>
        <v>143</v>
      </c>
      <c r="I35" s="31">
        <f t="shared" si="8"/>
        <v>-138</v>
      </c>
      <c r="J35" s="32">
        <f t="shared" si="9"/>
        <v>5.2650039412099707E-4</v>
      </c>
    </row>
    <row r="36" spans="1:10" x14ac:dyDescent="0.25">
      <c r="A36" s="54" t="s">
        <v>28</v>
      </c>
      <c r="B36" s="29"/>
      <c r="C36" s="31">
        <v>613</v>
      </c>
      <c r="D36" s="31">
        <v>1024</v>
      </c>
      <c r="E36" s="31">
        <v>997</v>
      </c>
      <c r="F36" s="32">
        <f>E36/D36-1</f>
        <v>-2.63671875E-2</v>
      </c>
      <c r="G36" s="32">
        <f>E36/C36-1</f>
        <v>0.62642740619902115</v>
      </c>
      <c r="H36" s="31">
        <f>E36-D36</f>
        <v>-27</v>
      </c>
      <c r="I36" s="31">
        <f>E36-C36</f>
        <v>384</v>
      </c>
      <c r="J36" s="32">
        <f>E36/$E$23</f>
        <v>7.5203566323586539E-4</v>
      </c>
    </row>
    <row r="37" spans="1:10" x14ac:dyDescent="0.25">
      <c r="A37" s="54" t="s">
        <v>29</v>
      </c>
      <c r="B37" s="29"/>
      <c r="C37" s="31">
        <v>444197</v>
      </c>
      <c r="D37" s="31">
        <v>484885</v>
      </c>
      <c r="E37" s="31">
        <v>514405</v>
      </c>
      <c r="F37" s="32">
        <f t="shared" si="5"/>
        <v>6.0880414943749628E-2</v>
      </c>
      <c r="G37" s="32">
        <f t="shared" si="6"/>
        <v>0.15805599767670642</v>
      </c>
      <c r="H37" s="31">
        <f t="shared" si="7"/>
        <v>29520</v>
      </c>
      <c r="I37" s="31">
        <f t="shared" si="8"/>
        <v>70208</v>
      </c>
      <c r="J37" s="32">
        <f t="shared" si="9"/>
        <v>0.38801495019743765</v>
      </c>
    </row>
    <row r="38" spans="1:10" x14ac:dyDescent="0.25">
      <c r="A38" s="54" t="s">
        <v>30</v>
      </c>
      <c r="B38" s="29"/>
      <c r="C38" s="31">
        <v>42559</v>
      </c>
      <c r="D38" s="31">
        <v>47941</v>
      </c>
      <c r="E38" s="31">
        <v>50965</v>
      </c>
      <c r="F38" s="32">
        <f t="shared" si="5"/>
        <v>6.3077532800734248E-2</v>
      </c>
      <c r="G38" s="32">
        <f t="shared" si="6"/>
        <v>0.19751403933363099</v>
      </c>
      <c r="H38" s="31">
        <f t="shared" si="7"/>
        <v>3024</v>
      </c>
      <c r="I38" s="31">
        <f t="shared" si="8"/>
        <v>8406</v>
      </c>
      <c r="J38" s="32">
        <f t="shared" si="9"/>
        <v>3.8442826054980825E-2</v>
      </c>
    </row>
    <row r="39" spans="1:10" x14ac:dyDescent="0.25">
      <c r="A39" s="54" t="s">
        <v>31</v>
      </c>
      <c r="B39" s="29"/>
      <c r="C39" s="31">
        <v>38241</v>
      </c>
      <c r="D39" s="31">
        <v>45522</v>
      </c>
      <c r="E39" s="31">
        <v>46234</v>
      </c>
      <c r="F39" s="32">
        <f t="shared" si="5"/>
        <v>1.5640789069021555E-2</v>
      </c>
      <c r="G39" s="32">
        <f t="shared" si="6"/>
        <v>0.2090165006145237</v>
      </c>
      <c r="H39" s="31">
        <f t="shared" si="7"/>
        <v>712</v>
      </c>
      <c r="I39" s="31">
        <f t="shared" si="8"/>
        <v>7993</v>
      </c>
      <c r="J39" s="32">
        <f t="shared" si="9"/>
        <v>3.4874239572765295E-2</v>
      </c>
    </row>
    <row r="40" spans="1:10" x14ac:dyDescent="0.25">
      <c r="A40" s="54" t="s">
        <v>32</v>
      </c>
      <c r="B40" s="29"/>
      <c r="C40" s="31">
        <v>32420</v>
      </c>
      <c r="D40" s="31">
        <v>35280</v>
      </c>
      <c r="E40" s="31">
        <v>38799</v>
      </c>
      <c r="F40" s="32">
        <f t="shared" si="5"/>
        <v>9.9744897959183731E-2</v>
      </c>
      <c r="G40" s="32">
        <f t="shared" si="6"/>
        <v>0.19676125848241832</v>
      </c>
      <c r="H40" s="31">
        <f t="shared" si="7"/>
        <v>3519</v>
      </c>
      <c r="I40" s="31">
        <f t="shared" si="8"/>
        <v>6379</v>
      </c>
      <c r="J40" s="32">
        <f t="shared" si="9"/>
        <v>2.926602978725009E-2</v>
      </c>
    </row>
    <row r="41" spans="1:10" x14ac:dyDescent="0.25">
      <c r="A41" s="54" t="s">
        <v>33</v>
      </c>
      <c r="B41" s="29"/>
      <c r="C41" s="31">
        <v>31652</v>
      </c>
      <c r="D41" s="31">
        <v>34906</v>
      </c>
      <c r="E41" s="31">
        <v>39231</v>
      </c>
      <c r="F41" s="32">
        <f t="shared" si="5"/>
        <v>0.12390419985102841</v>
      </c>
      <c r="G41" s="32">
        <f t="shared" si="6"/>
        <v>0.23944774421837489</v>
      </c>
      <c r="H41" s="31">
        <f t="shared" si="7"/>
        <v>4325</v>
      </c>
      <c r="I41" s="31">
        <f t="shared" si="8"/>
        <v>7579</v>
      </c>
      <c r="J41" s="32">
        <f t="shared" si="9"/>
        <v>2.9591886764700336E-2</v>
      </c>
    </row>
    <row r="42" spans="1:10" x14ac:dyDescent="0.25">
      <c r="A42" s="54" t="s">
        <v>34</v>
      </c>
      <c r="B42" s="29"/>
      <c r="C42" s="31">
        <v>5286</v>
      </c>
      <c r="D42" s="31">
        <v>11442</v>
      </c>
      <c r="E42" s="31">
        <v>9764</v>
      </c>
      <c r="F42" s="32">
        <f>E42/D42-1</f>
        <v>-0.14665268309736057</v>
      </c>
      <c r="G42" s="32">
        <f>E42/C42-1</f>
        <v>0.8471433976541809</v>
      </c>
      <c r="H42" s="31">
        <f>E42-D42</f>
        <v>-1678</v>
      </c>
      <c r="I42" s="31">
        <f>E42-C42</f>
        <v>4478</v>
      </c>
      <c r="J42" s="32">
        <f>E42/$E$23</f>
        <v>7.3649711292226574E-3</v>
      </c>
    </row>
    <row r="43" spans="1:10" x14ac:dyDescent="0.25">
      <c r="A43" s="54" t="s">
        <v>35</v>
      </c>
      <c r="B43" s="29"/>
      <c r="C43" s="31">
        <v>34069</v>
      </c>
      <c r="D43" s="31">
        <v>38521</v>
      </c>
      <c r="E43" s="31">
        <v>35748</v>
      </c>
      <c r="F43" s="32">
        <f t="shared" si="5"/>
        <v>-7.1986708548583911E-2</v>
      </c>
      <c r="G43" s="32">
        <f t="shared" si="6"/>
        <v>4.9282338783057877E-2</v>
      </c>
      <c r="H43" s="31">
        <f t="shared" si="7"/>
        <v>-2773</v>
      </c>
      <c r="I43" s="31">
        <f t="shared" si="8"/>
        <v>1679</v>
      </c>
      <c r="J43" s="32">
        <f t="shared" si="9"/>
        <v>2.6964664884007738E-2</v>
      </c>
    </row>
    <row r="44" spans="1:10" x14ac:dyDescent="0.25">
      <c r="A44" s="54" t="s">
        <v>36</v>
      </c>
      <c r="B44" s="29"/>
      <c r="C44" s="31">
        <v>5158</v>
      </c>
      <c r="D44" s="31">
        <v>1174</v>
      </c>
      <c r="E44" s="31">
        <v>2979</v>
      </c>
      <c r="F44" s="32">
        <f t="shared" si="5"/>
        <v>1.5374787052810901</v>
      </c>
      <c r="G44" s="32">
        <f t="shared" si="6"/>
        <v>-0.42245056223342381</v>
      </c>
      <c r="H44" s="31">
        <f t="shared" si="7"/>
        <v>1805</v>
      </c>
      <c r="I44" s="31">
        <f t="shared" si="8"/>
        <v>-2179</v>
      </c>
      <c r="J44" s="32">
        <f t="shared" si="9"/>
        <v>2.247055407000645E-3</v>
      </c>
    </row>
    <row r="45" spans="1:10" x14ac:dyDescent="0.25">
      <c r="A45" s="54" t="s">
        <v>37</v>
      </c>
      <c r="B45" s="29"/>
      <c r="C45" s="31">
        <v>4217</v>
      </c>
      <c r="D45" s="31">
        <v>2011</v>
      </c>
      <c r="E45" s="31">
        <v>2709</v>
      </c>
      <c r="F45" s="32">
        <f t="shared" si="5"/>
        <v>0.34709099950273492</v>
      </c>
      <c r="G45" s="32">
        <f t="shared" si="6"/>
        <v>-0.35760018970832341</v>
      </c>
      <c r="H45" s="31">
        <f t="shared" si="7"/>
        <v>698</v>
      </c>
      <c r="I45" s="31">
        <f t="shared" si="8"/>
        <v>-1508</v>
      </c>
      <c r="J45" s="32">
        <f t="shared" si="9"/>
        <v>2.0433947960942422E-3</v>
      </c>
    </row>
    <row r="46" spans="1:10" x14ac:dyDescent="0.25">
      <c r="A46" s="54" t="s">
        <v>38</v>
      </c>
      <c r="B46" s="29"/>
      <c r="C46" s="31">
        <v>3134</v>
      </c>
      <c r="D46" s="31">
        <v>7409</v>
      </c>
      <c r="E46" s="31">
        <v>8238</v>
      </c>
      <c r="F46" s="32">
        <f t="shared" si="5"/>
        <v>0.11189094344715889</v>
      </c>
      <c r="G46" s="32">
        <f t="shared" si="6"/>
        <v>1.6285896617740905</v>
      </c>
      <c r="H46" s="31">
        <f t="shared" si="7"/>
        <v>829</v>
      </c>
      <c r="I46" s="31">
        <f t="shared" si="8"/>
        <v>5104</v>
      </c>
      <c r="J46" s="32">
        <f t="shared" si="9"/>
        <v>6.2139115283220249E-3</v>
      </c>
    </row>
    <row r="47" spans="1:10" x14ac:dyDescent="0.25">
      <c r="A47" s="54" t="s">
        <v>39</v>
      </c>
      <c r="B47" s="29"/>
      <c r="C47" s="31">
        <v>3035</v>
      </c>
      <c r="D47" s="31">
        <v>3876</v>
      </c>
      <c r="E47" s="31">
        <v>4681</v>
      </c>
      <c r="F47" s="32">
        <f t="shared" si="5"/>
        <v>0.20768833849329216</v>
      </c>
      <c r="G47" s="32">
        <f t="shared" si="6"/>
        <v>0.54233937397034593</v>
      </c>
      <c r="H47" s="31">
        <f t="shared" si="7"/>
        <v>805</v>
      </c>
      <c r="I47" s="31">
        <f t="shared" si="8"/>
        <v>1646</v>
      </c>
      <c r="J47" s="32">
        <f t="shared" si="9"/>
        <v>3.5308715542698957E-3</v>
      </c>
    </row>
    <row r="48" spans="1:10" x14ac:dyDescent="0.25">
      <c r="A48" s="54" t="s">
        <v>40</v>
      </c>
      <c r="B48" s="29"/>
      <c r="C48" s="31">
        <v>5887</v>
      </c>
      <c r="D48" s="31">
        <v>9410</v>
      </c>
      <c r="E48" s="31">
        <v>10523</v>
      </c>
      <c r="F48" s="32">
        <f t="shared" si="5"/>
        <v>0.11827842720510096</v>
      </c>
      <c r="G48" s="32">
        <f t="shared" si="6"/>
        <v>0.78749787667742477</v>
      </c>
      <c r="H48" s="31">
        <f t="shared" si="7"/>
        <v>1113</v>
      </c>
      <c r="I48" s="31">
        <f t="shared" si="8"/>
        <v>4636</v>
      </c>
      <c r="J48" s="32">
        <f t="shared" si="9"/>
        <v>7.9374837354373243E-3</v>
      </c>
    </row>
    <row r="49" spans="1:10" x14ac:dyDescent="0.25">
      <c r="A49" s="54" t="s">
        <v>41</v>
      </c>
      <c r="B49" s="29"/>
      <c r="C49" s="31">
        <v>1955</v>
      </c>
      <c r="D49" s="31">
        <v>1785</v>
      </c>
      <c r="E49" s="31">
        <v>1657</v>
      </c>
      <c r="F49" s="32">
        <f t="shared" si="5"/>
        <v>-7.1708683473389323E-2</v>
      </c>
      <c r="G49" s="32">
        <f t="shared" si="6"/>
        <v>-0.15242966751918163</v>
      </c>
      <c r="H49" s="31">
        <f t="shared" si="7"/>
        <v>-128</v>
      </c>
      <c r="I49" s="31">
        <f t="shared" si="8"/>
        <v>-298</v>
      </c>
      <c r="J49" s="32">
        <f t="shared" si="9"/>
        <v>1.2498727121181834E-3</v>
      </c>
    </row>
    <row r="50" spans="1:10" x14ac:dyDescent="0.25">
      <c r="A50" s="54" t="s">
        <v>42</v>
      </c>
      <c r="B50" s="29"/>
      <c r="C50" s="31">
        <v>6894</v>
      </c>
      <c r="D50" s="31">
        <v>8909</v>
      </c>
      <c r="E50" s="31">
        <v>11697</v>
      </c>
      <c r="F50" s="32">
        <f t="shared" si="5"/>
        <v>0.31294196879559988</v>
      </c>
      <c r="G50" s="32">
        <f t="shared" si="6"/>
        <v>0.69669277632724103</v>
      </c>
      <c r="H50" s="31">
        <f t="shared" si="7"/>
        <v>2788</v>
      </c>
      <c r="I50" s="31">
        <f t="shared" si="8"/>
        <v>4803</v>
      </c>
      <c r="J50" s="32">
        <f t="shared" si="9"/>
        <v>8.8230302436007203E-3</v>
      </c>
    </row>
    <row r="51" spans="1:10" x14ac:dyDescent="0.25">
      <c r="A51" s="54" t="s">
        <v>43</v>
      </c>
      <c r="B51" s="29"/>
      <c r="C51" s="31">
        <v>15381</v>
      </c>
      <c r="D51" s="31">
        <v>26192</v>
      </c>
      <c r="E51" s="31">
        <v>27947</v>
      </c>
      <c r="F51" s="32">
        <f t="shared" si="5"/>
        <v>6.7005192425168003E-2</v>
      </c>
      <c r="G51" s="32">
        <f t="shared" si="6"/>
        <v>0.8169819907678304</v>
      </c>
      <c r="H51" s="31">
        <f t="shared" si="7"/>
        <v>1755</v>
      </c>
      <c r="I51" s="31">
        <f t="shared" si="8"/>
        <v>12566</v>
      </c>
      <c r="J51" s="32">
        <f t="shared" si="9"/>
        <v>2.1080381825930521E-2</v>
      </c>
    </row>
    <row r="52" spans="1:10" x14ac:dyDescent="0.25">
      <c r="A52" s="54" t="s">
        <v>44</v>
      </c>
      <c r="B52" s="29"/>
      <c r="C52" s="31">
        <v>9314</v>
      </c>
      <c r="D52" s="31">
        <v>9858</v>
      </c>
      <c r="E52" s="31">
        <v>10372</v>
      </c>
      <c r="F52" s="32">
        <f t="shared" si="5"/>
        <v>5.2140393588963274E-2</v>
      </c>
      <c r="G52" s="32">
        <f t="shared" si="6"/>
        <v>0.11359244148593506</v>
      </c>
      <c r="H52" s="31">
        <f t="shared" si="7"/>
        <v>514</v>
      </c>
      <c r="I52" s="31">
        <f t="shared" si="8"/>
        <v>1058</v>
      </c>
      <c r="J52" s="32">
        <f t="shared" si="9"/>
        <v>7.8235846530415199E-3</v>
      </c>
    </row>
    <row r="53" spans="1:10" x14ac:dyDescent="0.25">
      <c r="A53" s="55" t="s">
        <v>45</v>
      </c>
      <c r="B53" s="29"/>
      <c r="C53" s="31">
        <v>17003</v>
      </c>
      <c r="D53" s="31">
        <v>1554</v>
      </c>
      <c r="E53" s="31">
        <v>1696</v>
      </c>
      <c r="F53" s="32">
        <f>E53/D53-1</f>
        <v>9.1377091377091268E-2</v>
      </c>
      <c r="G53" s="32">
        <f>E53/C53-1</f>
        <v>-0.90025289654766805</v>
      </c>
      <c r="H53" s="31">
        <f>E53-D53</f>
        <v>142</v>
      </c>
      <c r="I53" s="31">
        <f>E53-C53</f>
        <v>-15307</v>
      </c>
      <c r="J53" s="32">
        <f>E53/$E$23</f>
        <v>1.2792903559157749E-3</v>
      </c>
    </row>
    <row r="54" spans="1:10" x14ac:dyDescent="0.25">
      <c r="A54" s="53" t="s">
        <v>46</v>
      </c>
      <c r="B54" s="29"/>
      <c r="C54" s="34">
        <f>C29-SUM(C30:C53)</f>
        <v>67787</v>
      </c>
      <c r="D54" s="34">
        <f>D29-SUM(D30:D53)</f>
        <v>60702</v>
      </c>
      <c r="E54" s="34">
        <f>E29-SUM(E30:E53)</f>
        <v>55196</v>
      </c>
      <c r="F54" s="35">
        <f>E54/D54-1</f>
        <v>-9.0705413330697482E-2</v>
      </c>
      <c r="G54" s="35">
        <f>E54/C54-1</f>
        <v>-0.18574357915234485</v>
      </c>
      <c r="H54" s="34">
        <f>E54-D54</f>
        <v>-5506</v>
      </c>
      <c r="I54" s="34">
        <f>E54-C54</f>
        <v>-12591</v>
      </c>
      <c r="J54" s="35">
        <f>E54/$E$23</f>
        <v>4.1634263257740049E-2</v>
      </c>
    </row>
    <row r="55" spans="1:10" ht="21" x14ac:dyDescent="0.35">
      <c r="A55" s="56" t="s">
        <v>47</v>
      </c>
      <c r="B55" s="57"/>
      <c r="C55" s="57"/>
      <c r="D55" s="57"/>
      <c r="E55" s="57"/>
      <c r="F55" s="57"/>
      <c r="G55" s="57"/>
      <c r="H55" s="57"/>
      <c r="I55" s="57"/>
      <c r="J55" s="58"/>
    </row>
    <row r="56" spans="1:10" x14ac:dyDescent="0.25">
      <c r="A56" s="10"/>
      <c r="B56" s="14"/>
      <c r="C56" s="11" t="str">
        <f>C$5</f>
        <v>verano (julio-septiembre)</v>
      </c>
      <c r="D56" s="12"/>
      <c r="E56" s="12"/>
      <c r="F56" s="12"/>
      <c r="G56" s="12"/>
      <c r="H56" s="12"/>
      <c r="I56" s="12"/>
      <c r="J56" s="13"/>
    </row>
    <row r="57" spans="1:10" x14ac:dyDescent="0.25">
      <c r="A57" s="15"/>
      <c r="B57" s="17"/>
      <c r="C57" s="16">
        <f>C$6</f>
        <v>2019</v>
      </c>
      <c r="D57" s="16">
        <f>D$6</f>
        <v>2022</v>
      </c>
      <c r="E57" s="16">
        <f>E$6</f>
        <v>2023</v>
      </c>
      <c r="F57" s="16" t="str">
        <f>CONCATENATE("var ",RIGHT(E57,2),"/",RIGHT(D57,2))</f>
        <v>var 23/22</v>
      </c>
      <c r="G57" s="16" t="str">
        <f>CONCATENATE("var ",RIGHT(E57,2),"/",RIGHT(C57,2))</f>
        <v>var 23/19</v>
      </c>
      <c r="H57" s="16" t="str">
        <f>CONCATENATE("dif ",RIGHT(E57,2),"-",RIGHT(D57,2))</f>
        <v>dif 23-22</v>
      </c>
      <c r="I57" s="16" t="str">
        <f>CONCATENATE("dif ",RIGHT(E57,2),"-",RIGHT(C57,2))</f>
        <v>dif 23-19</v>
      </c>
      <c r="J57" s="16" t="str">
        <f>CONCATENATE("cuota ",RIGHT(E57,2))</f>
        <v>cuota 23</v>
      </c>
    </row>
    <row r="58" spans="1:10" x14ac:dyDescent="0.25">
      <c r="A58" s="18" t="s">
        <v>48</v>
      </c>
      <c r="B58" s="21"/>
      <c r="C58" s="19">
        <v>1255761</v>
      </c>
      <c r="D58" s="19">
        <v>1288684</v>
      </c>
      <c r="E58" s="19">
        <v>1325735</v>
      </c>
      <c r="F58" s="20">
        <f t="shared" ref="F58:F68" si="10">E58/D58-1</f>
        <v>2.8751035940540959E-2</v>
      </c>
      <c r="G58" s="20">
        <f t="shared" ref="G58:G68" si="11">E58/C58-1</f>
        <v>5.5722386664341483E-2</v>
      </c>
      <c r="H58" s="19">
        <f t="shared" ref="H58:H68" si="12">E58-D58</f>
        <v>37051</v>
      </c>
      <c r="I58" s="19">
        <f t="shared" ref="I58:I68" si="13">E58-C58</f>
        <v>69974</v>
      </c>
      <c r="J58" s="20">
        <f>E58/$E$58</f>
        <v>1</v>
      </c>
    </row>
    <row r="59" spans="1:10" x14ac:dyDescent="0.25">
      <c r="A59" s="59" t="s">
        <v>49</v>
      </c>
      <c r="B59" s="62"/>
      <c r="C59" s="60">
        <v>457315</v>
      </c>
      <c r="D59" s="60">
        <v>469912</v>
      </c>
      <c r="E59" s="60">
        <v>484012</v>
      </c>
      <c r="F59" s="61">
        <f t="shared" si="10"/>
        <v>3.0005618073171147E-2</v>
      </c>
      <c r="G59" s="61">
        <f t="shared" si="11"/>
        <v>5.8377704645594442E-2</v>
      </c>
      <c r="H59" s="60">
        <f t="shared" si="12"/>
        <v>14100</v>
      </c>
      <c r="I59" s="60">
        <f t="shared" si="13"/>
        <v>26697</v>
      </c>
      <c r="J59" s="61">
        <f t="shared" ref="J59:J68" si="14">E59/$E$58</f>
        <v>0.36508955409640692</v>
      </c>
    </row>
    <row r="60" spans="1:10" x14ac:dyDescent="0.25">
      <c r="A60" s="63" t="s">
        <v>50</v>
      </c>
      <c r="B60" s="29"/>
      <c r="C60" s="31">
        <v>330967</v>
      </c>
      <c r="D60" s="31">
        <v>340924</v>
      </c>
      <c r="E60" s="31">
        <v>336939</v>
      </c>
      <c r="F60" s="32">
        <f t="shared" si="10"/>
        <v>-1.1688822142178368E-2</v>
      </c>
      <c r="G60" s="32">
        <f t="shared" si="11"/>
        <v>1.8044095030622431E-2</v>
      </c>
      <c r="H60" s="31">
        <f t="shared" si="12"/>
        <v>-3985</v>
      </c>
      <c r="I60" s="31">
        <f t="shared" si="13"/>
        <v>5972</v>
      </c>
      <c r="J60" s="32">
        <f t="shared" si="14"/>
        <v>0.25415260214145363</v>
      </c>
    </row>
    <row r="61" spans="1:10" x14ac:dyDescent="0.25">
      <c r="A61" s="64" t="s">
        <v>51</v>
      </c>
      <c r="B61" s="29"/>
      <c r="C61" s="65">
        <v>10191</v>
      </c>
      <c r="D61" s="65">
        <v>8828</v>
      </c>
      <c r="E61" s="65">
        <v>9614</v>
      </c>
      <c r="F61" s="66">
        <f t="shared" si="10"/>
        <v>8.9034888989578675E-2</v>
      </c>
      <c r="G61" s="66">
        <f t="shared" si="11"/>
        <v>-5.6618585026003365E-2</v>
      </c>
      <c r="H61" s="65">
        <f t="shared" si="12"/>
        <v>786</v>
      </c>
      <c r="I61" s="65">
        <f t="shared" si="13"/>
        <v>-577</v>
      </c>
      <c r="J61" s="66">
        <f t="shared" si="14"/>
        <v>7.2518263453857671E-3</v>
      </c>
    </row>
    <row r="62" spans="1:10" x14ac:dyDescent="0.25">
      <c r="A62" s="63" t="s">
        <v>52</v>
      </c>
      <c r="B62" s="29"/>
      <c r="C62" s="31">
        <v>217676</v>
      </c>
      <c r="D62" s="31">
        <v>201870</v>
      </c>
      <c r="E62" s="31">
        <v>219392</v>
      </c>
      <c r="F62" s="32">
        <f t="shared" si="10"/>
        <v>8.6798434636151889E-2</v>
      </c>
      <c r="G62" s="32">
        <f t="shared" si="11"/>
        <v>7.8832760616696085E-3</v>
      </c>
      <c r="H62" s="31">
        <f t="shared" si="12"/>
        <v>17522</v>
      </c>
      <c r="I62" s="31">
        <f t="shared" si="13"/>
        <v>1716</v>
      </c>
      <c r="J62" s="32">
        <f t="shared" si="14"/>
        <v>0.16548706943695385</v>
      </c>
    </row>
    <row r="63" spans="1:10" x14ac:dyDescent="0.25">
      <c r="A63" s="63" t="s">
        <v>53</v>
      </c>
      <c r="B63" s="29"/>
      <c r="C63" s="31">
        <v>38002</v>
      </c>
      <c r="D63" s="31">
        <v>54014</v>
      </c>
      <c r="E63" s="31">
        <v>60978</v>
      </c>
      <c r="F63" s="32">
        <f>E63/D63-1</f>
        <v>0.12892953678675889</v>
      </c>
      <c r="G63" s="32">
        <f>E63/C63-1</f>
        <v>0.60459975790747866</v>
      </c>
      <c r="H63" s="31">
        <f>E63-D63</f>
        <v>6964</v>
      </c>
      <c r="I63" s="31">
        <f>E63-C63</f>
        <v>22976</v>
      </c>
      <c r="J63" s="32">
        <f>E63/$E$58</f>
        <v>4.599561752537272E-2</v>
      </c>
    </row>
    <row r="64" spans="1:10" x14ac:dyDescent="0.25">
      <c r="A64" s="63" t="s">
        <v>54</v>
      </c>
      <c r="B64" s="29"/>
      <c r="C64" s="31">
        <v>47013</v>
      </c>
      <c r="D64" s="31">
        <v>53562</v>
      </c>
      <c r="E64" s="31">
        <v>47736</v>
      </c>
      <c r="F64" s="32">
        <f t="shared" si="10"/>
        <v>-0.10877114372129493</v>
      </c>
      <c r="G64" s="32">
        <f t="shared" si="11"/>
        <v>1.537872503350135E-2</v>
      </c>
      <c r="H64" s="31">
        <f t="shared" si="12"/>
        <v>-5826</v>
      </c>
      <c r="I64" s="31">
        <f t="shared" si="13"/>
        <v>723</v>
      </c>
      <c r="J64" s="32">
        <f t="shared" si="14"/>
        <v>3.6007196008252029E-2</v>
      </c>
    </row>
    <row r="65" spans="1:10" x14ac:dyDescent="0.25">
      <c r="A65" s="63" t="s">
        <v>55</v>
      </c>
      <c r="B65" s="29"/>
      <c r="C65" s="31">
        <v>12445</v>
      </c>
      <c r="D65" s="31">
        <v>12785</v>
      </c>
      <c r="E65" s="31">
        <v>13506</v>
      </c>
      <c r="F65" s="32">
        <f>E65/D65-1</f>
        <v>5.6394211967148999E-2</v>
      </c>
      <c r="G65" s="32">
        <f>E65/C65-1</f>
        <v>8.5255122539172445E-2</v>
      </c>
      <c r="H65" s="31">
        <f>E65-D65</f>
        <v>721</v>
      </c>
      <c r="I65" s="31">
        <f>E65-C65</f>
        <v>1061</v>
      </c>
      <c r="J65" s="32">
        <f>E65/$E$58</f>
        <v>1.0187556336673618E-2</v>
      </c>
    </row>
    <row r="66" spans="1:10" x14ac:dyDescent="0.25">
      <c r="A66" s="63" t="s">
        <v>56</v>
      </c>
      <c r="B66" s="29"/>
      <c r="C66" s="31">
        <v>71716</v>
      </c>
      <c r="D66" s="31">
        <v>67900</v>
      </c>
      <c r="E66" s="31">
        <v>71877</v>
      </c>
      <c r="F66" s="32">
        <f t="shared" si="10"/>
        <v>5.8571428571428497E-2</v>
      </c>
      <c r="G66" s="32">
        <f t="shared" si="11"/>
        <v>2.244966255786629E-3</v>
      </c>
      <c r="H66" s="31">
        <f t="shared" si="12"/>
        <v>3977</v>
      </c>
      <c r="I66" s="31">
        <f t="shared" si="13"/>
        <v>161</v>
      </c>
      <c r="J66" s="32">
        <f t="shared" si="14"/>
        <v>5.4216717518961177E-2</v>
      </c>
    </row>
    <row r="67" spans="1:10" x14ac:dyDescent="0.25">
      <c r="A67" s="67" t="s">
        <v>57</v>
      </c>
      <c r="B67" s="29"/>
      <c r="C67" s="39">
        <v>39449</v>
      </c>
      <c r="D67" s="39">
        <v>50194</v>
      </c>
      <c r="E67" s="39">
        <v>50939</v>
      </c>
      <c r="F67" s="40">
        <f t="shared" si="10"/>
        <v>1.4842411443598769E-2</v>
      </c>
      <c r="G67" s="40">
        <f t="shared" si="11"/>
        <v>0.29126213592233019</v>
      </c>
      <c r="H67" s="39">
        <f t="shared" si="12"/>
        <v>745</v>
      </c>
      <c r="I67" s="39">
        <f t="shared" si="13"/>
        <v>11490</v>
      </c>
      <c r="J67" s="40">
        <f t="shared" si="14"/>
        <v>3.8423214292449097E-2</v>
      </c>
    </row>
    <row r="68" spans="1:10" x14ac:dyDescent="0.25">
      <c r="A68" s="68" t="s">
        <v>58</v>
      </c>
      <c r="B68" s="29"/>
      <c r="C68" s="69">
        <f>C58-SUM(C59:C67)</f>
        <v>30987</v>
      </c>
      <c r="D68" s="69">
        <f>D58-SUM(D59:D67)</f>
        <v>28695</v>
      </c>
      <c r="E68" s="69">
        <f>E58-SUM(E59:E67)</f>
        <v>30742</v>
      </c>
      <c r="F68" s="70">
        <f t="shared" si="10"/>
        <v>7.1336469768252364E-2</v>
      </c>
      <c r="G68" s="70">
        <f t="shared" si="11"/>
        <v>-7.9065414528672884E-3</v>
      </c>
      <c r="H68" s="69">
        <f t="shared" si="12"/>
        <v>2047</v>
      </c>
      <c r="I68" s="69">
        <f t="shared" si="13"/>
        <v>-245</v>
      </c>
      <c r="J68" s="70">
        <f t="shared" si="14"/>
        <v>2.3188646298091246E-2</v>
      </c>
    </row>
    <row r="69" spans="1:10" ht="21" x14ac:dyDescent="0.35">
      <c r="A69" s="71" t="s">
        <v>59</v>
      </c>
      <c r="B69" s="71"/>
      <c r="C69" s="71"/>
      <c r="D69" s="71"/>
      <c r="E69" s="71"/>
      <c r="F69" s="71"/>
      <c r="G69" s="71"/>
      <c r="H69" s="71"/>
      <c r="I69" s="71"/>
      <c r="J69" s="71"/>
    </row>
    <row r="70" spans="1:10" x14ac:dyDescent="0.25">
      <c r="A70" s="72"/>
      <c r="B70" s="73"/>
      <c r="C70" s="11" t="str">
        <f>C$5</f>
        <v>verano (julio-septiembre)</v>
      </c>
      <c r="D70" s="12"/>
      <c r="E70" s="12"/>
      <c r="F70" s="12"/>
      <c r="G70" s="12"/>
      <c r="H70" s="12"/>
      <c r="I70" s="12"/>
      <c r="J70" s="13"/>
    </row>
    <row r="71" spans="1:10" x14ac:dyDescent="0.25">
      <c r="A71" s="15"/>
      <c r="B71" s="74"/>
      <c r="C71" s="16">
        <f>C$6</f>
        <v>2019</v>
      </c>
      <c r="D71" s="16">
        <f>D$6</f>
        <v>2022</v>
      </c>
      <c r="E71" s="16">
        <f>E$6</f>
        <v>2023</v>
      </c>
      <c r="F71" s="16" t="str">
        <f>CONCATENATE("var ",RIGHT(E71,2),"/",RIGHT(D71,2))</f>
        <v>var 23/22</v>
      </c>
      <c r="G71" s="16" t="str">
        <f>CONCATENATE("var ",RIGHT(E71,2),"/",RIGHT(C71,2))</f>
        <v>var 23/19</v>
      </c>
      <c r="H71" s="16" t="str">
        <f>CONCATENATE("dif ",RIGHT(E71,2),"-",RIGHT(D71,2))</f>
        <v>dif 23-22</v>
      </c>
      <c r="I71" s="16" t="str">
        <f>CONCATENATE("dif ",RIGHT(E71,2),"-",RIGHT(C71,2))</f>
        <v>dif 23-19</v>
      </c>
      <c r="J71" s="16" t="str">
        <f>CONCATENATE("cuota ",RIGHT(E71,2))</f>
        <v>cuota 23</v>
      </c>
    </row>
    <row r="72" spans="1:10" x14ac:dyDescent="0.25">
      <c r="A72" s="75" t="s">
        <v>4</v>
      </c>
      <c r="B72" s="78"/>
      <c r="C72" s="76">
        <v>9101203</v>
      </c>
      <c r="D72" s="76">
        <v>8657144</v>
      </c>
      <c r="E72" s="76">
        <v>9096817</v>
      </c>
      <c r="F72" s="77">
        <f t="shared" ref="F72:F83" si="15">E72/D72-1</f>
        <v>5.0787303526428573E-2</v>
      </c>
      <c r="G72" s="77">
        <f t="shared" ref="G72:G83" si="16">E72/C72-1</f>
        <v>-4.8191431396482631E-4</v>
      </c>
      <c r="H72" s="76">
        <f t="shared" ref="H72:H83" si="17">E72-D72</f>
        <v>439673</v>
      </c>
      <c r="I72" s="76">
        <f t="shared" ref="I72:I83" si="18">E72-C72</f>
        <v>-4386</v>
      </c>
      <c r="J72" s="77">
        <f>E72/$E$72</f>
        <v>1</v>
      </c>
    </row>
    <row r="73" spans="1:10" x14ac:dyDescent="0.25">
      <c r="A73" s="79" t="s">
        <v>5</v>
      </c>
      <c r="B73" s="82"/>
      <c r="C73" s="80">
        <v>6403137</v>
      </c>
      <c r="D73" s="80">
        <v>6670684</v>
      </c>
      <c r="E73" s="80">
        <v>6921705</v>
      </c>
      <c r="F73" s="81">
        <f t="shared" si="15"/>
        <v>3.7630473876442139E-2</v>
      </c>
      <c r="G73" s="81">
        <f t="shared" si="16"/>
        <v>8.0986553934423E-2</v>
      </c>
      <c r="H73" s="80">
        <f t="shared" si="17"/>
        <v>251021</v>
      </c>
      <c r="I73" s="80">
        <f t="shared" si="18"/>
        <v>518568</v>
      </c>
      <c r="J73" s="81">
        <f t="shared" ref="J73:J83" si="19">E73/$E$72</f>
        <v>0.76089306842162485</v>
      </c>
    </row>
    <row r="74" spans="1:10" x14ac:dyDescent="0.25">
      <c r="A74" s="37" t="s">
        <v>6</v>
      </c>
      <c r="B74" s="83"/>
      <c r="C74" s="31">
        <v>1017865</v>
      </c>
      <c r="D74" s="31">
        <v>1387745</v>
      </c>
      <c r="E74" s="31">
        <v>1259684</v>
      </c>
      <c r="F74" s="32">
        <f t="shared" si="15"/>
        <v>-9.2279921743547932E-2</v>
      </c>
      <c r="G74" s="32">
        <f t="shared" si="16"/>
        <v>0.23757472749333153</v>
      </c>
      <c r="H74" s="31">
        <f t="shared" si="17"/>
        <v>-128061</v>
      </c>
      <c r="I74" s="31">
        <f t="shared" si="18"/>
        <v>241819</v>
      </c>
      <c r="J74" s="32">
        <f t="shared" si="19"/>
        <v>0.13847524908987396</v>
      </c>
    </row>
    <row r="75" spans="1:10" x14ac:dyDescent="0.25">
      <c r="A75" s="37" t="s">
        <v>7</v>
      </c>
      <c r="B75" s="83"/>
      <c r="C75" s="31">
        <v>4205908</v>
      </c>
      <c r="D75" s="31">
        <v>4222729</v>
      </c>
      <c r="E75" s="31">
        <v>4596343</v>
      </c>
      <c r="F75" s="32">
        <f t="shared" si="15"/>
        <v>8.847690675863884E-2</v>
      </c>
      <c r="G75" s="32">
        <f t="shared" si="16"/>
        <v>9.2830133231635026E-2</v>
      </c>
      <c r="H75" s="31">
        <f t="shared" si="17"/>
        <v>373614</v>
      </c>
      <c r="I75" s="31">
        <f t="shared" si="18"/>
        <v>390435</v>
      </c>
      <c r="J75" s="32">
        <f t="shared" si="19"/>
        <v>0.50526937059413202</v>
      </c>
    </row>
    <row r="76" spans="1:10" x14ac:dyDescent="0.25">
      <c r="A76" s="37" t="s">
        <v>8</v>
      </c>
      <c r="B76" s="83"/>
      <c r="C76" s="31">
        <v>1022209</v>
      </c>
      <c r="D76" s="31">
        <v>931004</v>
      </c>
      <c r="E76" s="31">
        <v>931689</v>
      </c>
      <c r="F76" s="32">
        <f t="shared" si="15"/>
        <v>7.3576483022619321E-4</v>
      </c>
      <c r="G76" s="32">
        <f t="shared" si="16"/>
        <v>-8.855331933097832E-2</v>
      </c>
      <c r="H76" s="31">
        <f t="shared" si="17"/>
        <v>685</v>
      </c>
      <c r="I76" s="31">
        <f t="shared" si="18"/>
        <v>-90520</v>
      </c>
      <c r="J76" s="32">
        <f t="shared" si="19"/>
        <v>0.1024192308144706</v>
      </c>
    </row>
    <row r="77" spans="1:10" x14ac:dyDescent="0.25">
      <c r="A77" s="37" t="s">
        <v>9</v>
      </c>
      <c r="B77" s="83"/>
      <c r="C77" s="31">
        <v>99470</v>
      </c>
      <c r="D77" s="31">
        <v>94518</v>
      </c>
      <c r="E77" s="31">
        <v>98662</v>
      </c>
      <c r="F77" s="32">
        <f t="shared" si="15"/>
        <v>4.3843500708859784E-2</v>
      </c>
      <c r="G77" s="32">
        <f t="shared" si="16"/>
        <v>-8.1230521765356389E-3</v>
      </c>
      <c r="H77" s="31">
        <f t="shared" si="17"/>
        <v>4144</v>
      </c>
      <c r="I77" s="31">
        <f t="shared" si="18"/>
        <v>-808</v>
      </c>
      <c r="J77" s="32">
        <f t="shared" si="19"/>
        <v>1.0845771658372373E-2</v>
      </c>
    </row>
    <row r="78" spans="1:10" x14ac:dyDescent="0.25">
      <c r="A78" s="84" t="s">
        <v>10</v>
      </c>
      <c r="B78" s="83"/>
      <c r="C78" s="34">
        <v>57685</v>
      </c>
      <c r="D78" s="34">
        <v>34688</v>
      </c>
      <c r="E78" s="34">
        <v>35327</v>
      </c>
      <c r="F78" s="35">
        <f t="shared" si="15"/>
        <v>1.8421356088560881E-2</v>
      </c>
      <c r="G78" s="35">
        <f t="shared" si="16"/>
        <v>-0.38758776111640802</v>
      </c>
      <c r="H78" s="34">
        <f t="shared" si="17"/>
        <v>639</v>
      </c>
      <c r="I78" s="34">
        <f t="shared" si="18"/>
        <v>-22358</v>
      </c>
      <c r="J78" s="35">
        <f t="shared" si="19"/>
        <v>3.88344626477591E-3</v>
      </c>
    </row>
    <row r="79" spans="1:10" x14ac:dyDescent="0.25">
      <c r="A79" s="79" t="s">
        <v>11</v>
      </c>
      <c r="B79" s="82"/>
      <c r="C79" s="80">
        <v>2698066</v>
      </c>
      <c r="D79" s="80">
        <v>1986460</v>
      </c>
      <c r="E79" s="80">
        <v>2175112</v>
      </c>
      <c r="F79" s="81">
        <f t="shared" si="15"/>
        <v>9.4968939721917334E-2</v>
      </c>
      <c r="G79" s="81">
        <f t="shared" si="16"/>
        <v>-0.19382550315670555</v>
      </c>
      <c r="H79" s="80">
        <f t="shared" si="17"/>
        <v>188652</v>
      </c>
      <c r="I79" s="80">
        <f t="shared" si="18"/>
        <v>-522954</v>
      </c>
      <c r="J79" s="81">
        <f t="shared" si="19"/>
        <v>0.23910693157837515</v>
      </c>
    </row>
    <row r="80" spans="1:10" x14ac:dyDescent="0.25">
      <c r="A80" s="36" t="s">
        <v>12</v>
      </c>
      <c r="B80" s="83"/>
      <c r="C80" s="31">
        <v>152258</v>
      </c>
      <c r="D80" s="31">
        <v>142089</v>
      </c>
      <c r="E80" s="31">
        <v>131416</v>
      </c>
      <c r="F80" s="32">
        <f t="shared" si="15"/>
        <v>-7.5114892778469833E-2</v>
      </c>
      <c r="G80" s="32">
        <f t="shared" si="16"/>
        <v>-0.13688607495172667</v>
      </c>
      <c r="H80" s="31">
        <f t="shared" si="17"/>
        <v>-10673</v>
      </c>
      <c r="I80" s="31">
        <f t="shared" si="18"/>
        <v>-20842</v>
      </c>
      <c r="J80" s="32">
        <f t="shared" si="19"/>
        <v>1.4446371736399666E-2</v>
      </c>
    </row>
    <row r="81" spans="1:10" x14ac:dyDescent="0.25">
      <c r="A81" s="37" t="s">
        <v>8</v>
      </c>
      <c r="B81" s="83"/>
      <c r="C81" s="31">
        <v>1545146</v>
      </c>
      <c r="D81" s="31">
        <v>1235991</v>
      </c>
      <c r="E81" s="31">
        <v>1353175</v>
      </c>
      <c r="F81" s="32">
        <f t="shared" si="15"/>
        <v>9.4809751850943869E-2</v>
      </c>
      <c r="G81" s="32">
        <f t="shared" si="16"/>
        <v>-0.12424133382864788</v>
      </c>
      <c r="H81" s="31">
        <f t="shared" si="17"/>
        <v>117184</v>
      </c>
      <c r="I81" s="31">
        <f t="shared" si="18"/>
        <v>-191971</v>
      </c>
      <c r="J81" s="32">
        <f t="shared" si="19"/>
        <v>0.14875258016073095</v>
      </c>
    </row>
    <row r="82" spans="1:10" x14ac:dyDescent="0.25">
      <c r="A82" s="37" t="s">
        <v>9</v>
      </c>
      <c r="B82" s="83"/>
      <c r="C82" s="31">
        <v>700274</v>
      </c>
      <c r="D82" s="31">
        <v>450480</v>
      </c>
      <c r="E82" s="31">
        <v>505650</v>
      </c>
      <c r="F82" s="32">
        <f t="shared" si="15"/>
        <v>0.12246936600958969</v>
      </c>
      <c r="G82" s="32">
        <f t="shared" si="16"/>
        <v>-0.2779254977337442</v>
      </c>
      <c r="H82" s="31">
        <f t="shared" si="17"/>
        <v>55170</v>
      </c>
      <c r="I82" s="31">
        <f t="shared" si="18"/>
        <v>-194624</v>
      </c>
      <c r="J82" s="32">
        <f t="shared" si="19"/>
        <v>5.5585376731223678E-2</v>
      </c>
    </row>
    <row r="83" spans="1:10" x14ac:dyDescent="0.25">
      <c r="A83" s="38" t="s">
        <v>10</v>
      </c>
      <c r="B83" s="83"/>
      <c r="C83" s="69">
        <v>300388</v>
      </c>
      <c r="D83" s="69">
        <v>157900</v>
      </c>
      <c r="E83" s="69">
        <v>184871</v>
      </c>
      <c r="F83" s="70">
        <f t="shared" si="15"/>
        <v>0.17081063964534526</v>
      </c>
      <c r="G83" s="70">
        <f t="shared" si="16"/>
        <v>-0.38455930330106392</v>
      </c>
      <c r="H83" s="69">
        <f t="shared" si="17"/>
        <v>26971</v>
      </c>
      <c r="I83" s="69">
        <f t="shared" si="18"/>
        <v>-115517</v>
      </c>
      <c r="J83" s="70">
        <f t="shared" si="19"/>
        <v>2.032260295002087E-2</v>
      </c>
    </row>
    <row r="84" spans="1:10" x14ac:dyDescent="0.25">
      <c r="A84" s="42" t="s">
        <v>13</v>
      </c>
      <c r="B84" s="43"/>
      <c r="C84" s="43"/>
      <c r="D84" s="43"/>
      <c r="E84" s="43"/>
      <c r="F84" s="43"/>
      <c r="G84" s="43"/>
      <c r="H84" s="43"/>
      <c r="I84" s="43"/>
      <c r="J84" s="44"/>
    </row>
    <row r="85" spans="1:10" ht="21" x14ac:dyDescent="0.35">
      <c r="A85" s="71" t="s">
        <v>60</v>
      </c>
      <c r="B85" s="71"/>
      <c r="C85" s="71"/>
      <c r="D85" s="71"/>
      <c r="E85" s="71"/>
      <c r="F85" s="71"/>
      <c r="G85" s="71"/>
      <c r="H85" s="71"/>
      <c r="I85" s="71"/>
      <c r="J85" s="71"/>
    </row>
    <row r="86" spans="1:10" x14ac:dyDescent="0.25">
      <c r="A86" s="72"/>
      <c r="B86" s="73"/>
      <c r="C86" s="11" t="str">
        <f>C$5</f>
        <v>verano (julio-septiembre)</v>
      </c>
      <c r="D86" s="12"/>
      <c r="E86" s="12"/>
      <c r="F86" s="12"/>
      <c r="G86" s="12"/>
      <c r="H86" s="12"/>
      <c r="I86" s="12"/>
      <c r="J86" s="13"/>
    </row>
    <row r="87" spans="1:10" x14ac:dyDescent="0.25">
      <c r="A87" s="15"/>
      <c r="B87" s="74"/>
      <c r="C87" s="16">
        <f>C$6</f>
        <v>2019</v>
      </c>
      <c r="D87" s="16">
        <f>D$6</f>
        <v>2022</v>
      </c>
      <c r="E87" s="16">
        <f>E$6</f>
        <v>2023</v>
      </c>
      <c r="F87" s="16" t="str">
        <f>CONCATENATE("var ",RIGHT(E87,2),"/",RIGHT(D87,2))</f>
        <v>var 23/22</v>
      </c>
      <c r="G87" s="16" t="str">
        <f>CONCATENATE("var ",RIGHT(E87,2),"/",RIGHT(C87,2))</f>
        <v>var 23/19</v>
      </c>
      <c r="H87" s="16" t="str">
        <f>CONCATENATE("dif ",RIGHT(E87,2),"-",RIGHT(D87,2))</f>
        <v>dif 23-22</v>
      </c>
      <c r="I87" s="16" t="str">
        <f>CONCATENATE("dif ",RIGHT(E87,2),"-",RIGHT(C87,2))</f>
        <v>dif 23-19</v>
      </c>
      <c r="J87" s="16" t="str">
        <f>CONCATENATE("cuota ",RIGHT(E87,2))</f>
        <v>cuota 23</v>
      </c>
    </row>
    <row r="88" spans="1:10" x14ac:dyDescent="0.25">
      <c r="A88" s="75" t="s">
        <v>15</v>
      </c>
      <c r="B88" s="78"/>
      <c r="C88" s="76">
        <v>9101203</v>
      </c>
      <c r="D88" s="76">
        <v>8657144</v>
      </c>
      <c r="E88" s="76">
        <v>9096817</v>
      </c>
      <c r="F88" s="77">
        <f t="shared" ref="F88:F119" si="20">E88/D88-1</f>
        <v>5.0787303526428573E-2</v>
      </c>
      <c r="G88" s="77">
        <f t="shared" ref="G88:G119" si="21">E88/C88-1</f>
        <v>-4.8191431396482631E-4</v>
      </c>
      <c r="H88" s="76">
        <f t="shared" ref="H88:H119" si="22">E88-D88</f>
        <v>439673</v>
      </c>
      <c r="I88" s="76">
        <f t="shared" ref="I88:I119" si="23">E88-C88</f>
        <v>-4386</v>
      </c>
      <c r="J88" s="77">
        <f>E88/$E$88</f>
        <v>1</v>
      </c>
    </row>
    <row r="89" spans="1:10" x14ac:dyDescent="0.25">
      <c r="A89" s="85" t="s">
        <v>16</v>
      </c>
      <c r="B89" s="88"/>
      <c r="C89" s="86">
        <v>1639428</v>
      </c>
      <c r="D89" s="86">
        <v>1490788</v>
      </c>
      <c r="E89" s="86">
        <v>1524745</v>
      </c>
      <c r="F89" s="87">
        <f t="shared" si="20"/>
        <v>2.2777886594203878E-2</v>
      </c>
      <c r="G89" s="87">
        <f t="shared" si="21"/>
        <v>-6.9953056797858792E-2</v>
      </c>
      <c r="H89" s="86">
        <f t="shared" si="22"/>
        <v>33957</v>
      </c>
      <c r="I89" s="86">
        <f t="shared" si="23"/>
        <v>-114683</v>
      </c>
      <c r="J89" s="87">
        <f t="shared" ref="J89:J119" si="24">E89/$E$88</f>
        <v>0.1676130233245321</v>
      </c>
    </row>
    <row r="90" spans="1:10" x14ac:dyDescent="0.25">
      <c r="A90" s="55" t="s">
        <v>17</v>
      </c>
      <c r="B90" s="89"/>
      <c r="C90" s="27">
        <v>492247</v>
      </c>
      <c r="D90" s="27">
        <v>453059</v>
      </c>
      <c r="E90" s="27">
        <v>488319</v>
      </c>
      <c r="F90" s="28">
        <f t="shared" si="20"/>
        <v>7.7826508247270221E-2</v>
      </c>
      <c r="G90" s="28">
        <f t="shared" si="21"/>
        <v>-7.9797337515515876E-3</v>
      </c>
      <c r="H90" s="27">
        <f t="shared" si="22"/>
        <v>35260</v>
      </c>
      <c r="I90" s="27">
        <f t="shared" si="23"/>
        <v>-3928</v>
      </c>
      <c r="J90" s="28">
        <f t="shared" ref="J90:J93" si="25">E90/$E$23</f>
        <v>0.3683383179896435</v>
      </c>
    </row>
    <row r="91" spans="1:10" x14ac:dyDescent="0.25">
      <c r="A91" s="50" t="s">
        <v>18</v>
      </c>
      <c r="B91" s="90"/>
      <c r="C91" s="27">
        <v>315493</v>
      </c>
      <c r="D91" s="27">
        <v>278373</v>
      </c>
      <c r="E91" s="27">
        <v>277097</v>
      </c>
      <c r="F91" s="51">
        <f t="shared" si="20"/>
        <v>-4.583777880757145E-3</v>
      </c>
      <c r="G91" s="51">
        <f t="shared" si="21"/>
        <v>-0.12170159084353693</v>
      </c>
      <c r="H91" s="52">
        <f t="shared" si="22"/>
        <v>-1276</v>
      </c>
      <c r="I91" s="52">
        <f t="shared" si="23"/>
        <v>-38396</v>
      </c>
      <c r="J91" s="51">
        <f t="shared" si="25"/>
        <v>0.2090138677790056</v>
      </c>
    </row>
    <row r="92" spans="1:10" x14ac:dyDescent="0.25">
      <c r="A92" s="50" t="s">
        <v>19</v>
      </c>
      <c r="B92" s="90"/>
      <c r="C92" s="52">
        <f>C90-C91</f>
        <v>176754</v>
      </c>
      <c r="D92" s="52">
        <f>D90-D91</f>
        <v>174686</v>
      </c>
      <c r="E92" s="52">
        <f>E90-E91</f>
        <v>211222</v>
      </c>
      <c r="F92" s="51">
        <f t="shared" si="20"/>
        <v>0.20915242206015372</v>
      </c>
      <c r="G92" s="51">
        <f t="shared" si="21"/>
        <v>0.1950054878531744</v>
      </c>
      <c r="H92" s="52">
        <f t="shared" si="22"/>
        <v>36536</v>
      </c>
      <c r="I92" s="52">
        <f t="shared" si="23"/>
        <v>34468</v>
      </c>
      <c r="J92" s="51">
        <f t="shared" si="25"/>
        <v>0.15932445021063787</v>
      </c>
    </row>
    <row r="93" spans="1:10" x14ac:dyDescent="0.25">
      <c r="A93" s="91" t="s">
        <v>20</v>
      </c>
      <c r="B93" s="90"/>
      <c r="C93" s="27">
        <v>1147181</v>
      </c>
      <c r="D93" s="27">
        <v>1037729</v>
      </c>
      <c r="E93" s="27">
        <v>1036426</v>
      </c>
      <c r="F93" s="35">
        <f t="shared" si="20"/>
        <v>-1.2556264689528307E-3</v>
      </c>
      <c r="G93" s="35">
        <f t="shared" si="21"/>
        <v>-9.6545357707284229E-2</v>
      </c>
      <c r="H93" s="34">
        <f t="shared" si="22"/>
        <v>-1303</v>
      </c>
      <c r="I93" s="34">
        <f t="shared" si="23"/>
        <v>-110755</v>
      </c>
      <c r="J93" s="35">
        <f t="shared" si="25"/>
        <v>0.78177463821955373</v>
      </c>
    </row>
    <row r="94" spans="1:10" x14ac:dyDescent="0.25">
      <c r="A94" s="85" t="s">
        <v>21</v>
      </c>
      <c r="B94" s="88"/>
      <c r="C94" s="86">
        <v>7461775</v>
      </c>
      <c r="D94" s="86">
        <v>7166356</v>
      </c>
      <c r="E94" s="86">
        <v>7572072</v>
      </c>
      <c r="F94" s="87">
        <f t="shared" si="20"/>
        <v>5.661398903431536E-2</v>
      </c>
      <c r="G94" s="87">
        <f t="shared" si="21"/>
        <v>1.4781603572876501E-2</v>
      </c>
      <c r="H94" s="86">
        <f t="shared" si="22"/>
        <v>405716</v>
      </c>
      <c r="I94" s="86">
        <f t="shared" si="23"/>
        <v>110297</v>
      </c>
      <c r="J94" s="87">
        <f t="shared" si="24"/>
        <v>0.8323869766754679</v>
      </c>
    </row>
    <row r="95" spans="1:10" x14ac:dyDescent="0.25">
      <c r="A95" s="49" t="s">
        <v>22</v>
      </c>
      <c r="B95" s="89"/>
      <c r="C95" s="92">
        <v>1022417</v>
      </c>
      <c r="D95" s="92">
        <v>705338</v>
      </c>
      <c r="E95" s="92">
        <v>732464</v>
      </c>
      <c r="F95" s="93">
        <f t="shared" si="20"/>
        <v>3.8458157649240432E-2</v>
      </c>
      <c r="G95" s="93">
        <f t="shared" si="21"/>
        <v>-0.28359563661402343</v>
      </c>
      <c r="H95" s="92">
        <f t="shared" si="22"/>
        <v>27126</v>
      </c>
      <c r="I95" s="92">
        <f t="shared" si="23"/>
        <v>-289953</v>
      </c>
      <c r="J95" s="93">
        <f t="shared" si="24"/>
        <v>8.0518713303785266E-2</v>
      </c>
    </row>
    <row r="96" spans="1:10" x14ac:dyDescent="0.25">
      <c r="A96" s="54" t="s">
        <v>23</v>
      </c>
      <c r="B96" s="90"/>
      <c r="C96" s="31">
        <v>55920</v>
      </c>
      <c r="D96" s="31">
        <v>45649</v>
      </c>
      <c r="E96" s="31">
        <v>53730</v>
      </c>
      <c r="F96" s="32">
        <f t="shared" si="20"/>
        <v>0.17702468838309704</v>
      </c>
      <c r="G96" s="32">
        <f t="shared" si="21"/>
        <v>-3.9163090128755407E-2</v>
      </c>
      <c r="H96" s="31">
        <f t="shared" si="22"/>
        <v>8081</v>
      </c>
      <c r="I96" s="31">
        <f t="shared" si="23"/>
        <v>-2190</v>
      </c>
      <c r="J96" s="32">
        <f t="shared" si="24"/>
        <v>5.9064615678209205E-3</v>
      </c>
    </row>
    <row r="97" spans="1:10" x14ac:dyDescent="0.25">
      <c r="A97" s="54" t="s">
        <v>24</v>
      </c>
      <c r="B97" s="90"/>
      <c r="C97" s="31">
        <v>4057</v>
      </c>
      <c r="D97" s="31">
        <v>4829</v>
      </c>
      <c r="E97" s="31">
        <v>4658</v>
      </c>
      <c r="F97" s="32">
        <f t="shared" si="20"/>
        <v>-3.5411058190101485E-2</v>
      </c>
      <c r="G97" s="32">
        <f t="shared" si="21"/>
        <v>0.14813901897954151</v>
      </c>
      <c r="H97" s="31">
        <f t="shared" si="22"/>
        <v>-171</v>
      </c>
      <c r="I97" s="31">
        <f t="shared" si="23"/>
        <v>601</v>
      </c>
      <c r="J97" s="32">
        <f t="shared" si="24"/>
        <v>5.1204723586282988E-4</v>
      </c>
    </row>
    <row r="98" spans="1:10" x14ac:dyDescent="0.25">
      <c r="A98" s="54" t="s">
        <v>25</v>
      </c>
      <c r="B98" s="90"/>
      <c r="C98" s="31">
        <v>46226</v>
      </c>
      <c r="D98" s="31">
        <v>40572</v>
      </c>
      <c r="E98" s="31">
        <v>30833</v>
      </c>
      <c r="F98" s="32">
        <f t="shared" si="20"/>
        <v>-0.24004239376910186</v>
      </c>
      <c r="G98" s="32">
        <f t="shared" si="21"/>
        <v>-0.33299441872539259</v>
      </c>
      <c r="H98" s="31">
        <f t="shared" si="22"/>
        <v>-9739</v>
      </c>
      <c r="I98" s="31">
        <f t="shared" si="23"/>
        <v>-15393</v>
      </c>
      <c r="J98" s="32">
        <f t="shared" si="24"/>
        <v>3.3894273128721839E-3</v>
      </c>
    </row>
    <row r="99" spans="1:10" x14ac:dyDescent="0.25">
      <c r="A99" s="54" t="s">
        <v>26</v>
      </c>
      <c r="B99" s="90"/>
      <c r="C99" s="31">
        <v>22795</v>
      </c>
      <c r="D99" s="31">
        <v>31147</v>
      </c>
      <c r="E99" s="31">
        <v>46005</v>
      </c>
      <c r="F99" s="32">
        <f t="shared" si="20"/>
        <v>0.4770282852281118</v>
      </c>
      <c r="G99" s="32">
        <f t="shared" si="21"/>
        <v>1.0182057468743144</v>
      </c>
      <c r="H99" s="31">
        <f t="shared" si="22"/>
        <v>14858</v>
      </c>
      <c r="I99" s="31">
        <f t="shared" si="23"/>
        <v>23210</v>
      </c>
      <c r="J99" s="32">
        <f t="shared" si="24"/>
        <v>5.0572634362107101E-3</v>
      </c>
    </row>
    <row r="100" spans="1:10" x14ac:dyDescent="0.25">
      <c r="A100" s="54" t="s">
        <v>27</v>
      </c>
      <c r="B100" s="90"/>
      <c r="C100" s="31">
        <v>6395</v>
      </c>
      <c r="D100" s="31">
        <v>5100</v>
      </c>
      <c r="E100" s="31">
        <v>5375</v>
      </c>
      <c r="F100" s="32">
        <f t="shared" si="20"/>
        <v>5.3921568627451011E-2</v>
      </c>
      <c r="G100" s="32">
        <f t="shared" si="21"/>
        <v>-0.1594996090695856</v>
      </c>
      <c r="H100" s="31">
        <f t="shared" si="22"/>
        <v>275</v>
      </c>
      <c r="I100" s="31">
        <f t="shared" si="23"/>
        <v>-1020</v>
      </c>
      <c r="J100" s="32">
        <f t="shared" si="24"/>
        <v>5.9086601390354455E-4</v>
      </c>
    </row>
    <row r="101" spans="1:10" x14ac:dyDescent="0.25">
      <c r="A101" s="54" t="s">
        <v>28</v>
      </c>
      <c r="B101" s="90"/>
      <c r="C101" s="31">
        <v>5209</v>
      </c>
      <c r="D101" s="31">
        <v>8274</v>
      </c>
      <c r="E101" s="31">
        <v>8391</v>
      </c>
      <c r="F101" s="32">
        <f t="shared" si="20"/>
        <v>1.4140681653372011E-2</v>
      </c>
      <c r="G101" s="32">
        <f t="shared" si="21"/>
        <v>0.61086580917642541</v>
      </c>
      <c r="H101" s="31">
        <f t="shared" si="22"/>
        <v>117</v>
      </c>
      <c r="I101" s="31">
        <f t="shared" si="23"/>
        <v>3182</v>
      </c>
      <c r="J101" s="32">
        <f t="shared" si="24"/>
        <v>9.2241055305388689E-4</v>
      </c>
    </row>
    <row r="102" spans="1:10" x14ac:dyDescent="0.25">
      <c r="A102" s="54" t="s">
        <v>29</v>
      </c>
      <c r="B102" s="90"/>
      <c r="C102" s="31">
        <v>3722149</v>
      </c>
      <c r="D102" s="31">
        <v>3757510</v>
      </c>
      <c r="E102" s="31">
        <v>3927311</v>
      </c>
      <c r="F102" s="32">
        <f t="shared" si="20"/>
        <v>4.5189766627367511E-2</v>
      </c>
      <c r="G102" s="32">
        <f t="shared" si="21"/>
        <v>5.5119233539549395E-2</v>
      </c>
      <c r="H102" s="31">
        <f t="shared" si="22"/>
        <v>169801</v>
      </c>
      <c r="I102" s="31">
        <f t="shared" si="23"/>
        <v>205162</v>
      </c>
      <c r="J102" s="32">
        <f t="shared" si="24"/>
        <v>0.43172364575433364</v>
      </c>
    </row>
    <row r="103" spans="1:10" x14ac:dyDescent="0.25">
      <c r="A103" s="54" t="s">
        <v>30</v>
      </c>
      <c r="B103" s="90"/>
      <c r="C103" s="31">
        <v>336685</v>
      </c>
      <c r="D103" s="31">
        <v>342843</v>
      </c>
      <c r="E103" s="31">
        <v>398552</v>
      </c>
      <c r="F103" s="32">
        <f t="shared" si="20"/>
        <v>0.16249128609888497</v>
      </c>
      <c r="G103" s="32">
        <f t="shared" si="21"/>
        <v>0.18375335996554654</v>
      </c>
      <c r="H103" s="31">
        <f t="shared" si="22"/>
        <v>55709</v>
      </c>
      <c r="I103" s="31">
        <f t="shared" si="23"/>
        <v>61867</v>
      </c>
      <c r="J103" s="32">
        <f t="shared" si="24"/>
        <v>4.3812247734564741E-2</v>
      </c>
    </row>
    <row r="104" spans="1:10" x14ac:dyDescent="0.25">
      <c r="A104" s="54" t="s">
        <v>31</v>
      </c>
      <c r="B104" s="90"/>
      <c r="C104" s="31">
        <v>334420</v>
      </c>
      <c r="D104" s="31">
        <v>379042</v>
      </c>
      <c r="E104" s="31">
        <v>400229</v>
      </c>
      <c r="F104" s="32">
        <f t="shared" si="20"/>
        <v>5.5896180370513138E-2</v>
      </c>
      <c r="G104" s="32">
        <f t="shared" si="21"/>
        <v>0.19678547933736024</v>
      </c>
      <c r="H104" s="31">
        <f t="shared" si="22"/>
        <v>21187</v>
      </c>
      <c r="I104" s="31">
        <f t="shared" si="23"/>
        <v>65809</v>
      </c>
      <c r="J104" s="32">
        <f t="shared" si="24"/>
        <v>4.3996597930902645E-2</v>
      </c>
    </row>
    <row r="105" spans="1:10" x14ac:dyDescent="0.25">
      <c r="A105" s="54" t="s">
        <v>32</v>
      </c>
      <c r="B105" s="90"/>
      <c r="C105" s="31">
        <v>275734</v>
      </c>
      <c r="D105" s="31">
        <v>281280</v>
      </c>
      <c r="E105" s="31">
        <v>308520</v>
      </c>
      <c r="F105" s="32">
        <f t="shared" si="20"/>
        <v>9.6843003412969253E-2</v>
      </c>
      <c r="G105" s="32">
        <f t="shared" si="21"/>
        <v>0.11890445139155847</v>
      </c>
      <c r="H105" s="31">
        <f t="shared" si="22"/>
        <v>27240</v>
      </c>
      <c r="I105" s="31">
        <f t="shared" si="23"/>
        <v>32786</v>
      </c>
      <c r="J105" s="32">
        <f t="shared" si="24"/>
        <v>3.3915159555259825E-2</v>
      </c>
    </row>
    <row r="106" spans="1:10" x14ac:dyDescent="0.25">
      <c r="A106" s="54" t="s">
        <v>33</v>
      </c>
      <c r="B106" s="90"/>
      <c r="C106" s="31">
        <v>271702</v>
      </c>
      <c r="D106" s="31">
        <v>298114</v>
      </c>
      <c r="E106" s="31">
        <v>344263</v>
      </c>
      <c r="F106" s="32">
        <f t="shared" si="20"/>
        <v>0.15480319609276982</v>
      </c>
      <c r="G106" s="32">
        <f t="shared" si="21"/>
        <v>0.26706097121110628</v>
      </c>
      <c r="H106" s="31">
        <f t="shared" si="22"/>
        <v>46149</v>
      </c>
      <c r="I106" s="31">
        <f t="shared" si="23"/>
        <v>72561</v>
      </c>
      <c r="J106" s="32">
        <f t="shared" si="24"/>
        <v>3.7844336101297851E-2</v>
      </c>
    </row>
    <row r="107" spans="1:10" x14ac:dyDescent="0.25">
      <c r="A107" s="54" t="s">
        <v>34</v>
      </c>
      <c r="B107" s="90"/>
      <c r="C107" s="31">
        <v>54205</v>
      </c>
      <c r="D107" s="31">
        <v>116237</v>
      </c>
      <c r="E107" s="31">
        <v>98638</v>
      </c>
      <c r="F107" s="32">
        <f t="shared" si="20"/>
        <v>-0.15140617875547369</v>
      </c>
      <c r="G107" s="32">
        <f t="shared" si="21"/>
        <v>0.8197214279125542</v>
      </c>
      <c r="H107" s="31">
        <f t="shared" si="22"/>
        <v>-17599</v>
      </c>
      <c r="I107" s="31">
        <f t="shared" si="23"/>
        <v>44433</v>
      </c>
      <c r="J107" s="32">
        <f t="shared" si="24"/>
        <v>1.0843133372914943E-2</v>
      </c>
    </row>
    <row r="108" spans="1:10" x14ac:dyDescent="0.25">
      <c r="A108" s="54" t="s">
        <v>35</v>
      </c>
      <c r="B108" s="90"/>
      <c r="C108" s="31">
        <v>243554</v>
      </c>
      <c r="D108" s="31">
        <v>259042</v>
      </c>
      <c r="E108" s="31">
        <v>254225</v>
      </c>
      <c r="F108" s="32">
        <f t="shared" si="20"/>
        <v>-1.859544012167913E-2</v>
      </c>
      <c r="G108" s="32">
        <f t="shared" si="21"/>
        <v>4.3813692240735058E-2</v>
      </c>
      <c r="H108" s="31">
        <f t="shared" si="22"/>
        <v>-4817</v>
      </c>
      <c r="I108" s="31">
        <f t="shared" si="23"/>
        <v>10671</v>
      </c>
      <c r="J108" s="32">
        <f t="shared" si="24"/>
        <v>2.7946588350628576E-2</v>
      </c>
    </row>
    <row r="109" spans="1:10" x14ac:dyDescent="0.25">
      <c r="A109" s="54" t="s">
        <v>36</v>
      </c>
      <c r="B109" s="90"/>
      <c r="C109" s="31">
        <v>42613</v>
      </c>
      <c r="D109" s="31">
        <v>9193</v>
      </c>
      <c r="E109" s="31">
        <v>23803</v>
      </c>
      <c r="F109" s="32">
        <f t="shared" si="20"/>
        <v>1.5892526922658545</v>
      </c>
      <c r="G109" s="32">
        <f t="shared" si="21"/>
        <v>-0.44141459179123743</v>
      </c>
      <c r="H109" s="31">
        <f t="shared" si="22"/>
        <v>14610</v>
      </c>
      <c r="I109" s="31">
        <f t="shared" si="23"/>
        <v>-18810</v>
      </c>
      <c r="J109" s="32">
        <f t="shared" si="24"/>
        <v>2.6166295309667108E-3</v>
      </c>
    </row>
    <row r="110" spans="1:10" x14ac:dyDescent="0.25">
      <c r="A110" s="54" t="s">
        <v>37</v>
      </c>
      <c r="B110" s="90"/>
      <c r="C110" s="31">
        <v>33743</v>
      </c>
      <c r="D110" s="31">
        <v>14134</v>
      </c>
      <c r="E110" s="31">
        <v>20850</v>
      </c>
      <c r="F110" s="32">
        <f t="shared" si="20"/>
        <v>0.47516626574218201</v>
      </c>
      <c r="G110" s="32">
        <f t="shared" si="21"/>
        <v>-0.38209406395400525</v>
      </c>
      <c r="H110" s="31">
        <f t="shared" si="22"/>
        <v>6716</v>
      </c>
      <c r="I110" s="31">
        <f t="shared" si="23"/>
        <v>-12893</v>
      </c>
      <c r="J110" s="32">
        <f t="shared" si="24"/>
        <v>2.2920104911421215E-3</v>
      </c>
    </row>
    <row r="111" spans="1:10" x14ac:dyDescent="0.25">
      <c r="A111" s="54" t="s">
        <v>38</v>
      </c>
      <c r="B111" s="90"/>
      <c r="C111" s="31">
        <v>22135</v>
      </c>
      <c r="D111" s="31">
        <v>56323</v>
      </c>
      <c r="E111" s="31">
        <v>61373</v>
      </c>
      <c r="F111" s="32">
        <f t="shared" si="20"/>
        <v>8.9661417183033665E-2</v>
      </c>
      <c r="G111" s="32">
        <f t="shared" si="21"/>
        <v>1.7726677208041561</v>
      </c>
      <c r="H111" s="31">
        <f t="shared" si="22"/>
        <v>5050</v>
      </c>
      <c r="I111" s="31">
        <f t="shared" si="23"/>
        <v>39238</v>
      </c>
      <c r="J111" s="32">
        <f t="shared" si="24"/>
        <v>6.7466455574515787E-3</v>
      </c>
    </row>
    <row r="112" spans="1:10" x14ac:dyDescent="0.25">
      <c r="A112" s="54" t="s">
        <v>39</v>
      </c>
      <c r="B112" s="90"/>
      <c r="C112" s="31">
        <v>22985</v>
      </c>
      <c r="D112" s="31">
        <v>28158</v>
      </c>
      <c r="E112" s="31">
        <v>35886</v>
      </c>
      <c r="F112" s="32">
        <f t="shared" si="20"/>
        <v>0.27445131046239069</v>
      </c>
      <c r="G112" s="32">
        <f t="shared" si="21"/>
        <v>0.56127909506199702</v>
      </c>
      <c r="H112" s="31">
        <f t="shared" si="22"/>
        <v>7728</v>
      </c>
      <c r="I112" s="31">
        <f t="shared" si="23"/>
        <v>12901</v>
      </c>
      <c r="J112" s="32">
        <f t="shared" si="24"/>
        <v>3.9448963302218783E-3</v>
      </c>
    </row>
    <row r="113" spans="1:10" x14ac:dyDescent="0.25">
      <c r="A113" s="54" t="s">
        <v>40</v>
      </c>
      <c r="B113" s="90"/>
      <c r="C113" s="31">
        <v>39169</v>
      </c>
      <c r="D113" s="31">
        <v>59115</v>
      </c>
      <c r="E113" s="31">
        <v>67269</v>
      </c>
      <c r="F113" s="32">
        <f t="shared" si="20"/>
        <v>0.13793453438213654</v>
      </c>
      <c r="G113" s="32">
        <f t="shared" si="21"/>
        <v>0.71740406954479297</v>
      </c>
      <c r="H113" s="31">
        <f t="shared" si="22"/>
        <v>8154</v>
      </c>
      <c r="I113" s="31">
        <f t="shared" si="23"/>
        <v>28100</v>
      </c>
      <c r="J113" s="32">
        <f t="shared" si="24"/>
        <v>7.3947843514934946E-3</v>
      </c>
    </row>
    <row r="114" spans="1:10" x14ac:dyDescent="0.25">
      <c r="A114" s="54" t="s">
        <v>41</v>
      </c>
      <c r="B114" s="90"/>
      <c r="C114" s="31">
        <v>16679</v>
      </c>
      <c r="D114" s="31">
        <v>12478</v>
      </c>
      <c r="E114" s="31">
        <v>12765</v>
      </c>
      <c r="F114" s="32">
        <f t="shared" si="20"/>
        <v>2.3000480846289362E-2</v>
      </c>
      <c r="G114" s="32">
        <f t="shared" si="21"/>
        <v>-0.23466634690329158</v>
      </c>
      <c r="H114" s="31">
        <f t="shared" si="22"/>
        <v>287</v>
      </c>
      <c r="I114" s="31">
        <f t="shared" si="23"/>
        <v>-3914</v>
      </c>
      <c r="J114" s="32">
        <f t="shared" si="24"/>
        <v>1.4032380776704643E-3</v>
      </c>
    </row>
    <row r="115" spans="1:10" x14ac:dyDescent="0.25">
      <c r="A115" s="54" t="s">
        <v>42</v>
      </c>
      <c r="B115" s="90"/>
      <c r="C115" s="31">
        <v>48417</v>
      </c>
      <c r="D115" s="31">
        <v>60324</v>
      </c>
      <c r="E115" s="31">
        <v>79599</v>
      </c>
      <c r="F115" s="32">
        <f t="shared" si="20"/>
        <v>0.31952456733638357</v>
      </c>
      <c r="G115" s="32">
        <f t="shared" si="21"/>
        <v>0.6440299894665098</v>
      </c>
      <c r="H115" s="31">
        <f t="shared" si="22"/>
        <v>19275</v>
      </c>
      <c r="I115" s="31">
        <f t="shared" si="23"/>
        <v>31182</v>
      </c>
      <c r="J115" s="32">
        <f t="shared" si="24"/>
        <v>8.7502035052480446E-3</v>
      </c>
    </row>
    <row r="116" spans="1:10" x14ac:dyDescent="0.25">
      <c r="A116" s="54" t="s">
        <v>43</v>
      </c>
      <c r="B116" s="90"/>
      <c r="C116" s="31">
        <v>118237</v>
      </c>
      <c r="D116" s="31">
        <v>204925</v>
      </c>
      <c r="E116" s="31">
        <v>215925</v>
      </c>
      <c r="F116" s="32">
        <f t="shared" si="20"/>
        <v>5.367817494205207E-2</v>
      </c>
      <c r="G116" s="32">
        <f t="shared" si="21"/>
        <v>0.82620499505231026</v>
      </c>
      <c r="H116" s="31">
        <f t="shared" si="22"/>
        <v>11000</v>
      </c>
      <c r="I116" s="31">
        <f t="shared" si="23"/>
        <v>97688</v>
      </c>
      <c r="J116" s="32">
        <f t="shared" si="24"/>
        <v>2.3736324474813553E-2</v>
      </c>
    </row>
    <row r="117" spans="1:10" x14ac:dyDescent="0.25">
      <c r="A117" s="54" t="s">
        <v>44</v>
      </c>
      <c r="B117" s="90"/>
      <c r="C117" s="31">
        <v>73826</v>
      </c>
      <c r="D117" s="31">
        <v>73625</v>
      </c>
      <c r="E117" s="31">
        <v>78444</v>
      </c>
      <c r="F117" s="32">
        <f t="shared" si="20"/>
        <v>6.5453310696095057E-2</v>
      </c>
      <c r="G117" s="32">
        <f t="shared" si="21"/>
        <v>6.2552488283260654E-2</v>
      </c>
      <c r="H117" s="31">
        <f t="shared" si="22"/>
        <v>4819</v>
      </c>
      <c r="I117" s="31">
        <f t="shared" si="23"/>
        <v>4618</v>
      </c>
      <c r="J117" s="32">
        <f t="shared" si="24"/>
        <v>8.6232360176092364E-3</v>
      </c>
    </row>
    <row r="118" spans="1:10" x14ac:dyDescent="0.25">
      <c r="A118" s="55" t="s">
        <v>45</v>
      </c>
      <c r="B118" s="90"/>
      <c r="C118" s="31">
        <v>162590</v>
      </c>
      <c r="D118" s="31">
        <v>11265</v>
      </c>
      <c r="E118" s="31">
        <v>13346</v>
      </c>
      <c r="F118" s="32">
        <f t="shared" si="20"/>
        <v>0.18473146915224148</v>
      </c>
      <c r="G118" s="32">
        <f t="shared" si="21"/>
        <v>-0.91791623101051723</v>
      </c>
      <c r="H118" s="31">
        <f t="shared" si="22"/>
        <v>2081</v>
      </c>
      <c r="I118" s="31">
        <f t="shared" si="23"/>
        <v>-149244</v>
      </c>
      <c r="J118" s="32">
        <f t="shared" si="24"/>
        <v>1.4671065714524103E-3</v>
      </c>
    </row>
    <row r="119" spans="1:10" x14ac:dyDescent="0.25">
      <c r="A119" s="53" t="s">
        <v>46</v>
      </c>
      <c r="B119" s="90"/>
      <c r="C119" s="69">
        <f>C94-SUM(C95:C118)</f>
        <v>479913</v>
      </c>
      <c r="D119" s="69">
        <f>D94-SUM(D95:D118)</f>
        <v>361839</v>
      </c>
      <c r="E119" s="69">
        <f>E94-SUM(E95:E118)</f>
        <v>349618</v>
      </c>
      <c r="F119" s="70">
        <f t="shared" si="20"/>
        <v>-3.3774689848247386E-2</v>
      </c>
      <c r="G119" s="70">
        <f t="shared" si="21"/>
        <v>-0.27149712552066729</v>
      </c>
      <c r="H119" s="69">
        <f t="shared" si="22"/>
        <v>-12221</v>
      </c>
      <c r="I119" s="69">
        <f t="shared" si="23"/>
        <v>-130295</v>
      </c>
      <c r="J119" s="70">
        <f t="shared" si="24"/>
        <v>3.843300354398687E-2</v>
      </c>
    </row>
    <row r="120" spans="1:10" ht="21" x14ac:dyDescent="0.35">
      <c r="A120" s="71" t="s">
        <v>61</v>
      </c>
      <c r="B120" s="71"/>
      <c r="C120" s="71"/>
      <c r="D120" s="71"/>
      <c r="E120" s="71"/>
      <c r="F120" s="71"/>
      <c r="G120" s="71"/>
      <c r="H120" s="71"/>
      <c r="I120" s="71"/>
      <c r="J120" s="71"/>
    </row>
    <row r="121" spans="1:10" x14ac:dyDescent="0.25">
      <c r="A121" s="72"/>
      <c r="B121" s="73"/>
      <c r="C121" s="11" t="str">
        <f>C$5</f>
        <v>verano (julio-septiembre)</v>
      </c>
      <c r="D121" s="12"/>
      <c r="E121" s="12"/>
      <c r="F121" s="12"/>
      <c r="G121" s="12"/>
      <c r="H121" s="12"/>
      <c r="I121" s="12"/>
      <c r="J121" s="13"/>
    </row>
    <row r="122" spans="1:10" x14ac:dyDescent="0.25">
      <c r="A122" s="15"/>
      <c r="B122" s="74"/>
      <c r="C122" s="16">
        <f>C$6</f>
        <v>2019</v>
      </c>
      <c r="D122" s="16">
        <f>D$6</f>
        <v>2022</v>
      </c>
      <c r="E122" s="16">
        <f>E$6</f>
        <v>2023</v>
      </c>
      <c r="F122" s="16" t="str">
        <f>CONCATENATE("var ",RIGHT(E122,2),"/",RIGHT(D122,2))</f>
        <v>var 23/22</v>
      </c>
      <c r="G122" s="16" t="str">
        <f>CONCATENATE("var ",RIGHT(E122,2),"/",RIGHT(C122,2))</f>
        <v>var 23/19</v>
      </c>
      <c r="H122" s="16" t="str">
        <f>CONCATENATE("dif ",RIGHT(E122,2),"-",RIGHT(D122,2))</f>
        <v>dif 23-22</v>
      </c>
      <c r="I122" s="16" t="str">
        <f>CONCATENATE("dif ",RIGHT(E122,2),"-",RIGHT(C122,2))</f>
        <v>dif 23-19</v>
      </c>
      <c r="J122" s="16" t="str">
        <f>CONCATENATE("cuota ",RIGHT(E122,2))</f>
        <v>cuota 23</v>
      </c>
    </row>
    <row r="123" spans="1:10" x14ac:dyDescent="0.25">
      <c r="A123" s="75" t="s">
        <v>48</v>
      </c>
      <c r="B123" s="78"/>
      <c r="C123" s="76">
        <v>9101203</v>
      </c>
      <c r="D123" s="76">
        <v>8657144</v>
      </c>
      <c r="E123" s="76">
        <v>9096817</v>
      </c>
      <c r="F123" s="77">
        <f t="shared" ref="F123:F133" si="26">E123/D123-1</f>
        <v>5.0787303526428573E-2</v>
      </c>
      <c r="G123" s="77">
        <f t="shared" ref="G123:G133" si="27">E123/C123-1</f>
        <v>-4.8191431396482631E-4</v>
      </c>
      <c r="H123" s="76">
        <f t="shared" ref="H123:H133" si="28">E123-D123</f>
        <v>439673</v>
      </c>
      <c r="I123" s="76">
        <f t="shared" ref="I123:I133" si="29">E123-C123</f>
        <v>-4386</v>
      </c>
      <c r="J123" s="77">
        <f>E123/$E$123</f>
        <v>1</v>
      </c>
    </row>
    <row r="124" spans="1:10" x14ac:dyDescent="0.25">
      <c r="A124" s="94" t="s">
        <v>49</v>
      </c>
      <c r="B124" s="90"/>
      <c r="C124" s="95">
        <v>3515632</v>
      </c>
      <c r="D124" s="95">
        <v>3435239</v>
      </c>
      <c r="E124" s="95">
        <v>3580168</v>
      </c>
      <c r="F124" s="96">
        <f t="shared" si="26"/>
        <v>4.2188913202254597E-2</v>
      </c>
      <c r="G124" s="96">
        <f t="shared" si="27"/>
        <v>1.8356870116098545E-2</v>
      </c>
      <c r="H124" s="95">
        <f t="shared" si="28"/>
        <v>144929</v>
      </c>
      <c r="I124" s="95">
        <f t="shared" si="29"/>
        <v>64536</v>
      </c>
      <c r="J124" s="96">
        <f t="shared" ref="J124:J133" si="30">E124/$E$123</f>
        <v>0.39356271539814419</v>
      </c>
    </row>
    <row r="125" spans="1:10" x14ac:dyDescent="0.25">
      <c r="A125" s="97" t="s">
        <v>50</v>
      </c>
      <c r="B125" s="90"/>
      <c r="C125" s="31">
        <v>2689709</v>
      </c>
      <c r="D125" s="31">
        <v>2502328</v>
      </c>
      <c r="E125" s="31">
        <v>2618365</v>
      </c>
      <c r="F125" s="32">
        <f t="shared" si="26"/>
        <v>4.637161874862139E-2</v>
      </c>
      <c r="G125" s="32">
        <f t="shared" si="27"/>
        <v>-2.6524802497221778E-2</v>
      </c>
      <c r="H125" s="31">
        <f t="shared" si="28"/>
        <v>116037</v>
      </c>
      <c r="I125" s="31">
        <f t="shared" si="29"/>
        <v>-71344</v>
      </c>
      <c r="J125" s="32">
        <f t="shared" si="30"/>
        <v>0.28783309590596357</v>
      </c>
    </row>
    <row r="126" spans="1:10" x14ac:dyDescent="0.25">
      <c r="A126" s="97" t="s">
        <v>51</v>
      </c>
      <c r="B126" s="90"/>
      <c r="C126" s="31">
        <v>53992</v>
      </c>
      <c r="D126" s="31">
        <v>39934</v>
      </c>
      <c r="E126" s="31">
        <v>36779</v>
      </c>
      <c r="F126" s="32">
        <f t="shared" si="26"/>
        <v>-7.9005358842089479E-2</v>
      </c>
      <c r="G126" s="32">
        <f t="shared" si="27"/>
        <v>-0.31880648985034821</v>
      </c>
      <c r="H126" s="31">
        <f t="shared" si="28"/>
        <v>-3155</v>
      </c>
      <c r="I126" s="31">
        <f t="shared" si="29"/>
        <v>-17213</v>
      </c>
      <c r="J126" s="32">
        <f t="shared" si="30"/>
        <v>4.0430625349504121E-3</v>
      </c>
    </row>
    <row r="127" spans="1:10" x14ac:dyDescent="0.25">
      <c r="A127" s="97" t="s">
        <v>52</v>
      </c>
      <c r="B127" s="90"/>
      <c r="C127" s="31">
        <v>1469373</v>
      </c>
      <c r="D127" s="31">
        <v>1211963</v>
      </c>
      <c r="E127" s="31">
        <v>1376386</v>
      </c>
      <c r="F127" s="32">
        <f t="shared" si="26"/>
        <v>0.1356666828937847</v>
      </c>
      <c r="G127" s="32">
        <f t="shared" si="27"/>
        <v>-6.3283454915804227E-2</v>
      </c>
      <c r="H127" s="31">
        <f t="shared" si="28"/>
        <v>164423</v>
      </c>
      <c r="I127" s="31">
        <f t="shared" si="29"/>
        <v>-92987</v>
      </c>
      <c r="J127" s="32">
        <f t="shared" si="30"/>
        <v>0.15130413198374773</v>
      </c>
    </row>
    <row r="128" spans="1:10" x14ac:dyDescent="0.25">
      <c r="A128" s="97" t="s">
        <v>53</v>
      </c>
      <c r="B128" s="90"/>
      <c r="C128" s="31">
        <v>288280</v>
      </c>
      <c r="D128" s="31">
        <v>344196</v>
      </c>
      <c r="E128" s="31">
        <v>386975</v>
      </c>
      <c r="F128" s="32">
        <f>E128/D128-1</f>
        <v>0.12428674359957692</v>
      </c>
      <c r="G128" s="32">
        <f>E128/C128-1</f>
        <v>0.34235812404606625</v>
      </c>
      <c r="H128" s="31">
        <f>E128-D128</f>
        <v>42779</v>
      </c>
      <c r="I128" s="31">
        <f>E128-C128</f>
        <v>98695</v>
      </c>
      <c r="J128" s="32">
        <f>E128/$E$123</f>
        <v>4.2539604787037048E-2</v>
      </c>
    </row>
    <row r="129" spans="1:10" x14ac:dyDescent="0.25">
      <c r="A129" s="97" t="s">
        <v>54</v>
      </c>
      <c r="B129" s="90"/>
      <c r="C129" s="31">
        <v>115844</v>
      </c>
      <c r="D129" s="31">
        <v>127205</v>
      </c>
      <c r="E129" s="31">
        <v>123931</v>
      </c>
      <c r="F129" s="32">
        <f t="shared" si="26"/>
        <v>-2.5737981997562942E-2</v>
      </c>
      <c r="G129" s="32">
        <f t="shared" si="27"/>
        <v>6.980939884672499E-2</v>
      </c>
      <c r="H129" s="31">
        <f t="shared" si="28"/>
        <v>-3274</v>
      </c>
      <c r="I129" s="31">
        <f t="shared" si="29"/>
        <v>8087</v>
      </c>
      <c r="J129" s="32">
        <f t="shared" si="30"/>
        <v>1.3623556459363754E-2</v>
      </c>
    </row>
    <row r="130" spans="1:10" x14ac:dyDescent="0.25">
      <c r="A130" s="97" t="s">
        <v>55</v>
      </c>
      <c r="B130" s="90"/>
      <c r="C130" s="31">
        <v>26364</v>
      </c>
      <c r="D130" s="31">
        <v>31947</v>
      </c>
      <c r="E130" s="31">
        <v>32071</v>
      </c>
      <c r="F130" s="32">
        <f>E130/D130-1</f>
        <v>3.8814286161454881E-3</v>
      </c>
      <c r="G130" s="32">
        <f>E130/C130-1</f>
        <v>0.2164694280078896</v>
      </c>
      <c r="H130" s="31">
        <f>E130-D130</f>
        <v>124</v>
      </c>
      <c r="I130" s="31">
        <f>E130-C130</f>
        <v>5707</v>
      </c>
      <c r="J130" s="32">
        <f>E130/$E$123</f>
        <v>3.5255188710512698E-3</v>
      </c>
    </row>
    <row r="131" spans="1:10" x14ac:dyDescent="0.25">
      <c r="A131" s="97" t="s">
        <v>56</v>
      </c>
      <c r="B131" s="90"/>
      <c r="C131" s="31">
        <v>527408</v>
      </c>
      <c r="D131" s="31">
        <v>474134</v>
      </c>
      <c r="E131" s="31">
        <v>499114</v>
      </c>
      <c r="F131" s="32">
        <f t="shared" si="26"/>
        <v>5.268552772001156E-2</v>
      </c>
      <c r="G131" s="32">
        <f t="shared" si="27"/>
        <v>-5.3647271182841405E-2</v>
      </c>
      <c r="H131" s="31">
        <f t="shared" si="28"/>
        <v>24980</v>
      </c>
      <c r="I131" s="31">
        <f t="shared" si="29"/>
        <v>-28294</v>
      </c>
      <c r="J131" s="32">
        <f t="shared" si="30"/>
        <v>5.4866883658316969E-2</v>
      </c>
    </row>
    <row r="132" spans="1:10" x14ac:dyDescent="0.25">
      <c r="A132" s="98" t="s">
        <v>57</v>
      </c>
      <c r="B132" s="90"/>
      <c r="C132" s="39">
        <v>242359</v>
      </c>
      <c r="D132" s="39">
        <v>337475</v>
      </c>
      <c r="E132" s="39">
        <v>271231</v>
      </c>
      <c r="F132" s="40">
        <f t="shared" si="26"/>
        <v>-0.19629305874509217</v>
      </c>
      <c r="G132" s="40">
        <f t="shared" si="27"/>
        <v>0.11912906060843631</v>
      </c>
      <c r="H132" s="39">
        <f t="shared" si="28"/>
        <v>-66244</v>
      </c>
      <c r="I132" s="39">
        <f t="shared" si="29"/>
        <v>28872</v>
      </c>
      <c r="J132" s="40">
        <f t="shared" si="30"/>
        <v>2.981603345433903E-2</v>
      </c>
    </row>
    <row r="133" spans="1:10" x14ac:dyDescent="0.25">
      <c r="A133" s="99" t="s">
        <v>58</v>
      </c>
      <c r="B133" s="90"/>
      <c r="C133" s="100">
        <f>C123-SUM(C124:C132)</f>
        <v>172242</v>
      </c>
      <c r="D133" s="100">
        <f>D123-SUM(D124:D132)</f>
        <v>152723</v>
      </c>
      <c r="E133" s="100">
        <f>E123-SUM(E124:E132)</f>
        <v>171797</v>
      </c>
      <c r="F133" s="101">
        <f t="shared" si="26"/>
        <v>0.12489277973848067</v>
      </c>
      <c r="G133" s="101">
        <f t="shared" si="27"/>
        <v>-2.5835742734060529E-3</v>
      </c>
      <c r="H133" s="100">
        <f t="shared" si="28"/>
        <v>19074</v>
      </c>
      <c r="I133" s="100">
        <f t="shared" si="29"/>
        <v>-445</v>
      </c>
      <c r="J133" s="101">
        <f t="shared" si="30"/>
        <v>1.8885396947085999E-2</v>
      </c>
    </row>
    <row r="134" spans="1:10" ht="21" x14ac:dyDescent="0.35">
      <c r="A134" s="102" t="s">
        <v>62</v>
      </c>
      <c r="B134" s="102"/>
      <c r="C134" s="102"/>
      <c r="D134" s="102"/>
      <c r="E134" s="102"/>
      <c r="F134" s="102"/>
      <c r="G134" s="102"/>
      <c r="H134" s="102"/>
      <c r="I134" s="102"/>
      <c r="J134" s="102"/>
    </row>
    <row r="135" spans="1:10" x14ac:dyDescent="0.25">
      <c r="A135" s="72"/>
      <c r="B135" s="103"/>
      <c r="C135" s="11" t="str">
        <f>C$5</f>
        <v>verano (julio-septiembre)</v>
      </c>
      <c r="D135" s="12"/>
      <c r="E135" s="12"/>
      <c r="F135" s="12"/>
      <c r="G135" s="12"/>
      <c r="H135" s="12"/>
      <c r="I135" s="12"/>
      <c r="J135" s="13"/>
    </row>
    <row r="136" spans="1:10" x14ac:dyDescent="0.25">
      <c r="A136" s="15"/>
      <c r="B136" s="108"/>
      <c r="C136" s="104">
        <f>C$6</f>
        <v>2019</v>
      </c>
      <c r="D136" s="11">
        <f>D$6</f>
        <v>2022</v>
      </c>
      <c r="E136" s="13"/>
      <c r="F136" s="105">
        <f>E$6</f>
        <v>2023</v>
      </c>
      <c r="G136" s="106" t="str">
        <f>CONCATENATE("dif ",RIGHT(E122,2),"-",RIGHT(D122,2))</f>
        <v>dif 23-22</v>
      </c>
      <c r="H136" s="107"/>
      <c r="I136" s="106" t="str">
        <f>CONCATENATE("dif ",RIGHT(E122,2),"-",RIGHT(C122,2))</f>
        <v>dif 23-19</v>
      </c>
      <c r="J136" s="107"/>
    </row>
    <row r="137" spans="1:10" x14ac:dyDescent="0.25">
      <c r="A137" s="109" t="s">
        <v>4</v>
      </c>
      <c r="B137" s="113"/>
      <c r="C137" s="110">
        <f t="shared" ref="C137:D148" si="31">C72/C7</f>
        <v>7.2475598461809216</v>
      </c>
      <c r="D137" s="111">
        <f t="shared" si="31"/>
        <v>6.7178175565150182</v>
      </c>
      <c r="E137" s="112"/>
      <c r="F137" s="110">
        <f t="shared" ref="F137:F148" si="32">E72/E7</f>
        <v>6.8617159537916699</v>
      </c>
      <c r="G137" s="111">
        <f>F137-D137</f>
        <v>0.14389839727665166</v>
      </c>
      <c r="H137" s="112"/>
      <c r="I137" s="111">
        <f>F137-C137</f>
        <v>-0.38584389238925176</v>
      </c>
      <c r="J137" s="112"/>
    </row>
    <row r="138" spans="1:10" x14ac:dyDescent="0.25">
      <c r="A138" s="114" t="s">
        <v>5</v>
      </c>
      <c r="B138" s="113"/>
      <c r="C138" s="115">
        <f t="shared" si="31"/>
        <v>6.9454065627969337</v>
      </c>
      <c r="D138" s="116">
        <f t="shared" si="31"/>
        <v>6.5718046275735285</v>
      </c>
      <c r="E138" s="117"/>
      <c r="F138" s="115">
        <f t="shared" si="32"/>
        <v>6.6569641910847501</v>
      </c>
      <c r="G138" s="116">
        <f t="shared" ref="G138:G148" si="33">F138-D138</f>
        <v>8.515956351122167E-2</v>
      </c>
      <c r="H138" s="117"/>
      <c r="I138" s="116">
        <f t="shared" ref="I138:I148" si="34">F138-C138</f>
        <v>-0.28844237171218357</v>
      </c>
      <c r="J138" s="117"/>
    </row>
    <row r="139" spans="1:10" x14ac:dyDescent="0.25">
      <c r="A139" s="118" t="s">
        <v>6</v>
      </c>
      <c r="B139" s="122"/>
      <c r="C139" s="119">
        <f t="shared" si="31"/>
        <v>6.5748031496062991</v>
      </c>
      <c r="D139" s="120">
        <f t="shared" si="31"/>
        <v>6.5258660823030947</v>
      </c>
      <c r="E139" s="121"/>
      <c r="F139" s="119">
        <f t="shared" si="32"/>
        <v>6.2647158288408367</v>
      </c>
      <c r="G139" s="120">
        <f t="shared" si="33"/>
        <v>-0.26115025346225806</v>
      </c>
      <c r="H139" s="121"/>
      <c r="I139" s="120">
        <f t="shared" si="34"/>
        <v>-0.31008732076546242</v>
      </c>
      <c r="J139" s="121"/>
    </row>
    <row r="140" spans="1:10" x14ac:dyDescent="0.25">
      <c r="A140" s="37" t="s">
        <v>7</v>
      </c>
      <c r="B140" s="122"/>
      <c r="C140" s="123">
        <f t="shared" si="31"/>
        <v>7.145067060792158</v>
      </c>
      <c r="D140" s="124">
        <f t="shared" si="31"/>
        <v>6.7402222197392803</v>
      </c>
      <c r="E140" s="125"/>
      <c r="F140" s="123">
        <f t="shared" si="32"/>
        <v>6.8688353590103395</v>
      </c>
      <c r="G140" s="124">
        <f t="shared" si="33"/>
        <v>0.12861313927105922</v>
      </c>
      <c r="H140" s="125"/>
      <c r="I140" s="124">
        <f t="shared" si="34"/>
        <v>-0.27623170178181855</v>
      </c>
      <c r="J140" s="125"/>
    </row>
    <row r="141" spans="1:10" x14ac:dyDescent="0.25">
      <c r="A141" s="37" t="s">
        <v>8</v>
      </c>
      <c r="B141" s="122"/>
      <c r="C141" s="123">
        <f t="shared" si="31"/>
        <v>7.3021187530359741</v>
      </c>
      <c r="D141" s="124">
        <f t="shared" si="31"/>
        <v>6.5527667900730586</v>
      </c>
      <c r="E141" s="125"/>
      <c r="F141" s="123">
        <f t="shared" si="32"/>
        <v>6.7588630873359596</v>
      </c>
      <c r="G141" s="124">
        <f t="shared" si="33"/>
        <v>0.20609629726290102</v>
      </c>
      <c r="H141" s="125"/>
      <c r="I141" s="124">
        <f t="shared" si="34"/>
        <v>-0.54325566570001449</v>
      </c>
      <c r="J141" s="125"/>
    </row>
    <row r="142" spans="1:10" x14ac:dyDescent="0.25">
      <c r="A142" s="37" t="s">
        <v>9</v>
      </c>
      <c r="B142" s="122"/>
      <c r="C142" s="123">
        <f t="shared" si="31"/>
        <v>3.7648082964308696</v>
      </c>
      <c r="D142" s="124">
        <f t="shared" si="31"/>
        <v>3.9891111673841477</v>
      </c>
      <c r="E142" s="125"/>
      <c r="F142" s="123">
        <f t="shared" si="32"/>
        <v>4.4930096998952598</v>
      </c>
      <c r="G142" s="124">
        <f t="shared" si="33"/>
        <v>0.50389853251111205</v>
      </c>
      <c r="H142" s="125"/>
      <c r="I142" s="124">
        <f t="shared" si="34"/>
        <v>0.72820140346439022</v>
      </c>
      <c r="J142" s="125"/>
    </row>
    <row r="143" spans="1:10" x14ac:dyDescent="0.25">
      <c r="A143" s="126" t="s">
        <v>10</v>
      </c>
      <c r="B143" s="122"/>
      <c r="C143" s="127">
        <f t="shared" si="31"/>
        <v>4.7843576345691297</v>
      </c>
      <c r="D143" s="128">
        <f t="shared" si="31"/>
        <v>3.426313709996049</v>
      </c>
      <c r="E143" s="129"/>
      <c r="F143" s="127">
        <f t="shared" si="32"/>
        <v>3.6314761513157894</v>
      </c>
      <c r="G143" s="128">
        <f t="shared" si="33"/>
        <v>0.20516244131974037</v>
      </c>
      <c r="H143" s="129"/>
      <c r="I143" s="128">
        <f t="shared" si="34"/>
        <v>-1.1528814832533403</v>
      </c>
      <c r="J143" s="129"/>
    </row>
    <row r="144" spans="1:10" x14ac:dyDescent="0.25">
      <c r="A144" s="130" t="s">
        <v>11</v>
      </c>
      <c r="B144" s="113"/>
      <c r="C144" s="131">
        <f t="shared" si="31"/>
        <v>8.0819861189742301</v>
      </c>
      <c r="D144" s="116">
        <f t="shared" si="31"/>
        <v>7.2594449601298061</v>
      </c>
      <c r="E144" s="117"/>
      <c r="F144" s="131">
        <f t="shared" si="32"/>
        <v>7.6061909457767705</v>
      </c>
      <c r="G144" s="116">
        <f t="shared" si="33"/>
        <v>0.34674598564696435</v>
      </c>
      <c r="H144" s="117"/>
      <c r="I144" s="116">
        <f t="shared" si="34"/>
        <v>-0.47579517319745968</v>
      </c>
      <c r="J144" s="117"/>
    </row>
    <row r="145" spans="1:10" x14ac:dyDescent="0.25">
      <c r="A145" s="36" t="s">
        <v>12</v>
      </c>
      <c r="B145" s="122"/>
      <c r="C145" s="132">
        <f t="shared" si="31"/>
        <v>8.5241294367931921</v>
      </c>
      <c r="D145" s="133">
        <f t="shared" si="31"/>
        <v>7.3155022396128304</v>
      </c>
      <c r="E145" s="134"/>
      <c r="F145" s="132">
        <f t="shared" si="32"/>
        <v>7.3449586407332887</v>
      </c>
      <c r="G145" s="133">
        <f t="shared" si="33"/>
        <v>2.9456401120458331E-2</v>
      </c>
      <c r="H145" s="134"/>
      <c r="I145" s="133">
        <f t="shared" si="34"/>
        <v>-1.1791707960599034</v>
      </c>
      <c r="J145" s="134"/>
    </row>
    <row r="146" spans="1:10" x14ac:dyDescent="0.25">
      <c r="A146" s="37" t="s">
        <v>8</v>
      </c>
      <c r="B146" s="122"/>
      <c r="C146" s="135">
        <f t="shared" si="31"/>
        <v>8.2736969489274657</v>
      </c>
      <c r="D146" s="136">
        <f t="shared" si="31"/>
        <v>7.5630009912743379</v>
      </c>
      <c r="E146" s="137"/>
      <c r="F146" s="135">
        <f t="shared" si="32"/>
        <v>7.9516674012046424</v>
      </c>
      <c r="G146" s="136">
        <f t="shared" si="33"/>
        <v>0.38866640993030455</v>
      </c>
      <c r="H146" s="137"/>
      <c r="I146" s="136">
        <f t="shared" si="34"/>
        <v>-0.32202954772282322</v>
      </c>
      <c r="J146" s="137"/>
    </row>
    <row r="147" spans="1:10" x14ac:dyDescent="0.25">
      <c r="A147" s="37" t="s">
        <v>9</v>
      </c>
      <c r="B147" s="122"/>
      <c r="C147" s="135">
        <f t="shared" si="31"/>
        <v>8.0067916761948315</v>
      </c>
      <c r="D147" s="136">
        <f t="shared" si="31"/>
        <v>6.7110614525139667</v>
      </c>
      <c r="E147" s="137"/>
      <c r="F147" s="135">
        <f t="shared" si="32"/>
        <v>6.9901020210677656</v>
      </c>
      <c r="G147" s="136">
        <f t="shared" si="33"/>
        <v>0.27904056855379888</v>
      </c>
      <c r="H147" s="137"/>
      <c r="I147" s="136">
        <f t="shared" si="34"/>
        <v>-1.0166896551270659</v>
      </c>
      <c r="J147" s="137"/>
    </row>
    <row r="148" spans="1:10" x14ac:dyDescent="0.25">
      <c r="A148" s="38" t="s">
        <v>10</v>
      </c>
      <c r="B148" s="122"/>
      <c r="C148" s="138">
        <f t="shared" si="31"/>
        <v>7.1930269869016543</v>
      </c>
      <c r="D148" s="139">
        <f t="shared" si="31"/>
        <v>6.6725828262339419</v>
      </c>
      <c r="E148" s="140"/>
      <c r="F148" s="138">
        <f t="shared" si="32"/>
        <v>7.2325417628418291</v>
      </c>
      <c r="G148" s="139">
        <f t="shared" si="33"/>
        <v>0.5599589366078872</v>
      </c>
      <c r="H148" s="140"/>
      <c r="I148" s="139">
        <f t="shared" si="34"/>
        <v>3.9514775940174829E-2</v>
      </c>
      <c r="J148" s="140"/>
    </row>
    <row r="149" spans="1:10" x14ac:dyDescent="0.25">
      <c r="A149" s="42" t="s">
        <v>13</v>
      </c>
      <c r="B149" s="43"/>
      <c r="C149" s="43"/>
      <c r="D149" s="43"/>
      <c r="E149" s="43"/>
      <c r="F149" s="43"/>
      <c r="G149" s="43"/>
      <c r="H149" s="43"/>
      <c r="I149" s="43"/>
      <c r="J149" s="44"/>
    </row>
    <row r="150" spans="1:10" ht="21" x14ac:dyDescent="0.35">
      <c r="A150" s="102" t="s">
        <v>63</v>
      </c>
      <c r="B150" s="102"/>
      <c r="C150" s="102"/>
      <c r="D150" s="102"/>
      <c r="E150" s="102"/>
      <c r="F150" s="102"/>
      <c r="G150" s="102"/>
      <c r="H150" s="102"/>
      <c r="I150" s="102"/>
      <c r="J150" s="102"/>
    </row>
    <row r="151" spans="1:10" x14ac:dyDescent="0.25">
      <c r="A151" s="72"/>
      <c r="B151" s="103"/>
      <c r="C151" s="11" t="str">
        <f>C$5</f>
        <v>verano (julio-septiembre)</v>
      </c>
      <c r="D151" s="12"/>
      <c r="E151" s="12"/>
      <c r="F151" s="12"/>
      <c r="G151" s="12"/>
      <c r="H151" s="12"/>
      <c r="I151" s="12"/>
      <c r="J151" s="13"/>
    </row>
    <row r="152" spans="1:10" x14ac:dyDescent="0.25">
      <c r="A152" s="15"/>
      <c r="B152" s="108"/>
      <c r="C152" s="104">
        <f>C$6</f>
        <v>2019</v>
      </c>
      <c r="D152" s="11">
        <f>D$6</f>
        <v>2022</v>
      </c>
      <c r="E152" s="13"/>
      <c r="F152" s="105">
        <f>E$6</f>
        <v>2023</v>
      </c>
      <c r="G152" s="106" t="str">
        <f>CONCATENATE("dif ",RIGHT(F152,2),"-",RIGHT(D152,2))</f>
        <v>dif 23-22</v>
      </c>
      <c r="H152" s="107"/>
      <c r="I152" s="106" t="str">
        <f>CONCATENATE("dif ",RIGHT(F152,2),"-",RIGHT(C152,2))</f>
        <v>dif 23-19</v>
      </c>
      <c r="J152" s="107"/>
    </row>
    <row r="153" spans="1:10" x14ac:dyDescent="0.25">
      <c r="A153" s="109" t="s">
        <v>15</v>
      </c>
      <c r="B153" s="113"/>
      <c r="C153" s="141">
        <f t="shared" ref="C153:E168" si="35">C88/C23</f>
        <v>7.2475598461809216</v>
      </c>
      <c r="D153" s="142">
        <f t="shared" si="35"/>
        <v>6.7178175565150182</v>
      </c>
      <c r="E153" s="142">
        <f t="shared" si="35"/>
        <v>6.8617159537916699</v>
      </c>
      <c r="F153" s="143">
        <f t="shared" ref="F153:F184" si="36">E88/E23</f>
        <v>6.8617159537916699</v>
      </c>
      <c r="G153" s="111">
        <f>F153-D153</f>
        <v>0.14389839727665166</v>
      </c>
      <c r="H153" s="112"/>
      <c r="I153" s="111">
        <f>F153-C153</f>
        <v>-0.38584389238925176</v>
      </c>
      <c r="J153" s="112"/>
    </row>
    <row r="154" spans="1:10" x14ac:dyDescent="0.25">
      <c r="A154" s="144" t="s">
        <v>16</v>
      </c>
      <c r="B154" s="113"/>
      <c r="C154" s="141">
        <f t="shared" si="35"/>
        <v>4.5875706214689265</v>
      </c>
      <c r="D154" s="142">
        <f t="shared" si="35"/>
        <v>4.2011187668202501</v>
      </c>
      <c r="E154" s="142">
        <f t="shared" si="35"/>
        <v>4.4414101869491001</v>
      </c>
      <c r="F154" s="143">
        <f t="shared" si="36"/>
        <v>4.4414101869491001</v>
      </c>
      <c r="G154" s="116">
        <f t="shared" ref="G154:G184" si="37">F154-D154</f>
        <v>0.24029142012884996</v>
      </c>
      <c r="H154" s="117"/>
      <c r="I154" s="116">
        <f t="shared" ref="I154:I184" si="38">F154-C154</f>
        <v>-0.14616043451982641</v>
      </c>
      <c r="J154" s="117"/>
    </row>
    <row r="155" spans="1:10" x14ac:dyDescent="0.25">
      <c r="A155" s="146" t="s">
        <v>17</v>
      </c>
      <c r="B155" s="122"/>
      <c r="C155" s="148">
        <f t="shared" si="35"/>
        <v>3.2103344376907623</v>
      </c>
      <c r="D155" s="147">
        <f t="shared" si="35"/>
        <v>2.9541995683387561</v>
      </c>
      <c r="E155" s="147">
        <f t="shared" si="35"/>
        <v>3.2496323260286553</v>
      </c>
      <c r="F155" s="149">
        <f t="shared" si="36"/>
        <v>3.2496323260286553</v>
      </c>
      <c r="G155" s="120">
        <f t="shared" si="37"/>
        <v>0.29543275768989918</v>
      </c>
      <c r="H155" s="121"/>
      <c r="I155" s="120">
        <f t="shared" si="38"/>
        <v>3.9297888337892939E-2</v>
      </c>
      <c r="J155" s="121"/>
    </row>
    <row r="156" spans="1:10" x14ac:dyDescent="0.25">
      <c r="A156" s="118" t="s">
        <v>18</v>
      </c>
      <c r="B156" s="122"/>
      <c r="C156" s="148">
        <f t="shared" si="35"/>
        <v>3.2360247810121647</v>
      </c>
      <c r="D156" s="147">
        <f t="shared" si="35"/>
        <v>3.2352025103143704</v>
      </c>
      <c r="E156" s="147">
        <f t="shared" si="35"/>
        <v>3.1385934509044366</v>
      </c>
      <c r="F156" s="149">
        <f t="shared" si="36"/>
        <v>3.1385934509044366</v>
      </c>
      <c r="G156" s="120">
        <f t="shared" si="37"/>
        <v>-9.6609059409933806E-2</v>
      </c>
      <c r="H156" s="121"/>
      <c r="I156" s="120">
        <f t="shared" si="38"/>
        <v>-9.7431330107728087E-2</v>
      </c>
      <c r="J156" s="121"/>
    </row>
    <row r="157" spans="1:10" x14ac:dyDescent="0.25">
      <c r="A157" s="118" t="s">
        <v>19</v>
      </c>
      <c r="B157" s="122"/>
      <c r="C157" s="148">
        <f t="shared" si="35"/>
        <v>3.1654787062573875</v>
      </c>
      <c r="D157" s="147">
        <f t="shared" si="35"/>
        <v>2.5950145582031019</v>
      </c>
      <c r="E157" s="147">
        <f t="shared" si="35"/>
        <v>3.4077958116872642</v>
      </c>
      <c r="F157" s="149">
        <f t="shared" si="36"/>
        <v>3.4077958116872642</v>
      </c>
      <c r="G157" s="120">
        <f t="shared" si="37"/>
        <v>0.8127812534841623</v>
      </c>
      <c r="H157" s="121"/>
      <c r="I157" s="120">
        <f t="shared" si="38"/>
        <v>0.24231710542987672</v>
      </c>
      <c r="J157" s="121"/>
    </row>
    <row r="158" spans="1:10" x14ac:dyDescent="0.25">
      <c r="A158" s="150" t="s">
        <v>64</v>
      </c>
      <c r="B158" s="122"/>
      <c r="C158" s="152">
        <f t="shared" si="35"/>
        <v>5.622581862560101</v>
      </c>
      <c r="D158" s="151">
        <f t="shared" si="35"/>
        <v>5.1501732061500594</v>
      </c>
      <c r="E158" s="151">
        <f t="shared" si="35"/>
        <v>5.3691648578222377</v>
      </c>
      <c r="F158" s="153">
        <f t="shared" si="36"/>
        <v>5.3691648578222377</v>
      </c>
      <c r="G158" s="124">
        <f t="shared" si="37"/>
        <v>0.21899165167217838</v>
      </c>
      <c r="H158" s="125"/>
      <c r="I158" s="124">
        <f t="shared" si="38"/>
        <v>-0.25341700473786322</v>
      </c>
      <c r="J158" s="125"/>
    </row>
    <row r="159" spans="1:10" x14ac:dyDescent="0.25">
      <c r="A159" s="154" t="s">
        <v>21</v>
      </c>
      <c r="B159" s="113"/>
      <c r="C159" s="156">
        <f t="shared" si="35"/>
        <v>8.3056451594950129</v>
      </c>
      <c r="D159" s="155">
        <f t="shared" si="35"/>
        <v>7.6741630426983951</v>
      </c>
      <c r="E159" s="155">
        <f t="shared" si="35"/>
        <v>7.7074691098527834</v>
      </c>
      <c r="F159" s="157">
        <f t="shared" si="36"/>
        <v>7.7074691098527834</v>
      </c>
      <c r="G159" s="116">
        <f t="shared" si="37"/>
        <v>3.330606715438833E-2</v>
      </c>
      <c r="H159" s="117"/>
      <c r="I159" s="116">
        <f t="shared" si="38"/>
        <v>-0.59817604964222948</v>
      </c>
      <c r="J159" s="117"/>
    </row>
    <row r="160" spans="1:10" x14ac:dyDescent="0.25">
      <c r="A160" s="49" t="s">
        <v>22</v>
      </c>
      <c r="B160" s="122"/>
      <c r="C160" s="159">
        <f t="shared" si="35"/>
        <v>9.1299459749073542</v>
      </c>
      <c r="D160" s="158">
        <f t="shared" si="35"/>
        <v>8.5773108119611354</v>
      </c>
      <c r="E160" s="158">
        <f t="shared" si="35"/>
        <v>8.4582091965172399</v>
      </c>
      <c r="F160" s="160">
        <f t="shared" si="36"/>
        <v>8.4582091965172399</v>
      </c>
      <c r="G160" s="133">
        <f t="shared" si="37"/>
        <v>-0.11910161544389553</v>
      </c>
      <c r="H160" s="134"/>
      <c r="I160" s="133">
        <f t="shared" si="38"/>
        <v>-0.67173677839011425</v>
      </c>
      <c r="J160" s="134"/>
    </row>
    <row r="161" spans="1:10" x14ac:dyDescent="0.25">
      <c r="A161" s="54" t="s">
        <v>23</v>
      </c>
      <c r="B161" s="122"/>
      <c r="C161" s="163">
        <f t="shared" si="35"/>
        <v>8.5178979436405182</v>
      </c>
      <c r="D161" s="161">
        <f t="shared" si="35"/>
        <v>7.4908106334099118</v>
      </c>
      <c r="E161" s="161">
        <f t="shared" si="35"/>
        <v>8.1483166515013643</v>
      </c>
      <c r="F161" s="164">
        <f t="shared" si="36"/>
        <v>8.1483166515013643</v>
      </c>
      <c r="G161" s="136">
        <f t="shared" si="37"/>
        <v>0.65750601809145248</v>
      </c>
      <c r="H161" s="137"/>
      <c r="I161" s="136">
        <f t="shared" si="38"/>
        <v>-0.36958129213915392</v>
      </c>
      <c r="J161" s="137"/>
    </row>
    <row r="162" spans="1:10" x14ac:dyDescent="0.25">
      <c r="A162" s="54" t="s">
        <v>24</v>
      </c>
      <c r="B162" s="122"/>
      <c r="C162" s="163">
        <f t="shared" si="35"/>
        <v>5.5272479564032695</v>
      </c>
      <c r="D162" s="161">
        <f t="shared" si="35"/>
        <v>4.8289999999999997</v>
      </c>
      <c r="E162" s="161">
        <f t="shared" si="35"/>
        <v>5.1074561403508776</v>
      </c>
      <c r="F162" s="164">
        <f t="shared" si="36"/>
        <v>5.1074561403508776</v>
      </c>
      <c r="G162" s="136">
        <f t="shared" si="37"/>
        <v>0.27845614035087785</v>
      </c>
      <c r="H162" s="137"/>
      <c r="I162" s="136">
        <f t="shared" si="38"/>
        <v>-0.41979181605239191</v>
      </c>
      <c r="J162" s="137"/>
    </row>
    <row r="163" spans="1:10" x14ac:dyDescent="0.25">
      <c r="A163" s="54" t="s">
        <v>25</v>
      </c>
      <c r="B163" s="122"/>
      <c r="C163" s="163">
        <f t="shared" si="35"/>
        <v>8.2916591928251115</v>
      </c>
      <c r="D163" s="161">
        <f t="shared" si="35"/>
        <v>8.1371841155234659</v>
      </c>
      <c r="E163" s="161">
        <f t="shared" si="35"/>
        <v>7.9466494845360822</v>
      </c>
      <c r="F163" s="164">
        <f t="shared" si="36"/>
        <v>7.9466494845360822</v>
      </c>
      <c r="G163" s="136">
        <f t="shared" si="37"/>
        <v>-0.19053463098738366</v>
      </c>
      <c r="H163" s="137"/>
      <c r="I163" s="136">
        <f t="shared" si="38"/>
        <v>-0.34500970828902933</v>
      </c>
      <c r="J163" s="137"/>
    </row>
    <row r="164" spans="1:10" x14ac:dyDescent="0.25">
      <c r="A164" s="54" t="s">
        <v>26</v>
      </c>
      <c r="B164" s="122"/>
      <c r="C164" s="163">
        <f t="shared" si="35"/>
        <v>5.8433734939759034</v>
      </c>
      <c r="D164" s="161">
        <f t="shared" si="35"/>
        <v>4.7480182926829269</v>
      </c>
      <c r="E164" s="161">
        <f t="shared" si="35"/>
        <v>4.6408756178755173</v>
      </c>
      <c r="F164" s="164">
        <f t="shared" si="36"/>
        <v>4.6408756178755173</v>
      </c>
      <c r="G164" s="136">
        <f t="shared" si="37"/>
        <v>-0.10714267480740958</v>
      </c>
      <c r="H164" s="137"/>
      <c r="I164" s="136">
        <f t="shared" si="38"/>
        <v>-1.2024978761003862</v>
      </c>
      <c r="J164" s="137"/>
    </row>
    <row r="165" spans="1:10" x14ac:dyDescent="0.25">
      <c r="A165" s="54" t="s">
        <v>27</v>
      </c>
      <c r="B165" s="122"/>
      <c r="C165" s="163">
        <f t="shared" si="35"/>
        <v>7.6495215311004783</v>
      </c>
      <c r="D165" s="161">
        <f t="shared" si="35"/>
        <v>9.1891891891891895</v>
      </c>
      <c r="E165" s="161">
        <f t="shared" si="35"/>
        <v>7.7005730659025788</v>
      </c>
      <c r="F165" s="164">
        <f t="shared" si="36"/>
        <v>7.7005730659025788</v>
      </c>
      <c r="G165" s="136">
        <f t="shared" si="37"/>
        <v>-1.4886161232866106</v>
      </c>
      <c r="H165" s="137"/>
      <c r="I165" s="136">
        <f t="shared" si="38"/>
        <v>5.1051534802100562E-2</v>
      </c>
      <c r="J165" s="137"/>
    </row>
    <row r="166" spans="1:10" x14ac:dyDescent="0.25">
      <c r="A166" s="54" t="s">
        <v>28</v>
      </c>
      <c r="B166" s="122"/>
      <c r="C166" s="163">
        <f t="shared" si="35"/>
        <v>8.4975530179445347</v>
      </c>
      <c r="D166" s="161">
        <f t="shared" si="35"/>
        <v>8.080078125</v>
      </c>
      <c r="E166" s="161">
        <f t="shared" si="35"/>
        <v>8.4162487462387165</v>
      </c>
      <c r="F166" s="164">
        <f t="shared" si="36"/>
        <v>8.4162487462387165</v>
      </c>
      <c r="G166" s="136">
        <f t="shared" si="37"/>
        <v>0.33617062123871655</v>
      </c>
      <c r="H166" s="137"/>
      <c r="I166" s="136">
        <f t="shared" si="38"/>
        <v>-8.130427170581811E-2</v>
      </c>
      <c r="J166" s="137"/>
    </row>
    <row r="167" spans="1:10" x14ac:dyDescent="0.25">
      <c r="A167" s="54" t="s">
        <v>29</v>
      </c>
      <c r="B167" s="122"/>
      <c r="C167" s="163">
        <f t="shared" si="35"/>
        <v>8.379500536923933</v>
      </c>
      <c r="D167" s="161">
        <f t="shared" si="35"/>
        <v>7.7492807572929667</v>
      </c>
      <c r="E167" s="161">
        <f t="shared" si="35"/>
        <v>7.6346672369047734</v>
      </c>
      <c r="F167" s="164">
        <f t="shared" si="36"/>
        <v>7.6346672369047734</v>
      </c>
      <c r="G167" s="136">
        <f t="shared" si="37"/>
        <v>-0.11461352038819328</v>
      </c>
      <c r="H167" s="137"/>
      <c r="I167" s="136">
        <f t="shared" si="38"/>
        <v>-0.74483330001915959</v>
      </c>
      <c r="J167" s="137"/>
    </row>
    <row r="168" spans="1:10" x14ac:dyDescent="0.25">
      <c r="A168" s="54" t="s">
        <v>30</v>
      </c>
      <c r="B168" s="122"/>
      <c r="C168" s="163">
        <f t="shared" si="35"/>
        <v>7.9110176460913086</v>
      </c>
      <c r="D168" s="161">
        <f t="shared" si="35"/>
        <v>7.1513527043657827</v>
      </c>
      <c r="E168" s="161">
        <f t="shared" si="35"/>
        <v>7.8201118414598252</v>
      </c>
      <c r="F168" s="164">
        <f t="shared" si="36"/>
        <v>7.8201118414598252</v>
      </c>
      <c r="G168" s="136">
        <f t="shared" si="37"/>
        <v>0.66875913709404244</v>
      </c>
      <c r="H168" s="137"/>
      <c r="I168" s="136">
        <f t="shared" si="38"/>
        <v>-9.0905804631483456E-2</v>
      </c>
      <c r="J168" s="137"/>
    </row>
    <row r="169" spans="1:10" x14ac:dyDescent="0.25">
      <c r="A169" s="54" t="s">
        <v>31</v>
      </c>
      <c r="B169" s="122"/>
      <c r="C169" s="163">
        <f t="shared" ref="C169:E184" si="39">C104/C39</f>
        <v>8.7450641981119741</v>
      </c>
      <c r="D169" s="161">
        <f t="shared" si="39"/>
        <v>8.3265673740169586</v>
      </c>
      <c r="E169" s="161">
        <f t="shared" si="39"/>
        <v>8.6565947138469532</v>
      </c>
      <c r="F169" s="164">
        <f t="shared" si="36"/>
        <v>8.6565947138469532</v>
      </c>
      <c r="G169" s="136">
        <f t="shared" si="37"/>
        <v>0.33002733982999466</v>
      </c>
      <c r="H169" s="137"/>
      <c r="I169" s="136">
        <f t="shared" si="38"/>
        <v>-8.8469484265020881E-2</v>
      </c>
      <c r="J169" s="137"/>
    </row>
    <row r="170" spans="1:10" x14ac:dyDescent="0.25">
      <c r="A170" s="54" t="s">
        <v>32</v>
      </c>
      <c r="B170" s="122"/>
      <c r="C170" s="163">
        <f t="shared" si="39"/>
        <v>8.5050586057988902</v>
      </c>
      <c r="D170" s="161">
        <f t="shared" si="39"/>
        <v>7.9727891156462585</v>
      </c>
      <c r="E170" s="161">
        <f t="shared" si="39"/>
        <v>7.9517513337972625</v>
      </c>
      <c r="F170" s="164">
        <f t="shared" si="36"/>
        <v>7.9517513337972625</v>
      </c>
      <c r="G170" s="136">
        <f t="shared" si="37"/>
        <v>-2.1037781848995962E-2</v>
      </c>
      <c r="H170" s="137"/>
      <c r="I170" s="136">
        <f t="shared" si="38"/>
        <v>-0.55330727200162766</v>
      </c>
      <c r="J170" s="137"/>
    </row>
    <row r="171" spans="1:10" x14ac:dyDescent="0.25">
      <c r="A171" s="54" t="s">
        <v>33</v>
      </c>
      <c r="B171" s="122"/>
      <c r="C171" s="163">
        <f t="shared" si="39"/>
        <v>8.5840389232907874</v>
      </c>
      <c r="D171" s="161">
        <f t="shared" si="39"/>
        <v>8.5404801466796538</v>
      </c>
      <c r="E171" s="161">
        <f t="shared" si="39"/>
        <v>8.7752797532563527</v>
      </c>
      <c r="F171" s="164">
        <f t="shared" si="36"/>
        <v>8.7752797532563527</v>
      </c>
      <c r="G171" s="136">
        <f t="shared" si="37"/>
        <v>0.23479960657669885</v>
      </c>
      <c r="H171" s="137"/>
      <c r="I171" s="136">
        <f t="shared" si="38"/>
        <v>0.19124082996556524</v>
      </c>
      <c r="J171" s="137"/>
    </row>
    <row r="172" spans="1:10" x14ac:dyDescent="0.25">
      <c r="A172" s="54" t="s">
        <v>34</v>
      </c>
      <c r="B172" s="122"/>
      <c r="C172" s="163">
        <f t="shared" si="39"/>
        <v>10.254445705637533</v>
      </c>
      <c r="D172" s="161">
        <f t="shared" si="39"/>
        <v>10.158800908932005</v>
      </c>
      <c r="E172" s="161">
        <f t="shared" si="39"/>
        <v>10.10221220811143</v>
      </c>
      <c r="F172" s="164">
        <f t="shared" si="36"/>
        <v>10.10221220811143</v>
      </c>
      <c r="G172" s="136">
        <f t="shared" si="37"/>
        <v>-5.6588700820574545E-2</v>
      </c>
      <c r="H172" s="137"/>
      <c r="I172" s="136">
        <f t="shared" si="38"/>
        <v>-0.15223349752610282</v>
      </c>
      <c r="J172" s="137"/>
    </row>
    <row r="173" spans="1:10" x14ac:dyDescent="0.25">
      <c r="A173" s="54" t="s">
        <v>35</v>
      </c>
      <c r="B173" s="122"/>
      <c r="C173" s="163">
        <f t="shared" si="39"/>
        <v>7.1488449910475795</v>
      </c>
      <c r="D173" s="161">
        <f t="shared" si="39"/>
        <v>6.7246956205705981</v>
      </c>
      <c r="E173" s="161">
        <f t="shared" si="39"/>
        <v>7.1115866621908914</v>
      </c>
      <c r="F173" s="164">
        <f t="shared" si="36"/>
        <v>7.1115866621908914</v>
      </c>
      <c r="G173" s="136">
        <f t="shared" si="37"/>
        <v>0.38689104162029331</v>
      </c>
      <c r="H173" s="137"/>
      <c r="I173" s="136">
        <f t="shared" si="38"/>
        <v>-3.7258328856688117E-2</v>
      </c>
      <c r="J173" s="137"/>
    </row>
    <row r="174" spans="1:10" x14ac:dyDescent="0.25">
      <c r="A174" s="54" t="s">
        <v>36</v>
      </c>
      <c r="B174" s="122"/>
      <c r="C174" s="163">
        <f t="shared" si="39"/>
        <v>8.2615354788677777</v>
      </c>
      <c r="D174" s="161">
        <f t="shared" si="39"/>
        <v>7.8304940374787053</v>
      </c>
      <c r="E174" s="161">
        <f t="shared" si="39"/>
        <v>7.9902651896609598</v>
      </c>
      <c r="F174" s="164">
        <f t="shared" si="36"/>
        <v>7.9902651896609598</v>
      </c>
      <c r="G174" s="136">
        <f t="shared" si="37"/>
        <v>0.15977115218225446</v>
      </c>
      <c r="H174" s="137"/>
      <c r="I174" s="136">
        <f t="shared" si="38"/>
        <v>-0.27127028920681795</v>
      </c>
      <c r="J174" s="137"/>
    </row>
    <row r="175" spans="1:10" x14ac:dyDescent="0.25">
      <c r="A175" s="54" t="s">
        <v>37</v>
      </c>
      <c r="B175" s="122"/>
      <c r="C175" s="163">
        <f t="shared" si="39"/>
        <v>8.0016599478302108</v>
      </c>
      <c r="D175" s="161">
        <f t="shared" si="39"/>
        <v>7.0283441074092492</v>
      </c>
      <c r="E175" s="161">
        <f t="shared" si="39"/>
        <v>7.69656699889258</v>
      </c>
      <c r="F175" s="164">
        <f t="shared" si="36"/>
        <v>7.69656699889258</v>
      </c>
      <c r="G175" s="136">
        <f t="shared" si="37"/>
        <v>0.66822289148333081</v>
      </c>
      <c r="H175" s="137"/>
      <c r="I175" s="136">
        <f t="shared" si="38"/>
        <v>-0.30509294893763084</v>
      </c>
      <c r="J175" s="137"/>
    </row>
    <row r="176" spans="1:10" x14ac:dyDescent="0.25">
      <c r="A176" s="54" t="s">
        <v>38</v>
      </c>
      <c r="B176" s="122"/>
      <c r="C176" s="163">
        <f t="shared" si="39"/>
        <v>7.0628589661774095</v>
      </c>
      <c r="D176" s="161">
        <f t="shared" si="39"/>
        <v>7.6019705763260896</v>
      </c>
      <c r="E176" s="161">
        <f t="shared" si="39"/>
        <v>7.4499878611313424</v>
      </c>
      <c r="F176" s="164">
        <f t="shared" si="36"/>
        <v>7.4499878611313424</v>
      </c>
      <c r="G176" s="136">
        <f t="shared" si="37"/>
        <v>-0.15198271519474726</v>
      </c>
      <c r="H176" s="137"/>
      <c r="I176" s="136">
        <f t="shared" si="38"/>
        <v>0.38712889495393288</v>
      </c>
      <c r="J176" s="137"/>
    </row>
    <row r="177" spans="1:10" x14ac:dyDescent="0.25">
      <c r="A177" s="54" t="s">
        <v>39</v>
      </c>
      <c r="B177" s="122"/>
      <c r="C177" s="163">
        <f t="shared" si="39"/>
        <v>7.5733113673805601</v>
      </c>
      <c r="D177" s="161">
        <f t="shared" si="39"/>
        <v>7.2647058823529411</v>
      </c>
      <c r="E177" s="161">
        <f t="shared" si="39"/>
        <v>7.6663106173894464</v>
      </c>
      <c r="F177" s="164">
        <f t="shared" si="36"/>
        <v>7.6663106173894464</v>
      </c>
      <c r="G177" s="136">
        <f t="shared" si="37"/>
        <v>0.40160473503650529</v>
      </c>
      <c r="H177" s="137"/>
      <c r="I177" s="136">
        <f t="shared" si="38"/>
        <v>9.2999250008886314E-2</v>
      </c>
      <c r="J177" s="137"/>
    </row>
    <row r="178" spans="1:10" x14ac:dyDescent="0.25">
      <c r="A178" s="54" t="s">
        <v>40</v>
      </c>
      <c r="B178" s="122"/>
      <c r="C178" s="163">
        <f t="shared" si="39"/>
        <v>6.6534737557329713</v>
      </c>
      <c r="D178" s="161">
        <f t="shared" si="39"/>
        <v>6.2821466524973433</v>
      </c>
      <c r="E178" s="161">
        <f t="shared" si="39"/>
        <v>6.3925686591276252</v>
      </c>
      <c r="F178" s="164">
        <f t="shared" si="36"/>
        <v>6.3925686591276252</v>
      </c>
      <c r="G178" s="136">
        <f t="shared" si="37"/>
        <v>0.1104220066302819</v>
      </c>
      <c r="H178" s="137"/>
      <c r="I178" s="136">
        <f t="shared" si="38"/>
        <v>-0.26090509660534611</v>
      </c>
      <c r="J178" s="137"/>
    </row>
    <row r="179" spans="1:10" x14ac:dyDescent="0.25">
      <c r="A179" s="54" t="s">
        <v>41</v>
      </c>
      <c r="B179" s="122"/>
      <c r="C179" s="163">
        <f t="shared" si="39"/>
        <v>8.5314578005115091</v>
      </c>
      <c r="D179" s="161">
        <f t="shared" si="39"/>
        <v>6.9904761904761905</v>
      </c>
      <c r="E179" s="161">
        <f t="shared" si="39"/>
        <v>7.7036813518406762</v>
      </c>
      <c r="F179" s="164">
        <f t="shared" si="36"/>
        <v>7.7036813518406762</v>
      </c>
      <c r="G179" s="136">
        <f t="shared" si="37"/>
        <v>0.71320516136448564</v>
      </c>
      <c r="H179" s="137"/>
      <c r="I179" s="136">
        <f t="shared" si="38"/>
        <v>-0.827776448670833</v>
      </c>
      <c r="J179" s="137"/>
    </row>
    <row r="180" spans="1:10" x14ac:dyDescent="0.25">
      <c r="A180" s="54" t="s">
        <v>42</v>
      </c>
      <c r="B180" s="122"/>
      <c r="C180" s="163">
        <f t="shared" si="39"/>
        <v>7.0230635335073979</v>
      </c>
      <c r="D180" s="161">
        <f t="shared" si="39"/>
        <v>6.7711303176563025</v>
      </c>
      <c r="E180" s="161">
        <f t="shared" si="39"/>
        <v>6.8050782251859454</v>
      </c>
      <c r="F180" s="164">
        <f t="shared" si="36"/>
        <v>6.8050782251859454</v>
      </c>
      <c r="G180" s="136">
        <f t="shared" si="37"/>
        <v>3.394790752964294E-2</v>
      </c>
      <c r="H180" s="137"/>
      <c r="I180" s="136">
        <f t="shared" si="38"/>
        <v>-0.21798530832145246</v>
      </c>
      <c r="J180" s="137"/>
    </row>
    <row r="181" spans="1:10" x14ac:dyDescent="0.25">
      <c r="A181" s="54" t="s">
        <v>43</v>
      </c>
      <c r="B181" s="122"/>
      <c r="C181" s="163">
        <f t="shared" si="39"/>
        <v>7.6872114947012546</v>
      </c>
      <c r="D181" s="161">
        <f t="shared" si="39"/>
        <v>7.8239538790470373</v>
      </c>
      <c r="E181" s="161">
        <f t="shared" si="39"/>
        <v>7.7262317958993814</v>
      </c>
      <c r="F181" s="164">
        <f t="shared" si="36"/>
        <v>7.7262317958993814</v>
      </c>
      <c r="G181" s="136">
        <f>F181-D181</f>
        <v>-9.7722083147655958E-2</v>
      </c>
      <c r="H181" s="137"/>
      <c r="I181" s="136">
        <f t="shared" si="38"/>
        <v>3.9020301198126717E-2</v>
      </c>
      <c r="J181" s="137"/>
    </row>
    <row r="182" spans="1:10" x14ac:dyDescent="0.25">
      <c r="A182" s="54" t="s">
        <v>44</v>
      </c>
      <c r="B182" s="122"/>
      <c r="C182" s="163">
        <f t="shared" si="39"/>
        <v>7.926347433970367</v>
      </c>
      <c r="D182" s="161">
        <f t="shared" si="39"/>
        <v>7.4685534591194971</v>
      </c>
      <c r="E182" s="161">
        <f t="shared" si="39"/>
        <v>7.5630543771693022</v>
      </c>
      <c r="F182" s="164">
        <f t="shared" si="36"/>
        <v>7.5630543771693022</v>
      </c>
      <c r="G182" s="136">
        <f t="shared" si="37"/>
        <v>9.4500918049805094E-2</v>
      </c>
      <c r="H182" s="137"/>
      <c r="I182" s="136">
        <f t="shared" si="38"/>
        <v>-0.36329305680106483</v>
      </c>
      <c r="J182" s="137"/>
    </row>
    <row r="183" spans="1:10" x14ac:dyDescent="0.25">
      <c r="A183" s="55" t="s">
        <v>45</v>
      </c>
      <c r="B183" s="122"/>
      <c r="C183" s="163">
        <f t="shared" si="39"/>
        <v>9.5624301593836378</v>
      </c>
      <c r="D183" s="161">
        <f t="shared" si="39"/>
        <v>7.2490347490347489</v>
      </c>
      <c r="E183" s="161">
        <f t="shared" si="39"/>
        <v>7.8691037735849054</v>
      </c>
      <c r="F183" s="164">
        <f t="shared" si="36"/>
        <v>7.8691037735849054</v>
      </c>
      <c r="G183" s="136">
        <f t="shared" si="37"/>
        <v>0.62006902455015656</v>
      </c>
      <c r="H183" s="137"/>
      <c r="I183" s="136">
        <f t="shared" si="38"/>
        <v>-1.6933263857987324</v>
      </c>
      <c r="J183" s="137"/>
    </row>
    <row r="184" spans="1:10" x14ac:dyDescent="0.25">
      <c r="A184" s="53" t="s">
        <v>46</v>
      </c>
      <c r="B184" s="122"/>
      <c r="C184" s="163">
        <f t="shared" si="39"/>
        <v>7.0797203003525748</v>
      </c>
      <c r="D184" s="161">
        <f t="shared" si="39"/>
        <v>5.960907383611743</v>
      </c>
      <c r="E184" s="161">
        <f t="shared" si="39"/>
        <v>6.3341184143778531</v>
      </c>
      <c r="F184" s="164">
        <f t="shared" si="36"/>
        <v>6.3341184143778531</v>
      </c>
      <c r="G184" s="136">
        <f t="shared" si="37"/>
        <v>0.37321103076611006</v>
      </c>
      <c r="H184" s="137"/>
      <c r="I184" s="136">
        <f t="shared" si="38"/>
        <v>-0.74560188597472177</v>
      </c>
      <c r="J184" s="137"/>
    </row>
    <row r="185" spans="1:10" ht="21" x14ac:dyDescent="0.35">
      <c r="A185" s="102" t="s">
        <v>65</v>
      </c>
      <c r="B185" s="102"/>
      <c r="C185" s="102"/>
      <c r="D185" s="102"/>
      <c r="E185" s="102"/>
      <c r="F185" s="102"/>
      <c r="G185" s="102"/>
      <c r="H185" s="102"/>
      <c r="I185" s="102"/>
      <c r="J185" s="102"/>
    </row>
    <row r="186" spans="1:10" x14ac:dyDescent="0.25">
      <c r="A186" s="72"/>
      <c r="B186" s="103"/>
      <c r="C186" s="11" t="str">
        <f>C$5</f>
        <v>verano (julio-septiembre)</v>
      </c>
      <c r="D186" s="12"/>
      <c r="E186" s="12"/>
      <c r="F186" s="12"/>
      <c r="G186" s="12"/>
      <c r="H186" s="12"/>
      <c r="I186" s="12"/>
      <c r="J186" s="13"/>
    </row>
    <row r="187" spans="1:10" x14ac:dyDescent="0.25">
      <c r="A187" s="15"/>
      <c r="B187" s="108"/>
      <c r="C187" s="104">
        <f>C$6</f>
        <v>2019</v>
      </c>
      <c r="D187" s="11">
        <f>D$6</f>
        <v>2022</v>
      </c>
      <c r="E187" s="13"/>
      <c r="F187" s="105">
        <f>E$6</f>
        <v>2023</v>
      </c>
      <c r="G187" s="106" t="str">
        <f>CONCATENATE("dif ",RIGHT(F187,2),"-",RIGHT(D187,2))</f>
        <v>dif 23-22</v>
      </c>
      <c r="H187" s="107"/>
      <c r="I187" s="106" t="str">
        <f>CONCATENATE("dif ",RIGHT(F187,2),"-",RIGHT(C187,2))</f>
        <v>dif 23-19</v>
      </c>
      <c r="J187" s="107"/>
    </row>
    <row r="188" spans="1:10" x14ac:dyDescent="0.25">
      <c r="A188" s="109" t="s">
        <v>48</v>
      </c>
      <c r="B188" s="113"/>
      <c r="C188" s="110">
        <f t="shared" ref="C188:E196" si="40">C123/C58</f>
        <v>7.2475598461809216</v>
      </c>
      <c r="D188" s="142">
        <f t="shared" si="40"/>
        <v>6.7178175565150182</v>
      </c>
      <c r="E188" s="142">
        <f t="shared" si="40"/>
        <v>6.8617159537916699</v>
      </c>
      <c r="F188" s="145">
        <f t="shared" ref="F188:F198" si="41">E123/E58</f>
        <v>6.8617159537916699</v>
      </c>
      <c r="G188" s="116">
        <f t="shared" ref="G188:G198" si="42">F188-D188</f>
        <v>0.14389839727665166</v>
      </c>
      <c r="H188" s="117"/>
      <c r="I188" s="116">
        <f t="shared" ref="I188:I198" si="43">F188-C188</f>
        <v>-0.38584389238925176</v>
      </c>
      <c r="J188" s="117"/>
    </row>
    <row r="189" spans="1:10" x14ac:dyDescent="0.25">
      <c r="A189" s="165" t="s">
        <v>49</v>
      </c>
      <c r="B189" s="122"/>
      <c r="C189" s="166">
        <f t="shared" si="40"/>
        <v>7.6875501568940443</v>
      </c>
      <c r="D189" s="167">
        <f t="shared" si="40"/>
        <v>7.3103879024157719</v>
      </c>
      <c r="E189" s="167">
        <f t="shared" si="40"/>
        <v>7.3968579291422527</v>
      </c>
      <c r="F189" s="168">
        <f t="shared" si="41"/>
        <v>7.3968579291422527</v>
      </c>
      <c r="G189" s="133">
        <f t="shared" si="42"/>
        <v>8.6470026726480853E-2</v>
      </c>
      <c r="H189" s="134"/>
      <c r="I189" s="133">
        <f t="shared" si="43"/>
        <v>-0.2906922277517916</v>
      </c>
      <c r="J189" s="134"/>
    </row>
    <row r="190" spans="1:10" x14ac:dyDescent="0.25">
      <c r="A190" s="169" t="s">
        <v>50</v>
      </c>
      <c r="B190" s="122"/>
      <c r="C190" s="135">
        <f t="shared" si="40"/>
        <v>8.126819290140709</v>
      </c>
      <c r="D190" s="161">
        <f t="shared" si="40"/>
        <v>7.3398411376142487</v>
      </c>
      <c r="E190" s="161">
        <f t="shared" si="40"/>
        <v>7.7710357067599771</v>
      </c>
      <c r="F190" s="162">
        <f t="shared" si="41"/>
        <v>7.7710357067599771</v>
      </c>
      <c r="G190" s="136">
        <f t="shared" si="42"/>
        <v>0.4311945691457284</v>
      </c>
      <c r="H190" s="137"/>
      <c r="I190" s="136">
        <f t="shared" si="43"/>
        <v>-0.3557835833807319</v>
      </c>
      <c r="J190" s="137"/>
    </row>
    <row r="191" spans="1:10" x14ac:dyDescent="0.25">
      <c r="A191" s="169" t="s">
        <v>51</v>
      </c>
      <c r="B191" s="122"/>
      <c r="C191" s="135">
        <f t="shared" si="40"/>
        <v>5.2980080463153767</v>
      </c>
      <c r="D191" s="161">
        <f t="shared" si="40"/>
        <v>4.5235613955595833</v>
      </c>
      <c r="E191" s="161">
        <f t="shared" si="40"/>
        <v>3.8255668816309547</v>
      </c>
      <c r="F191" s="162">
        <f t="shared" si="41"/>
        <v>3.8255668816309547</v>
      </c>
      <c r="G191" s="136">
        <f t="shared" si="42"/>
        <v>-0.69799451392862855</v>
      </c>
      <c r="H191" s="137"/>
      <c r="I191" s="136">
        <f t="shared" si="43"/>
        <v>-1.472441164684422</v>
      </c>
      <c r="J191" s="137"/>
    </row>
    <row r="192" spans="1:10" x14ac:dyDescent="0.25">
      <c r="A192" s="169" t="s">
        <v>52</v>
      </c>
      <c r="B192" s="122"/>
      <c r="C192" s="135">
        <f t="shared" si="40"/>
        <v>6.7502756390231351</v>
      </c>
      <c r="D192" s="161">
        <f t="shared" si="40"/>
        <v>6.0036805865160749</v>
      </c>
      <c r="E192" s="161">
        <f t="shared" si="40"/>
        <v>6.2736380542590435</v>
      </c>
      <c r="F192" s="162">
        <f t="shared" si="41"/>
        <v>6.2736380542590435</v>
      </c>
      <c r="G192" s="136">
        <f t="shared" si="42"/>
        <v>0.26995746774296858</v>
      </c>
      <c r="H192" s="137"/>
      <c r="I192" s="136">
        <f t="shared" si="43"/>
        <v>-0.47663758476409157</v>
      </c>
      <c r="J192" s="137"/>
    </row>
    <row r="193" spans="1:10" x14ac:dyDescent="0.25">
      <c r="A193" s="169" t="s">
        <v>53</v>
      </c>
      <c r="B193" s="122"/>
      <c r="C193" s="135">
        <f t="shared" si="40"/>
        <v>7.5859165307089098</v>
      </c>
      <c r="D193" s="161">
        <f t="shared" si="40"/>
        <v>6.3723479098011628</v>
      </c>
      <c r="E193" s="161">
        <f t="shared" si="40"/>
        <v>6.3461412312637346</v>
      </c>
      <c r="F193" s="162">
        <f t="shared" si="41"/>
        <v>6.3461412312637346</v>
      </c>
      <c r="G193" s="136">
        <f>F193-D193</f>
        <v>-2.6206678537428196E-2</v>
      </c>
      <c r="H193" s="137"/>
      <c r="I193" s="136">
        <f>F193-C193</f>
        <v>-1.2397752994451752</v>
      </c>
      <c r="J193" s="137"/>
    </row>
    <row r="194" spans="1:10" x14ac:dyDescent="0.25">
      <c r="A194" s="169" t="s">
        <v>54</v>
      </c>
      <c r="B194" s="122"/>
      <c r="C194" s="135">
        <f t="shared" si="40"/>
        <v>2.4640844021866291</v>
      </c>
      <c r="D194" s="161">
        <f t="shared" si="40"/>
        <v>2.3749113177252528</v>
      </c>
      <c r="E194" s="161">
        <f t="shared" si="40"/>
        <v>2.5961747947042064</v>
      </c>
      <c r="F194" s="162">
        <f t="shared" si="41"/>
        <v>2.5961747947042064</v>
      </c>
      <c r="G194" s="136">
        <f t="shared" si="42"/>
        <v>0.22126347697895365</v>
      </c>
      <c r="H194" s="137"/>
      <c r="I194" s="136">
        <f t="shared" si="43"/>
        <v>0.13209039251757737</v>
      </c>
      <c r="J194" s="137"/>
    </row>
    <row r="195" spans="1:10" x14ac:dyDescent="0.25">
      <c r="A195" s="169" t="s">
        <v>55</v>
      </c>
      <c r="B195" s="122"/>
      <c r="C195" s="135">
        <f t="shared" si="40"/>
        <v>2.1184411410204902</v>
      </c>
      <c r="D195" s="161">
        <f t="shared" si="40"/>
        <v>2.4987876417676964</v>
      </c>
      <c r="E195" s="161">
        <f t="shared" si="40"/>
        <v>2.3745742632903895</v>
      </c>
      <c r="F195" s="162">
        <f t="shared" si="41"/>
        <v>2.3745742632903895</v>
      </c>
      <c r="G195" s="136">
        <f>F195-D195</f>
        <v>-0.12421337847730696</v>
      </c>
      <c r="H195" s="137"/>
      <c r="I195" s="136">
        <f>F195-C195</f>
        <v>0.25613312226989926</v>
      </c>
      <c r="J195" s="137"/>
    </row>
    <row r="196" spans="1:10" x14ac:dyDescent="0.25">
      <c r="A196" s="169" t="s">
        <v>56</v>
      </c>
      <c r="B196" s="122"/>
      <c r="C196" s="135">
        <f t="shared" si="40"/>
        <v>7.354119025043226</v>
      </c>
      <c r="D196" s="161">
        <f t="shared" si="40"/>
        <v>6.9828276877761413</v>
      </c>
      <c r="E196" s="161">
        <f t="shared" si="40"/>
        <v>6.9440015582175105</v>
      </c>
      <c r="F196" s="162">
        <f t="shared" si="41"/>
        <v>6.9440015582175105</v>
      </c>
      <c r="G196" s="136">
        <f t="shared" si="42"/>
        <v>-3.882612955863074E-2</v>
      </c>
      <c r="H196" s="137"/>
      <c r="I196" s="136">
        <f t="shared" si="43"/>
        <v>-0.41011746682571548</v>
      </c>
      <c r="J196" s="137"/>
    </row>
    <row r="197" spans="1:10" x14ac:dyDescent="0.25">
      <c r="A197" s="170" t="s">
        <v>57</v>
      </c>
      <c r="B197" s="122"/>
      <c r="C197" s="135">
        <f>C132/C67</f>
        <v>6.1436031331592691</v>
      </c>
      <c r="D197" s="136">
        <f>D132/D67</f>
        <v>6.7234131569510298</v>
      </c>
      <c r="E197" s="137"/>
      <c r="F197" s="171">
        <f t="shared" si="41"/>
        <v>5.3246235693672821</v>
      </c>
      <c r="G197" s="136">
        <f t="shared" si="42"/>
        <v>-1.3987895875837477</v>
      </c>
      <c r="H197" s="137"/>
      <c r="I197" s="136">
        <f t="shared" si="43"/>
        <v>-0.818979563791987</v>
      </c>
      <c r="J197" s="137"/>
    </row>
    <row r="198" spans="1:10" x14ac:dyDescent="0.25">
      <c r="A198" s="172" t="s">
        <v>58</v>
      </c>
      <c r="B198" s="122"/>
      <c r="C198" s="138">
        <f>C133/C68</f>
        <v>5.558524542550102</v>
      </c>
      <c r="D198" s="173">
        <f>D133/D68</f>
        <v>5.3222861125631642</v>
      </c>
      <c r="E198" s="173">
        <f>E133/E68</f>
        <v>5.5883481881465098</v>
      </c>
      <c r="F198" s="174">
        <f t="shared" si="41"/>
        <v>5.5883481881465098</v>
      </c>
      <c r="G198" s="136">
        <f t="shared" si="42"/>
        <v>0.2660620755833456</v>
      </c>
      <c r="H198" s="137"/>
      <c r="I198" s="136">
        <f t="shared" si="43"/>
        <v>2.9823645596407822E-2</v>
      </c>
      <c r="J198" s="137"/>
    </row>
    <row r="199" spans="1:10" ht="21" x14ac:dyDescent="0.35">
      <c r="A199" s="175" t="s">
        <v>66</v>
      </c>
      <c r="B199" s="175"/>
      <c r="C199" s="175"/>
      <c r="D199" s="175"/>
      <c r="E199" s="175"/>
      <c r="F199" s="175"/>
      <c r="G199" s="175"/>
      <c r="H199" s="175"/>
      <c r="I199" s="175"/>
      <c r="J199" s="175"/>
    </row>
    <row r="200" spans="1:10" x14ac:dyDescent="0.25">
      <c r="A200" s="72"/>
      <c r="B200" s="176"/>
      <c r="C200" s="11" t="str">
        <f>C$5</f>
        <v>verano (julio-septiembre)</v>
      </c>
      <c r="D200" s="12"/>
      <c r="E200" s="12"/>
      <c r="F200" s="12"/>
      <c r="G200" s="12"/>
      <c r="H200" s="12"/>
      <c r="I200" s="12"/>
      <c r="J200" s="13"/>
    </row>
    <row r="201" spans="1:10" x14ac:dyDescent="0.25">
      <c r="A201" s="15"/>
      <c r="B201" s="177"/>
      <c r="C201" s="16">
        <f>C$6</f>
        <v>2019</v>
      </c>
      <c r="D201" s="16">
        <f>D$6</f>
        <v>2022</v>
      </c>
      <c r="E201" s="16">
        <f>E$6</f>
        <v>2023</v>
      </c>
      <c r="F201" s="16" t="str">
        <f>CONCATENATE("var ",RIGHT(E201,2),"/",RIGHT(D201,2))</f>
        <v>var 23/22</v>
      </c>
      <c r="G201" s="16" t="str">
        <f>CONCATENATE("var ",RIGHT(E201,2),"/",RIGHT(C201,2))</f>
        <v>var 23/19</v>
      </c>
      <c r="H201" s="16" t="str">
        <f>CONCATENATE("dif ",RIGHT(E201,2),"-",RIGHT(D201,2))</f>
        <v>dif 23-22</v>
      </c>
      <c r="I201" s="106" t="str">
        <f>CONCATENATE("dif ",RIGHT(E201,2),"-",RIGHT(C201,2))</f>
        <v>dif 23-19</v>
      </c>
      <c r="J201" s="107"/>
    </row>
    <row r="202" spans="1:10" x14ac:dyDescent="0.25">
      <c r="A202" s="178" t="s">
        <v>4</v>
      </c>
      <c r="B202" s="183"/>
      <c r="C202" s="179">
        <v>0.74831468508297017</v>
      </c>
      <c r="D202" s="179">
        <v>0.75547727183080937</v>
      </c>
      <c r="E202" s="179">
        <v>0.79116158110956536</v>
      </c>
      <c r="F202" s="179">
        <f t="shared" ref="F202:F213" si="44">E202/D202-1</f>
        <v>4.723412683518502E-2</v>
      </c>
      <c r="G202" s="179">
        <f t="shared" ref="G202:G213" si="45">E202/C202-1</f>
        <v>5.7257858065212996E-2</v>
      </c>
      <c r="H202" s="180">
        <f>(E202-D202)*100</f>
        <v>3.5684309278755988</v>
      </c>
      <c r="I202" s="181">
        <f>(E202-C202)*100</f>
        <v>4.2846896026595189</v>
      </c>
      <c r="J202" s="182"/>
    </row>
    <row r="203" spans="1:10" x14ac:dyDescent="0.25">
      <c r="A203" s="184" t="s">
        <v>5</v>
      </c>
      <c r="B203" s="183"/>
      <c r="C203" s="185">
        <v>0.78815241357434551</v>
      </c>
      <c r="D203" s="185">
        <v>0.80909666161164506</v>
      </c>
      <c r="E203" s="185">
        <v>0.84581602607404394</v>
      </c>
      <c r="F203" s="185">
        <f t="shared" si="44"/>
        <v>4.5383161499217284E-2</v>
      </c>
      <c r="G203" s="185">
        <f t="shared" si="45"/>
        <v>7.3163022159874469E-2</v>
      </c>
      <c r="H203" s="186">
        <f t="shared" ref="H203:H213" si="46">(E203-D203)*100</f>
        <v>3.6719364462398874</v>
      </c>
      <c r="I203" s="187">
        <f t="shared" ref="I203:I213" si="47">(E203-C203)*100</f>
        <v>5.766361249969842</v>
      </c>
      <c r="J203" s="188"/>
    </row>
    <row r="204" spans="1:10" x14ac:dyDescent="0.25">
      <c r="A204" s="189" t="s">
        <v>6</v>
      </c>
      <c r="B204" s="194"/>
      <c r="C204" s="190">
        <v>0.70463793559391963</v>
      </c>
      <c r="D204" s="190">
        <v>0.85889659782265604</v>
      </c>
      <c r="E204" s="190">
        <v>0.81749249794926637</v>
      </c>
      <c r="F204" s="190">
        <f t="shared" si="44"/>
        <v>-4.8206151914387596E-2</v>
      </c>
      <c r="G204" s="190">
        <f t="shared" si="45"/>
        <v>0.16015964604605748</v>
      </c>
      <c r="H204" s="191">
        <f t="shared" si="46"/>
        <v>-4.1404099873389661</v>
      </c>
      <c r="I204" s="192">
        <f t="shared" si="47"/>
        <v>11.285456235534674</v>
      </c>
      <c r="J204" s="193"/>
    </row>
    <row r="205" spans="1:10" x14ac:dyDescent="0.25">
      <c r="A205" s="37" t="s">
        <v>7</v>
      </c>
      <c r="B205" s="194"/>
      <c r="C205" s="32">
        <v>0.85726561751583208</v>
      </c>
      <c r="D205" s="32">
        <v>0.85134789944700162</v>
      </c>
      <c r="E205" s="32">
        <v>0.88531516967563406</v>
      </c>
      <c r="F205" s="32">
        <f t="shared" si="44"/>
        <v>3.9898225215210026E-2</v>
      </c>
      <c r="G205" s="32">
        <f t="shared" si="45"/>
        <v>3.271979137701031E-2</v>
      </c>
      <c r="H205" s="195">
        <f t="shared" si="46"/>
        <v>3.396727022863244</v>
      </c>
      <c r="I205" s="196">
        <f t="shared" si="47"/>
        <v>2.8049552159801983</v>
      </c>
      <c r="J205" s="197"/>
    </row>
    <row r="206" spans="1:10" x14ac:dyDescent="0.25">
      <c r="A206" s="37" t="s">
        <v>8</v>
      </c>
      <c r="B206" s="194"/>
      <c r="C206" s="32">
        <v>0.69547867997648649</v>
      </c>
      <c r="D206" s="32">
        <v>0.65345536729508547</v>
      </c>
      <c r="E206" s="32">
        <v>0.76640148988168633</v>
      </c>
      <c r="F206" s="32">
        <f t="shared" si="44"/>
        <v>0.1728444332076271</v>
      </c>
      <c r="G206" s="32">
        <f t="shared" si="45"/>
        <v>0.10197697204405709</v>
      </c>
      <c r="H206" s="195">
        <f t="shared" si="46"/>
        <v>11.294612258660086</v>
      </c>
      <c r="I206" s="196">
        <f t="shared" si="47"/>
        <v>7.0922809905199831</v>
      </c>
      <c r="J206" s="197"/>
    </row>
    <row r="207" spans="1:10" x14ac:dyDescent="0.25">
      <c r="A207" s="37" t="s">
        <v>9</v>
      </c>
      <c r="B207" s="194"/>
      <c r="C207" s="32">
        <v>0.47081264525045796</v>
      </c>
      <c r="D207" s="32">
        <v>0.49676768313834319</v>
      </c>
      <c r="E207" s="32">
        <v>0.54847263529477164</v>
      </c>
      <c r="F207" s="32">
        <f t="shared" si="44"/>
        <v>0.10408276124119231</v>
      </c>
      <c r="G207" s="32">
        <f t="shared" si="45"/>
        <v>0.1649488195097244</v>
      </c>
      <c r="H207" s="195">
        <f t="shared" si="46"/>
        <v>5.1704952156428448</v>
      </c>
      <c r="I207" s="196">
        <f t="shared" si="47"/>
        <v>7.765999004431368</v>
      </c>
      <c r="J207" s="197"/>
    </row>
    <row r="208" spans="1:10" x14ac:dyDescent="0.25">
      <c r="A208" s="198" t="s">
        <v>10</v>
      </c>
      <c r="B208" s="194"/>
      <c r="C208" s="199">
        <v>0.62389141250270386</v>
      </c>
      <c r="D208" s="199">
        <v>0.64451876625789672</v>
      </c>
      <c r="E208" s="199">
        <v>0.63950688799985522</v>
      </c>
      <c r="F208" s="199">
        <f t="shared" si="44"/>
        <v>-7.7761556690438827E-3</v>
      </c>
      <c r="G208" s="199">
        <f t="shared" si="45"/>
        <v>2.5029156010516029E-2</v>
      </c>
      <c r="H208" s="200">
        <f t="shared" si="46"/>
        <v>-0.50118782580415022</v>
      </c>
      <c r="I208" s="201">
        <f t="shared" si="47"/>
        <v>1.5615475497151365</v>
      </c>
      <c r="J208" s="202"/>
    </row>
    <row r="209" spans="1:10" x14ac:dyDescent="0.25">
      <c r="A209" s="184" t="s">
        <v>11</v>
      </c>
      <c r="B209" s="183"/>
      <c r="C209" s="185">
        <v>0.66816393142200525</v>
      </c>
      <c r="D209" s="185">
        <v>0.6179560842602343</v>
      </c>
      <c r="E209" s="185">
        <v>0.65622394095435088</v>
      </c>
      <c r="F209" s="185">
        <f t="shared" si="44"/>
        <v>6.1926498773659189E-2</v>
      </c>
      <c r="G209" s="185">
        <f t="shared" si="45"/>
        <v>-1.7869851852438834E-2</v>
      </c>
      <c r="H209" s="186">
        <f t="shared" si="46"/>
        <v>3.8267856694116587</v>
      </c>
      <c r="I209" s="187">
        <f t="shared" si="47"/>
        <v>-1.1939990467654371</v>
      </c>
      <c r="J209" s="188"/>
    </row>
    <row r="210" spans="1:10" x14ac:dyDescent="0.25">
      <c r="A210" s="36" t="s">
        <v>12</v>
      </c>
      <c r="B210" s="194"/>
      <c r="C210" s="190">
        <v>0.85617085404530013</v>
      </c>
      <c r="D210" s="190">
        <v>0.69257652563852601</v>
      </c>
      <c r="E210" s="190">
        <v>0.6747448193711364</v>
      </c>
      <c r="F210" s="190">
        <f t="shared" si="44"/>
        <v>-2.5746911145955398E-2</v>
      </c>
      <c r="G210" s="190">
        <f t="shared" si="45"/>
        <v>-0.21190400702961143</v>
      </c>
      <c r="H210" s="191">
        <f t="shared" si="46"/>
        <v>-1.7831706267389613</v>
      </c>
      <c r="I210" s="192">
        <f t="shared" si="47"/>
        <v>-18.142603467416375</v>
      </c>
      <c r="J210" s="193"/>
    </row>
    <row r="211" spans="1:10" x14ac:dyDescent="0.25">
      <c r="A211" s="37" t="s">
        <v>8</v>
      </c>
      <c r="B211" s="194"/>
      <c r="C211" s="32">
        <v>0.68850882633927935</v>
      </c>
      <c r="D211" s="32">
        <v>0.64910584493609724</v>
      </c>
      <c r="E211" s="32">
        <v>0.68730952864689154</v>
      </c>
      <c r="F211" s="32">
        <f t="shared" si="44"/>
        <v>5.8855861503689599E-2</v>
      </c>
      <c r="G211" s="32">
        <f t="shared" si="45"/>
        <v>-1.7418770050695587E-3</v>
      </c>
      <c r="H211" s="195">
        <f t="shared" si="46"/>
        <v>3.8203683710794301</v>
      </c>
      <c r="I211" s="196">
        <f t="shared" si="47"/>
        <v>-0.11992976923878018</v>
      </c>
      <c r="J211" s="197"/>
    </row>
    <row r="212" spans="1:10" x14ac:dyDescent="0.25">
      <c r="A212" s="37" t="s">
        <v>9</v>
      </c>
      <c r="B212" s="194"/>
      <c r="C212" s="32">
        <v>0.61566987686145291</v>
      </c>
      <c r="D212" s="32">
        <v>0.54311015196908774</v>
      </c>
      <c r="E212" s="32">
        <v>0.59079819973921455</v>
      </c>
      <c r="F212" s="32">
        <f t="shared" si="44"/>
        <v>8.7805480338067898E-2</v>
      </c>
      <c r="G212" s="32">
        <f t="shared" si="45"/>
        <v>-4.0397748951156442E-2</v>
      </c>
      <c r="H212" s="195">
        <f t="shared" si="46"/>
        <v>4.7688047770126811</v>
      </c>
      <c r="I212" s="196">
        <f t="shared" si="47"/>
        <v>-2.4871677122238367</v>
      </c>
      <c r="J212" s="197"/>
    </row>
    <row r="213" spans="1:10" x14ac:dyDescent="0.25">
      <c r="A213" s="38" t="s">
        <v>10</v>
      </c>
      <c r="B213" s="194"/>
      <c r="C213" s="101">
        <v>0.62765993012720855</v>
      </c>
      <c r="D213" s="101">
        <v>0.57248310467848129</v>
      </c>
      <c r="E213" s="101">
        <v>0.62636711073766382</v>
      </c>
      <c r="F213" s="101">
        <f t="shared" si="44"/>
        <v>9.4123312319312813E-2</v>
      </c>
      <c r="G213" s="101">
        <f t="shared" si="45"/>
        <v>-2.0597449789134803E-3</v>
      </c>
      <c r="H213" s="203">
        <f t="shared" si="46"/>
        <v>5.3884006059182532</v>
      </c>
      <c r="I213" s="204">
        <f t="shared" si="47"/>
        <v>-0.12928193895447304</v>
      </c>
      <c r="J213" s="205"/>
    </row>
    <row r="214" spans="1:10" x14ac:dyDescent="0.25">
      <c r="A214" s="42" t="s">
        <v>13</v>
      </c>
      <c r="B214" s="43"/>
      <c r="C214" s="43"/>
      <c r="D214" s="43"/>
      <c r="E214" s="43"/>
      <c r="F214" s="43"/>
      <c r="G214" s="43"/>
      <c r="H214" s="43"/>
      <c r="I214" s="43"/>
      <c r="J214" s="44"/>
    </row>
    <row r="215" spans="1:10" ht="21" x14ac:dyDescent="0.35">
      <c r="A215" s="175" t="s">
        <v>67</v>
      </c>
      <c r="B215" s="175"/>
      <c r="C215" s="175"/>
      <c r="D215" s="175"/>
      <c r="E215" s="175"/>
      <c r="F215" s="175"/>
      <c r="G215" s="175"/>
      <c r="H215" s="175"/>
      <c r="I215" s="175"/>
      <c r="J215" s="175"/>
    </row>
    <row r="216" spans="1:10" x14ac:dyDescent="0.25">
      <c r="A216" s="72"/>
      <c r="B216" s="176"/>
      <c r="C216" s="11" t="str">
        <f>C$5</f>
        <v>verano (julio-septiembre)</v>
      </c>
      <c r="D216" s="12"/>
      <c r="E216" s="12"/>
      <c r="F216" s="12"/>
      <c r="G216" s="12"/>
      <c r="H216" s="12"/>
      <c r="I216" s="12"/>
      <c r="J216" s="13"/>
    </row>
    <row r="217" spans="1:10" x14ac:dyDescent="0.25">
      <c r="A217" s="10"/>
      <c r="B217" s="177"/>
      <c r="C217" s="16">
        <f>C$6</f>
        <v>2019</v>
      </c>
      <c r="D217" s="16">
        <f>D$6</f>
        <v>2022</v>
      </c>
      <c r="E217" s="16">
        <f>E$6</f>
        <v>2023</v>
      </c>
      <c r="F217" s="16" t="str">
        <f>CONCATENATE("var ",RIGHT(E217,2),"/",RIGHT(D217,2))</f>
        <v>var 23/22</v>
      </c>
      <c r="G217" s="16" t="str">
        <f>CONCATENATE("var ",RIGHT(E217,2),"/",RIGHT(C217,2))</f>
        <v>var 23/19</v>
      </c>
      <c r="H217" s="16" t="str">
        <f>CONCATENATE("dif ",RIGHT(E217,2),"-",RIGHT(D217,2))</f>
        <v>dif 23-22</v>
      </c>
      <c r="I217" s="106" t="str">
        <f>CONCATENATE("dif ",RIGHT(E217,2),"-",RIGHT(C217,2))</f>
        <v>dif 23-19</v>
      </c>
      <c r="J217" s="107"/>
    </row>
    <row r="218" spans="1:10" x14ac:dyDescent="0.25">
      <c r="A218" s="178" t="s">
        <v>48</v>
      </c>
      <c r="B218" s="183"/>
      <c r="C218" s="179">
        <v>0.74831468508297017</v>
      </c>
      <c r="D218" s="179">
        <v>0.75547727183080937</v>
      </c>
      <c r="E218" s="179">
        <v>0.79116158110956536</v>
      </c>
      <c r="F218" s="206">
        <f>IFERROR(E218/D218-1,"-")</f>
        <v>4.723412683518502E-2</v>
      </c>
      <c r="G218" s="206">
        <f>IFERROR(E218/C218-1,"-")</f>
        <v>5.7257858065212996E-2</v>
      </c>
      <c r="H218" s="180">
        <f>IFERROR((E218-D218)*100,"-")</f>
        <v>3.5684309278755988</v>
      </c>
      <c r="I218" s="181">
        <f>IFERROR((E218-C218)*100,"-")</f>
        <v>4.2846896026595189</v>
      </c>
      <c r="J218" s="182"/>
    </row>
    <row r="219" spans="1:10" x14ac:dyDescent="0.25">
      <c r="A219" s="207" t="s">
        <v>49</v>
      </c>
      <c r="B219" s="177"/>
      <c r="C219" s="190">
        <v>0.81405771986258679</v>
      </c>
      <c r="D219" s="190">
        <v>0.84727244116860712</v>
      </c>
      <c r="E219" s="190">
        <v>0.85782689578036064</v>
      </c>
      <c r="F219" s="208">
        <f>IFERROR(E219/D219-1,"-")</f>
        <v>1.2456978533606389E-2</v>
      </c>
      <c r="G219" s="208">
        <f t="shared" ref="G219:G227" si="48">IFERROR(E219/C219-1,"-")</f>
        <v>5.3766673848584245E-2</v>
      </c>
      <c r="H219" s="209">
        <f t="shared" ref="H219:H227" si="49">IFERROR((E219-D219)*100,"-")</f>
        <v>1.0554454611753528</v>
      </c>
      <c r="I219" s="196">
        <f t="shared" ref="I219:I227" si="50">IFERROR((E219-C219)*100,"-")</f>
        <v>4.376917591777385</v>
      </c>
      <c r="J219" s="197"/>
    </row>
    <row r="220" spans="1:10" x14ac:dyDescent="0.25">
      <c r="A220" s="97" t="s">
        <v>50</v>
      </c>
      <c r="B220" s="177"/>
      <c r="C220" s="32">
        <v>0.71325787539124041</v>
      </c>
      <c r="D220" s="32">
        <v>0.6968135956075866</v>
      </c>
      <c r="E220" s="32">
        <v>0.7590623263321673</v>
      </c>
      <c r="F220" s="208">
        <f>IFERROR(E220/D220-1,"-")</f>
        <v>8.9333404395335991E-2</v>
      </c>
      <c r="G220" s="208">
        <f t="shared" si="48"/>
        <v>6.4218640300048424E-2</v>
      </c>
      <c r="H220" s="209">
        <f t="shared" si="49"/>
        <v>6.2248730724580703</v>
      </c>
      <c r="I220" s="196">
        <f t="shared" si="50"/>
        <v>4.5804450940926884</v>
      </c>
      <c r="J220" s="197"/>
    </row>
    <row r="221" spans="1:10" x14ac:dyDescent="0.25">
      <c r="A221" s="97" t="s">
        <v>51</v>
      </c>
      <c r="B221" s="177"/>
      <c r="C221" s="208">
        <v>0.52073608271285832</v>
      </c>
      <c r="D221" s="208">
        <v>0.50378462935863144</v>
      </c>
      <c r="E221" s="208">
        <v>0.46388345840953521</v>
      </c>
      <c r="F221" s="208">
        <f>IFERROR(E221/D221-1,"-")</f>
        <v>-7.9202835147817896E-2</v>
      </c>
      <c r="G221" s="208">
        <f t="shared" si="48"/>
        <v>-0.10917742440112888</v>
      </c>
      <c r="H221" s="209">
        <f t="shared" si="49"/>
        <v>-3.990117094909623</v>
      </c>
      <c r="I221" s="196">
        <f t="shared" si="50"/>
        <v>-5.6852624303323109</v>
      </c>
      <c r="J221" s="197"/>
    </row>
    <row r="222" spans="1:10" x14ac:dyDescent="0.25">
      <c r="A222" s="97" t="s">
        <v>52</v>
      </c>
      <c r="B222" s="177"/>
      <c r="C222" s="208">
        <v>0.74258162786748716</v>
      </c>
      <c r="D222" s="208">
        <v>0.71389198460962111</v>
      </c>
      <c r="E222" s="208">
        <v>0.77168162034604926</v>
      </c>
      <c r="F222" s="208">
        <f t="shared" ref="F222:F227" si="51">IFERROR(E222/D222-1,"-")</f>
        <v>8.095011147663933E-2</v>
      </c>
      <c r="G222" s="208">
        <f t="shared" si="48"/>
        <v>3.9187600913491716E-2</v>
      </c>
      <c r="H222" s="209">
        <f t="shared" si="49"/>
        <v>5.7789635736428142</v>
      </c>
      <c r="I222" s="196">
        <f t="shared" si="50"/>
        <v>2.9099992478562098</v>
      </c>
      <c r="J222" s="197"/>
    </row>
    <row r="223" spans="1:10" x14ac:dyDescent="0.25">
      <c r="A223" s="97" t="s">
        <v>53</v>
      </c>
      <c r="B223" s="177"/>
      <c r="C223" s="208">
        <v>0.30555057341506386</v>
      </c>
      <c r="D223" s="208">
        <v>0.29142439529523889</v>
      </c>
      <c r="E223" s="208">
        <v>0.28116804152713876</v>
      </c>
      <c r="F223" s="208">
        <f>IFERROR(E223/D223-1,"-")</f>
        <v>-3.5193875096522165E-2</v>
      </c>
      <c r="G223" s="208">
        <f>IFERROR(E223/C223-1,"-")</f>
        <v>-7.9798678220130759E-2</v>
      </c>
      <c r="H223" s="209">
        <f>IFERROR((E223-D223)*100,"-")</f>
        <v>-1.0256353768100135</v>
      </c>
      <c r="I223" s="196">
        <f>IFERROR((E223-C223)*100,"-")</f>
        <v>-2.438253188792511</v>
      </c>
      <c r="J223" s="197"/>
    </row>
    <row r="224" spans="1:10" x14ac:dyDescent="0.25">
      <c r="A224" s="97" t="s">
        <v>54</v>
      </c>
      <c r="B224" s="177"/>
      <c r="C224" s="208">
        <v>0.48704236247750704</v>
      </c>
      <c r="D224" s="208">
        <v>0.51299785452727009</v>
      </c>
      <c r="E224" s="208">
        <v>0.50234083345831293</v>
      </c>
      <c r="F224" s="208">
        <f t="shared" si="51"/>
        <v>-2.0774007093611879E-2</v>
      </c>
      <c r="G224" s="208">
        <f t="shared" si="48"/>
        <v>3.1410965779208544E-2</v>
      </c>
      <c r="H224" s="209">
        <f t="shared" si="49"/>
        <v>-1.0657021068957162</v>
      </c>
      <c r="I224" s="196">
        <f t="shared" si="50"/>
        <v>1.5298470980805889</v>
      </c>
      <c r="J224" s="197"/>
    </row>
    <row r="225" spans="1:10" x14ac:dyDescent="0.25">
      <c r="A225" s="97" t="s">
        <v>55</v>
      </c>
      <c r="B225" s="177"/>
      <c r="C225" s="208">
        <v>0.49069386539606907</v>
      </c>
      <c r="D225" s="208">
        <v>0.52375565610859731</v>
      </c>
      <c r="E225" s="208">
        <v>0.53255508875641389</v>
      </c>
      <c r="F225" s="208">
        <f>IFERROR(E225/D225-1,"-")</f>
        <v>1.6800644623476968E-2</v>
      </c>
      <c r="G225" s="208">
        <f>IFERROR(E225/C225-1,"-")</f>
        <v>8.5310264326528884E-2</v>
      </c>
      <c r="H225" s="209">
        <f>IFERROR((E225-D225)*100,"-")</f>
        <v>0.87994326478165741</v>
      </c>
      <c r="I225" s="196">
        <f>IFERROR((E225-C225)*100,"-")</f>
        <v>4.1861223360344813</v>
      </c>
      <c r="J225" s="197"/>
    </row>
    <row r="226" spans="1:10" x14ac:dyDescent="0.25">
      <c r="A226" s="97" t="s">
        <v>56</v>
      </c>
      <c r="B226" s="177"/>
      <c r="C226" s="208">
        <v>0.832031299299552</v>
      </c>
      <c r="D226" s="208">
        <v>0.80349846717517925</v>
      </c>
      <c r="E226" s="208">
        <v>0.84569792266766075</v>
      </c>
      <c r="F226" s="208">
        <f t="shared" si="51"/>
        <v>5.2519646541256071E-2</v>
      </c>
      <c r="G226" s="208">
        <f t="shared" si="48"/>
        <v>1.6425612088889041E-2</v>
      </c>
      <c r="H226" s="209">
        <f t="shared" si="49"/>
        <v>4.2199455492481501</v>
      </c>
      <c r="I226" s="196">
        <f t="shared" si="50"/>
        <v>1.3666623368108755</v>
      </c>
      <c r="J226" s="197"/>
    </row>
    <row r="227" spans="1:10" x14ac:dyDescent="0.25">
      <c r="A227" s="98" t="s">
        <v>57</v>
      </c>
      <c r="B227" s="177"/>
      <c r="C227" s="210">
        <v>0.64725723747462882</v>
      </c>
      <c r="D227" s="210">
        <v>0.80407858871966909</v>
      </c>
      <c r="E227" s="210">
        <v>0.68946750315207228</v>
      </c>
      <c r="F227" s="210">
        <f t="shared" si="51"/>
        <v>-0.14253716884824841</v>
      </c>
      <c r="G227" s="210">
        <f t="shared" si="48"/>
        <v>6.5214049737216007E-2</v>
      </c>
      <c r="H227" s="211">
        <f t="shared" si="49"/>
        <v>-11.46110855675968</v>
      </c>
      <c r="I227" s="212">
        <f t="shared" si="50"/>
        <v>4.2210265677443459</v>
      </c>
      <c r="J227" s="213"/>
    </row>
    <row r="228" spans="1:10" x14ac:dyDescent="0.25">
      <c r="A228" s="97" t="s">
        <v>58</v>
      </c>
      <c r="B228" s="177"/>
      <c r="C228" s="208">
        <v>0.55357647905792817</v>
      </c>
      <c r="D228" s="208">
        <v>0.54271408569824386</v>
      </c>
      <c r="E228" s="208">
        <v>0.61165802094199828</v>
      </c>
      <c r="F228" s="208">
        <f>IFERROR(E228/D228-1,"-")</f>
        <v>0.12703546316667391</v>
      </c>
      <c r="G228" s="208">
        <f>IFERROR(E228/C228-1,"-")</f>
        <v>0.10492053777810928</v>
      </c>
      <c r="H228" s="209">
        <f>IFERROR((E228-D228)*100,"-")</f>
        <v>6.8943935243754417</v>
      </c>
      <c r="I228" s="196">
        <f>IFERROR((E228-C228)*100,"-")</f>
        <v>5.8081541884070109</v>
      </c>
      <c r="J228" s="197"/>
    </row>
    <row r="229" spans="1:10" ht="23.25" x14ac:dyDescent="0.35">
      <c r="A229" s="214" t="s">
        <v>68</v>
      </c>
      <c r="B229" s="214"/>
      <c r="C229" s="214"/>
      <c r="D229" s="214"/>
      <c r="E229" s="214"/>
      <c r="F229" s="214"/>
      <c r="G229" s="214"/>
      <c r="H229" s="214"/>
      <c r="I229" s="214"/>
      <c r="J229" s="214"/>
    </row>
    <row r="230" spans="1:10" ht="21" x14ac:dyDescent="0.35">
      <c r="A230" s="215" t="s">
        <v>69</v>
      </c>
      <c r="B230" s="215"/>
      <c r="C230" s="215"/>
      <c r="D230" s="215"/>
      <c r="E230" s="215"/>
      <c r="F230" s="215"/>
      <c r="G230" s="215"/>
      <c r="H230" s="215"/>
      <c r="I230" s="215"/>
      <c r="J230" s="215"/>
    </row>
    <row r="231" spans="1:10" x14ac:dyDescent="0.25">
      <c r="A231" s="72"/>
      <c r="B231" s="216"/>
      <c r="C231" s="11" t="str">
        <f>C$5</f>
        <v>verano (julio-septiembre)</v>
      </c>
      <c r="D231" s="12"/>
      <c r="E231" s="12"/>
      <c r="F231" s="12"/>
      <c r="G231" s="12"/>
      <c r="H231" s="12"/>
      <c r="I231" s="12"/>
      <c r="J231" s="13"/>
    </row>
    <row r="232" spans="1:10" x14ac:dyDescent="0.25">
      <c r="A232" s="15"/>
      <c r="B232" s="217"/>
      <c r="C232" s="16">
        <f>C$6</f>
        <v>2019</v>
      </c>
      <c r="D232" s="16">
        <f>D$6</f>
        <v>2022</v>
      </c>
      <c r="E232" s="16">
        <f>E$6</f>
        <v>2023</v>
      </c>
      <c r="F232" s="16" t="str">
        <f>CONCATENATE("var ",RIGHT(E232,2),"/",RIGHT(D232,2))</f>
        <v>var 23/22</v>
      </c>
      <c r="G232" s="16" t="str">
        <f>CONCATENATE("var ",RIGHT(E232,2),"/",RIGHT(C232,2))</f>
        <v>var 23/19</v>
      </c>
      <c r="H232" s="16" t="str">
        <f>CONCATENATE("dif ",RIGHT(E232,2),"-",RIGHT(D232,2))</f>
        <v>dif 23-22</v>
      </c>
      <c r="I232" s="16" t="str">
        <f>CONCATENATE("dif ",RIGHT(E232,2),"-",RIGHT(C232,2))</f>
        <v>dif 23-19</v>
      </c>
      <c r="J232" s="16" t="str">
        <f>CONCATENATE("cuota ",RIGHT(E232,2))</f>
        <v>cuota 23</v>
      </c>
    </row>
    <row r="233" spans="1:10" x14ac:dyDescent="0.25">
      <c r="A233" s="218" t="s">
        <v>4</v>
      </c>
      <c r="B233" s="221"/>
      <c r="C233" s="219">
        <v>346901439.84000003</v>
      </c>
      <c r="D233" s="219">
        <v>391703604.53999996</v>
      </c>
      <c r="E233" s="219">
        <v>439773639.08000004</v>
      </c>
      <c r="F233" s="220">
        <f>E233/D233-1</f>
        <v>0.12272042938295513</v>
      </c>
      <c r="G233" s="220">
        <f>E233/C233-1</f>
        <v>0.2677192671291162</v>
      </c>
      <c r="H233" s="219">
        <f>E233-D233</f>
        <v>48070034.540000081</v>
      </c>
      <c r="I233" s="219">
        <f>E233-C233</f>
        <v>92872199.24000001</v>
      </c>
      <c r="J233" s="220">
        <f>E233/$E$233</f>
        <v>1</v>
      </c>
    </row>
    <row r="234" spans="1:10" x14ac:dyDescent="0.25">
      <c r="A234" s="222" t="s">
        <v>5</v>
      </c>
      <c r="B234" s="224"/>
      <c r="C234" s="223">
        <v>279322903.69999999</v>
      </c>
      <c r="D234" s="223">
        <v>334329106.03999996</v>
      </c>
      <c r="E234" s="223">
        <v>374799540.88</v>
      </c>
      <c r="F234" s="225">
        <f t="shared" ref="F234:F244" si="52">E234/D234-1</f>
        <v>0.12104969058589243</v>
      </c>
      <c r="G234" s="225">
        <f t="shared" ref="G234:G244" si="53">E234/C234-1</f>
        <v>0.34181456627897711</v>
      </c>
      <c r="H234" s="226">
        <f t="shared" ref="H234:H244" si="54">E234-D234</f>
        <v>40470434.840000033</v>
      </c>
      <c r="I234" s="226">
        <f t="shared" ref="I234:I244" si="55">E234-C234</f>
        <v>95476637.180000007</v>
      </c>
      <c r="J234" s="225">
        <f>E234/$E$233</f>
        <v>0.85225558690619818</v>
      </c>
    </row>
    <row r="235" spans="1:10" x14ac:dyDescent="0.25">
      <c r="A235" s="227" t="s">
        <v>70</v>
      </c>
      <c r="B235" s="229"/>
      <c r="C235" s="228">
        <v>72154241.399999991</v>
      </c>
      <c r="D235" s="228">
        <v>102366984.27</v>
      </c>
      <c r="E235" s="228">
        <v>104874170.03</v>
      </c>
      <c r="F235" s="230">
        <f t="shared" si="52"/>
        <v>2.4492132672260025E-2</v>
      </c>
      <c r="G235" s="230">
        <f t="shared" si="53"/>
        <v>0.45347200656730924</v>
      </c>
      <c r="H235" s="231">
        <f t="shared" si="54"/>
        <v>2507185.7600000054</v>
      </c>
      <c r="I235" s="231">
        <f t="shared" si="55"/>
        <v>32719928.63000001</v>
      </c>
      <c r="J235" s="230">
        <f t="shared" ref="J235:J244" si="56">E235/$E$233</f>
        <v>0.23847307048552346</v>
      </c>
    </row>
    <row r="236" spans="1:10" x14ac:dyDescent="0.25">
      <c r="A236" s="232" t="s">
        <v>71</v>
      </c>
      <c r="B236" s="229"/>
      <c r="C236" s="233">
        <v>174492526.68000001</v>
      </c>
      <c r="D236" s="233">
        <v>200257145.88</v>
      </c>
      <c r="E236" s="233">
        <v>237121881.61000001</v>
      </c>
      <c r="F236" s="208">
        <f t="shared" si="52"/>
        <v>0.18408699259146766</v>
      </c>
      <c r="G236" s="208">
        <f t="shared" si="53"/>
        <v>0.35892284971525057</v>
      </c>
      <c r="H236" s="234">
        <f t="shared" si="54"/>
        <v>36864735.730000019</v>
      </c>
      <c r="I236" s="234">
        <f t="shared" si="55"/>
        <v>62629354.930000007</v>
      </c>
      <c r="J236" s="208">
        <f t="shared" si="56"/>
        <v>0.53919075755894663</v>
      </c>
    </row>
    <row r="237" spans="1:10" x14ac:dyDescent="0.25">
      <c r="A237" s="235" t="s">
        <v>72</v>
      </c>
      <c r="B237" s="229"/>
      <c r="C237" s="233">
        <v>29510952.009999998</v>
      </c>
      <c r="D237" s="233">
        <v>28583866.259999998</v>
      </c>
      <c r="E237" s="233">
        <v>29434728.860000003</v>
      </c>
      <c r="F237" s="208">
        <f t="shared" si="52"/>
        <v>2.9767232755027795E-2</v>
      </c>
      <c r="G237" s="208">
        <f t="shared" si="53"/>
        <v>-2.5828766884296028E-3</v>
      </c>
      <c r="H237" s="234">
        <f t="shared" si="54"/>
        <v>850862.60000000522</v>
      </c>
      <c r="I237" s="234">
        <f t="shared" si="55"/>
        <v>-76223.149999994785</v>
      </c>
      <c r="J237" s="208">
        <f t="shared" si="56"/>
        <v>6.6931544422664857E-2</v>
      </c>
    </row>
    <row r="238" spans="1:10" x14ac:dyDescent="0.25">
      <c r="A238" s="235" t="s">
        <v>73</v>
      </c>
      <c r="B238" s="229"/>
      <c r="C238" s="233">
        <v>1924323.42</v>
      </c>
      <c r="D238" s="233">
        <v>2031047.2799999998</v>
      </c>
      <c r="E238" s="233">
        <v>2426764.4900000002</v>
      </c>
      <c r="F238" s="208">
        <f t="shared" si="52"/>
        <v>0.19483407102172445</v>
      </c>
      <c r="G238" s="208">
        <f t="shared" si="53"/>
        <v>0.26110011694395951</v>
      </c>
      <c r="H238" s="234">
        <f t="shared" si="54"/>
        <v>395717.21000000043</v>
      </c>
      <c r="I238" s="234">
        <f t="shared" si="55"/>
        <v>502441.0700000003</v>
      </c>
      <c r="J238" s="208">
        <f t="shared" si="56"/>
        <v>5.5182127220648235E-3</v>
      </c>
    </row>
    <row r="239" spans="1:10" x14ac:dyDescent="0.25">
      <c r="A239" s="236" t="s">
        <v>74</v>
      </c>
      <c r="B239" s="229"/>
      <c r="C239" s="237">
        <v>1240860.1599999999</v>
      </c>
      <c r="D239" s="237">
        <v>1090062.3500000001</v>
      </c>
      <c r="E239" s="237">
        <v>941995.87</v>
      </c>
      <c r="F239" s="238">
        <f t="shared" si="52"/>
        <v>-0.13583303744047315</v>
      </c>
      <c r="G239" s="238">
        <f t="shared" si="53"/>
        <v>-0.24085251475879432</v>
      </c>
      <c r="H239" s="239">
        <f t="shared" si="54"/>
        <v>-148066.4800000001</v>
      </c>
      <c r="I239" s="239">
        <f t="shared" si="55"/>
        <v>-298864.28999999992</v>
      </c>
      <c r="J239" s="238">
        <f t="shared" si="56"/>
        <v>2.14200167152047E-3</v>
      </c>
    </row>
    <row r="240" spans="1:10" x14ac:dyDescent="0.25">
      <c r="A240" s="222" t="s">
        <v>11</v>
      </c>
      <c r="B240" s="224"/>
      <c r="C240" s="223">
        <v>67578536.140000001</v>
      </c>
      <c r="D240" s="223">
        <v>57374498.490000002</v>
      </c>
      <c r="E240" s="223">
        <v>64974098.189999998</v>
      </c>
      <c r="F240" s="225">
        <f t="shared" si="52"/>
        <v>0.13245605451914422</v>
      </c>
      <c r="G240" s="225">
        <f t="shared" si="53"/>
        <v>-3.8539425367316138E-2</v>
      </c>
      <c r="H240" s="226">
        <f t="shared" si="54"/>
        <v>7599599.6999999955</v>
      </c>
      <c r="I240" s="226">
        <f t="shared" si="55"/>
        <v>-2604437.950000003</v>
      </c>
      <c r="J240" s="225">
        <f>E240/$E$233</f>
        <v>0.14774441307106276</v>
      </c>
    </row>
    <row r="241" spans="1:10" x14ac:dyDescent="0.25">
      <c r="A241" s="36" t="s">
        <v>12</v>
      </c>
      <c r="B241" s="229"/>
      <c r="C241" s="240">
        <v>5626500.4100000001</v>
      </c>
      <c r="D241" s="240">
        <v>5685519.4199999999</v>
      </c>
      <c r="E241" s="240">
        <v>6671744.9299999997</v>
      </c>
      <c r="F241" s="241">
        <f t="shared" si="52"/>
        <v>0.17346269305329365</v>
      </c>
      <c r="G241" s="241">
        <f t="shared" si="53"/>
        <v>0.18577169534054994</v>
      </c>
      <c r="H241" s="242">
        <f t="shared" si="54"/>
        <v>986225.50999999978</v>
      </c>
      <c r="I241" s="242">
        <f t="shared" si="55"/>
        <v>1045244.5199999996</v>
      </c>
      <c r="J241" s="241">
        <f t="shared" si="56"/>
        <v>1.5170861409422337E-2</v>
      </c>
    </row>
    <row r="242" spans="1:10" x14ac:dyDescent="0.25">
      <c r="A242" s="37" t="s">
        <v>8</v>
      </c>
      <c r="B242" s="229"/>
      <c r="C242" s="233">
        <v>40651814.960000001</v>
      </c>
      <c r="D242" s="233">
        <v>37168141.5</v>
      </c>
      <c r="E242" s="233">
        <v>41831279.799999997</v>
      </c>
      <c r="F242" s="208">
        <f t="shared" si="52"/>
        <v>0.12546062600412777</v>
      </c>
      <c r="G242" s="208">
        <f t="shared" si="53"/>
        <v>2.9013829792361001E-2</v>
      </c>
      <c r="H242" s="234">
        <f t="shared" si="54"/>
        <v>4663138.299999997</v>
      </c>
      <c r="I242" s="234">
        <f t="shared" si="55"/>
        <v>1179464.8399999961</v>
      </c>
      <c r="J242" s="208">
        <f t="shared" si="56"/>
        <v>9.5120025582957665E-2</v>
      </c>
    </row>
    <row r="243" spans="1:10" x14ac:dyDescent="0.25">
      <c r="A243" s="37" t="s">
        <v>9</v>
      </c>
      <c r="B243" s="229"/>
      <c r="C243" s="233">
        <v>13658563.449999999</v>
      </c>
      <c r="D243" s="233">
        <v>9746747.5800000001</v>
      </c>
      <c r="E243" s="233">
        <v>11521431.289999999</v>
      </c>
      <c r="F243" s="208">
        <f t="shared" si="52"/>
        <v>0.18207958043784678</v>
      </c>
      <c r="G243" s="208">
        <f t="shared" si="53"/>
        <v>-0.15646829681784724</v>
      </c>
      <c r="H243" s="234">
        <f t="shared" si="54"/>
        <v>1774683.709999999</v>
      </c>
      <c r="I243" s="234">
        <f t="shared" si="55"/>
        <v>-2137132.16</v>
      </c>
      <c r="J243" s="208">
        <f t="shared" si="56"/>
        <v>2.6198549131099952E-2</v>
      </c>
    </row>
    <row r="244" spans="1:10" x14ac:dyDescent="0.25">
      <c r="A244" s="38" t="s">
        <v>10</v>
      </c>
      <c r="B244" s="229"/>
      <c r="C244" s="243">
        <v>7641657.3099999996</v>
      </c>
      <c r="D244" s="243">
        <v>4774089.9800000004</v>
      </c>
      <c r="E244" s="243">
        <v>4949642.18</v>
      </c>
      <c r="F244" s="244">
        <f t="shared" si="52"/>
        <v>3.6771866624935035E-2</v>
      </c>
      <c r="G244" s="244">
        <f t="shared" si="53"/>
        <v>-0.35228158248828878</v>
      </c>
      <c r="H244" s="245">
        <f t="shared" si="54"/>
        <v>175552.19999999925</v>
      </c>
      <c r="I244" s="245">
        <f t="shared" si="55"/>
        <v>-2692015.13</v>
      </c>
      <c r="J244" s="244">
        <f t="shared" si="56"/>
        <v>1.1254976970321772E-2</v>
      </c>
    </row>
    <row r="245" spans="1:10" x14ac:dyDescent="0.25">
      <c r="A245" s="42" t="s">
        <v>13</v>
      </c>
      <c r="B245" s="43"/>
      <c r="C245" s="43"/>
      <c r="D245" s="43"/>
      <c r="E245" s="43"/>
      <c r="F245" s="43"/>
      <c r="G245" s="43"/>
      <c r="H245" s="43"/>
      <c r="I245" s="43"/>
      <c r="J245" s="44"/>
    </row>
    <row r="246" spans="1:10" ht="21" x14ac:dyDescent="0.35">
      <c r="A246" s="215" t="s">
        <v>75</v>
      </c>
      <c r="B246" s="215"/>
      <c r="C246" s="215"/>
      <c r="D246" s="215"/>
      <c r="E246" s="215"/>
      <c r="F246" s="215"/>
      <c r="G246" s="215"/>
      <c r="H246" s="215"/>
      <c r="I246" s="215"/>
      <c r="J246" s="215"/>
    </row>
    <row r="247" spans="1:10" x14ac:dyDescent="0.25">
      <c r="A247" s="72"/>
      <c r="B247" s="216"/>
      <c r="C247" s="11" t="str">
        <f>C$5</f>
        <v>verano (julio-septiembre)</v>
      </c>
      <c r="D247" s="12"/>
      <c r="E247" s="12"/>
      <c r="F247" s="12"/>
      <c r="G247" s="12"/>
      <c r="H247" s="12"/>
      <c r="I247" s="12"/>
      <c r="J247" s="13"/>
    </row>
    <row r="248" spans="1:10" x14ac:dyDescent="0.25">
      <c r="A248" s="15"/>
      <c r="B248" s="217"/>
      <c r="C248" s="16">
        <f>C$6</f>
        <v>2019</v>
      </c>
      <c r="D248" s="16">
        <f>D$6</f>
        <v>2022</v>
      </c>
      <c r="E248" s="16">
        <f>E$6</f>
        <v>2023</v>
      </c>
      <c r="F248" s="16" t="str">
        <f>CONCATENATE("var ",RIGHT(E248,2),"/",RIGHT(D248,2))</f>
        <v>var 23/22</v>
      </c>
      <c r="G248" s="16" t="str">
        <f>CONCATENATE("var ",RIGHT(E248,2),"/",RIGHT(C248,2))</f>
        <v>var 23/19</v>
      </c>
      <c r="H248" s="16" t="str">
        <f>CONCATENATE("dif ",RIGHT(E248,2),"-",RIGHT(D248,2))</f>
        <v>dif 23-22</v>
      </c>
      <c r="I248" s="16" t="str">
        <f>CONCATENATE("dif ",RIGHT(E248,2),"-",RIGHT(C248,2))</f>
        <v>dif 23-19</v>
      </c>
      <c r="J248" s="16" t="str">
        <f>CONCATENATE("cuota ",RIGHT(E248,2))</f>
        <v>cuota 23</v>
      </c>
    </row>
    <row r="249" spans="1:10" x14ac:dyDescent="0.25">
      <c r="A249" s="218" t="s">
        <v>48</v>
      </c>
      <c r="B249" s="221"/>
      <c r="C249" s="219">
        <v>346901439.84000003</v>
      </c>
      <c r="D249" s="219">
        <v>391703604.53999996</v>
      </c>
      <c r="E249" s="219">
        <v>439773639.08000004</v>
      </c>
      <c r="F249" s="246">
        <f t="shared" ref="F249:F259" si="57">E249/D249-1</f>
        <v>0.12272042938295513</v>
      </c>
      <c r="G249" s="246">
        <f t="shared" ref="G249:G259" si="58">E249/C249-1</f>
        <v>0.2677192671291162</v>
      </c>
      <c r="H249" s="219">
        <f>E249-D249</f>
        <v>48070034.540000081</v>
      </c>
      <c r="I249" s="219">
        <f>E249-C249</f>
        <v>92872199.24000001</v>
      </c>
      <c r="J249" s="220">
        <f>E249/$E$249</f>
        <v>1</v>
      </c>
    </row>
    <row r="250" spans="1:10" x14ac:dyDescent="0.25">
      <c r="A250" s="94" t="s">
        <v>49</v>
      </c>
      <c r="B250" s="217"/>
      <c r="C250" s="247">
        <v>155425763.65000001</v>
      </c>
      <c r="D250" s="247">
        <v>188163290.41999999</v>
      </c>
      <c r="E250" s="247">
        <v>205436568.67000002</v>
      </c>
      <c r="F250" s="248">
        <f t="shared" si="57"/>
        <v>9.1799405779120269E-2</v>
      </c>
      <c r="G250" s="248">
        <f t="shared" si="58"/>
        <v>0.32176650669459339</v>
      </c>
      <c r="H250" s="247">
        <f t="shared" ref="H250:H259" si="59">E250-D250</f>
        <v>17273278.25000003</v>
      </c>
      <c r="I250" s="247">
        <f t="shared" ref="I250:I259" si="60">E250-C250</f>
        <v>50010805.020000011</v>
      </c>
      <c r="J250" s="96">
        <f t="shared" ref="J250:J259" si="61">E250/$E$249</f>
        <v>0.46714161653656705</v>
      </c>
    </row>
    <row r="251" spans="1:10" x14ac:dyDescent="0.25">
      <c r="A251" s="97" t="s">
        <v>50</v>
      </c>
      <c r="B251" s="217"/>
      <c r="C251" s="233">
        <v>94884730.00999999</v>
      </c>
      <c r="D251" s="233">
        <v>101183148.75999999</v>
      </c>
      <c r="E251" s="233">
        <v>108377683.69999999</v>
      </c>
      <c r="F251" s="208">
        <f t="shared" si="57"/>
        <v>7.1104082331584495E-2</v>
      </c>
      <c r="G251" s="208">
        <f t="shared" si="58"/>
        <v>0.14220363686104132</v>
      </c>
      <c r="H251" s="233">
        <f t="shared" si="59"/>
        <v>7194534.9399999976</v>
      </c>
      <c r="I251" s="233">
        <f t="shared" si="60"/>
        <v>13492953.689999998</v>
      </c>
      <c r="J251" s="32">
        <f t="shared" si="61"/>
        <v>0.24643970003914856</v>
      </c>
    </row>
    <row r="252" spans="1:10" x14ac:dyDescent="0.25">
      <c r="A252" s="97" t="s">
        <v>51</v>
      </c>
      <c r="B252" s="217"/>
      <c r="C252" s="233">
        <v>2048881.94</v>
      </c>
      <c r="D252" s="233">
        <v>1978389.77</v>
      </c>
      <c r="E252" s="233">
        <v>1665159.6</v>
      </c>
      <c r="F252" s="208">
        <f t="shared" si="57"/>
        <v>-0.15832581362367226</v>
      </c>
      <c r="G252" s="208">
        <f t="shared" si="58"/>
        <v>-0.18728377292446619</v>
      </c>
      <c r="H252" s="233">
        <f t="shared" si="59"/>
        <v>-313230.16999999993</v>
      </c>
      <c r="I252" s="233">
        <f t="shared" si="60"/>
        <v>-383722.33999999985</v>
      </c>
      <c r="J252" s="32">
        <f t="shared" si="61"/>
        <v>3.7864015757822353E-3</v>
      </c>
    </row>
    <row r="253" spans="1:10" x14ac:dyDescent="0.25">
      <c r="A253" s="97" t="s">
        <v>52</v>
      </c>
      <c r="B253" s="217"/>
      <c r="C253" s="233">
        <v>39692878.25</v>
      </c>
      <c r="D253" s="233">
        <v>37236268.640000001</v>
      </c>
      <c r="E253" s="233">
        <v>46416310.989999995</v>
      </c>
      <c r="F253" s="208">
        <f t="shared" si="57"/>
        <v>0.24653496940718145</v>
      </c>
      <c r="G253" s="208">
        <f t="shared" si="58"/>
        <v>0.16938637449401872</v>
      </c>
      <c r="H253" s="233">
        <f t="shared" si="59"/>
        <v>9180042.349999994</v>
      </c>
      <c r="I253" s="233">
        <f t="shared" si="60"/>
        <v>6723432.7399999946</v>
      </c>
      <c r="J253" s="32">
        <f t="shared" si="61"/>
        <v>0.10554591468261315</v>
      </c>
    </row>
    <row r="254" spans="1:10" x14ac:dyDescent="0.25">
      <c r="A254" s="97" t="s">
        <v>53</v>
      </c>
      <c r="B254" s="217"/>
      <c r="C254" s="233">
        <v>10746782.15</v>
      </c>
      <c r="D254" s="233">
        <v>16054028.120000001</v>
      </c>
      <c r="E254" s="233">
        <v>20686211.629999999</v>
      </c>
      <c r="F254" s="208">
        <f>E254/D254-1</f>
        <v>0.28853714939176256</v>
      </c>
      <c r="G254" s="208">
        <f>E254/C254-1</f>
        <v>0.92487493849496127</v>
      </c>
      <c r="H254" s="233">
        <f>E254-D254</f>
        <v>4632183.5099999979</v>
      </c>
      <c r="I254" s="233">
        <f>E254-C254</f>
        <v>9939429.4799999986</v>
      </c>
      <c r="J254" s="32">
        <f>E254/$E$249</f>
        <v>4.7038316515003599E-2</v>
      </c>
    </row>
    <row r="255" spans="1:10" x14ac:dyDescent="0.25">
      <c r="A255" s="97" t="s">
        <v>54</v>
      </c>
      <c r="B255" s="217"/>
      <c r="C255" s="233">
        <v>4777592.4499999993</v>
      </c>
      <c r="D255" s="233">
        <v>5893104.6499999994</v>
      </c>
      <c r="E255" s="233">
        <v>6915908.8699999992</v>
      </c>
      <c r="F255" s="208">
        <f t="shared" si="57"/>
        <v>0.1735594870184427</v>
      </c>
      <c r="G255" s="208">
        <f t="shared" si="58"/>
        <v>0.44757196064306415</v>
      </c>
      <c r="H255" s="233">
        <f t="shared" si="59"/>
        <v>1022804.2199999997</v>
      </c>
      <c r="I255" s="233">
        <f t="shared" si="60"/>
        <v>2138316.42</v>
      </c>
      <c r="J255" s="32">
        <f t="shared" si="61"/>
        <v>1.5726065083091333E-2</v>
      </c>
    </row>
    <row r="256" spans="1:10" x14ac:dyDescent="0.25">
      <c r="A256" s="97" t="s">
        <v>55</v>
      </c>
      <c r="B256" s="217"/>
      <c r="C256" s="233">
        <v>1154248.3500000001</v>
      </c>
      <c r="D256" s="233">
        <v>1659308.62</v>
      </c>
      <c r="E256" s="233">
        <v>1606458.02</v>
      </c>
      <c r="F256" s="208">
        <f>E256/D256-1</f>
        <v>-3.1850976583247093E-2</v>
      </c>
      <c r="G256" s="208">
        <f>E256/C256-1</f>
        <v>0.39177848510677959</v>
      </c>
      <c r="H256" s="233">
        <f>E256-D256</f>
        <v>-52850.600000000093</v>
      </c>
      <c r="I256" s="233">
        <f>E256-C256</f>
        <v>452209.66999999993</v>
      </c>
      <c r="J256" s="32">
        <f>E256/$E$249</f>
        <v>3.6529202235965905E-3</v>
      </c>
    </row>
    <row r="257" spans="1:10" x14ac:dyDescent="0.25">
      <c r="A257" s="97" t="s">
        <v>56</v>
      </c>
      <c r="B257" s="217"/>
      <c r="C257" s="233">
        <v>19455408.600000001</v>
      </c>
      <c r="D257" s="233">
        <v>25098433.210000001</v>
      </c>
      <c r="E257" s="233">
        <v>28480439.040000003</v>
      </c>
      <c r="F257" s="208">
        <f t="shared" si="57"/>
        <v>0.13474967946017058</v>
      </c>
      <c r="G257" s="208">
        <f t="shared" si="58"/>
        <v>0.46388285260685813</v>
      </c>
      <c r="H257" s="233">
        <f t="shared" si="59"/>
        <v>3382005.8300000019</v>
      </c>
      <c r="I257" s="233">
        <f t="shared" si="60"/>
        <v>9025030.4400000013</v>
      </c>
      <c r="J257" s="32">
        <f t="shared" si="61"/>
        <v>6.4761587573963414E-2</v>
      </c>
    </row>
    <row r="258" spans="1:10" x14ac:dyDescent="0.25">
      <c r="A258" s="97" t="s">
        <v>57</v>
      </c>
      <c r="B258" s="217"/>
      <c r="C258" s="233">
        <v>13888353.75</v>
      </c>
      <c r="D258" s="233">
        <v>10219980.140000001</v>
      </c>
      <c r="E258" s="233">
        <v>15031742.379999999</v>
      </c>
      <c r="F258" s="208">
        <f>E258/D258-1</f>
        <v>0.47081913801057529</v>
      </c>
      <c r="G258" s="208">
        <f>E258/C258-1</f>
        <v>8.2327153425221455E-2</v>
      </c>
      <c r="H258" s="233">
        <f>E258-D258</f>
        <v>4811762.2399999984</v>
      </c>
      <c r="I258" s="233">
        <f>E258-C258</f>
        <v>1143388.629999999</v>
      </c>
      <c r="J258" s="32">
        <f>E258/$E$249</f>
        <v>3.418063531831099E-2</v>
      </c>
    </row>
    <row r="259" spans="1:10" x14ac:dyDescent="0.25">
      <c r="A259" s="99" t="s">
        <v>58</v>
      </c>
      <c r="B259" s="217"/>
      <c r="C259" s="243">
        <v>4826800.7</v>
      </c>
      <c r="D259" s="243">
        <v>4217652.24</v>
      </c>
      <c r="E259" s="243">
        <v>5157156.1900000004</v>
      </c>
      <c r="F259" s="244">
        <f t="shared" si="57"/>
        <v>0.22275519567255753</v>
      </c>
      <c r="G259" s="244">
        <f t="shared" si="58"/>
        <v>6.844191640230779E-2</v>
      </c>
      <c r="H259" s="243">
        <f t="shared" si="59"/>
        <v>939503.95000000019</v>
      </c>
      <c r="I259" s="243">
        <f t="shared" si="60"/>
        <v>330355.49000000022</v>
      </c>
      <c r="J259" s="101">
        <f t="shared" si="61"/>
        <v>1.1726842474661953E-2</v>
      </c>
    </row>
    <row r="260" spans="1:10" ht="21" x14ac:dyDescent="0.35">
      <c r="A260" s="215" t="s">
        <v>76</v>
      </c>
      <c r="B260" s="215"/>
      <c r="C260" s="215"/>
      <c r="D260" s="215"/>
      <c r="E260" s="215"/>
      <c r="F260" s="215"/>
      <c r="G260" s="215"/>
      <c r="H260" s="215"/>
      <c r="I260" s="215"/>
      <c r="J260" s="215"/>
    </row>
    <row r="261" spans="1:10" x14ac:dyDescent="0.25">
      <c r="A261" s="72"/>
      <c r="B261" s="216"/>
      <c r="C261" s="11" t="str">
        <f>C$5</f>
        <v>verano (julio-septiembre)</v>
      </c>
      <c r="D261" s="12"/>
      <c r="E261" s="12"/>
      <c r="F261" s="12"/>
      <c r="G261" s="12"/>
      <c r="H261" s="12"/>
      <c r="I261" s="12"/>
      <c r="J261" s="13"/>
    </row>
    <row r="262" spans="1:10" x14ac:dyDescent="0.25">
      <c r="A262" s="15"/>
      <c r="B262" s="217"/>
      <c r="C262" s="16">
        <f>C$6</f>
        <v>2019</v>
      </c>
      <c r="D262" s="16">
        <f>D$6</f>
        <v>2022</v>
      </c>
      <c r="E262" s="16">
        <f>E$6</f>
        <v>2023</v>
      </c>
      <c r="F262" s="16" t="str">
        <f>CONCATENATE("var ",RIGHT(E262,2),"/",RIGHT(D262,2))</f>
        <v>var 23/22</v>
      </c>
      <c r="G262" s="16" t="str">
        <f>CONCATENATE("var ",RIGHT(E262,2),"/",RIGHT(C262,2))</f>
        <v>var 23/19</v>
      </c>
      <c r="H262" s="16" t="str">
        <f>CONCATENATE("dif ",RIGHT(E262,2),"-",RIGHT(D262,2))</f>
        <v>dif 23-22</v>
      </c>
      <c r="I262" s="106" t="str">
        <f>CONCATENATE("dif ",RIGHT(E262,2),"-",RIGHT(C262,2))</f>
        <v>dif 23-19</v>
      </c>
      <c r="J262" s="107"/>
    </row>
    <row r="263" spans="1:10" x14ac:dyDescent="0.25">
      <c r="A263" s="218" t="s">
        <v>4</v>
      </c>
      <c r="B263" s="254"/>
      <c r="C263" s="249">
        <v>85.398929641954709</v>
      </c>
      <c r="D263" s="249">
        <v>103.2908622920784</v>
      </c>
      <c r="E263" s="249">
        <v>111.91484700581945</v>
      </c>
      <c r="F263" s="250">
        <f t="shared" ref="F263:F274" si="62">E263/D263-1</f>
        <v>8.3492232733567207E-2</v>
      </c>
      <c r="G263" s="250">
        <f t="shared" ref="G263:G274" si="63">E263/C263-1</f>
        <v>0.31049472721772875</v>
      </c>
      <c r="H263" s="251">
        <f>E263-D263</f>
        <v>8.6239847137410521</v>
      </c>
      <c r="I263" s="252">
        <f>E263-C263</f>
        <v>26.515917363864745</v>
      </c>
      <c r="J263" s="253"/>
    </row>
    <row r="264" spans="1:10" x14ac:dyDescent="0.25">
      <c r="A264" s="222" t="s">
        <v>5</v>
      </c>
      <c r="B264" s="260"/>
      <c r="C264" s="255">
        <v>91.814481399821631</v>
      </c>
      <c r="D264" s="255">
        <v>110.94617804560434</v>
      </c>
      <c r="E264" s="255">
        <v>120.82542400218448</v>
      </c>
      <c r="F264" s="256">
        <f t="shared" si="62"/>
        <v>8.904539237502429E-2</v>
      </c>
      <c r="G264" s="256">
        <f t="shared" si="63"/>
        <v>0.31597349524885732</v>
      </c>
      <c r="H264" s="257">
        <f t="shared" ref="H264:H274" si="64">E264-D264</f>
        <v>9.8792459565801352</v>
      </c>
      <c r="I264" s="258">
        <f t="shared" ref="I264:I274" si="65">E264-C264</f>
        <v>29.010942602362846</v>
      </c>
      <c r="J264" s="259"/>
    </row>
    <row r="265" spans="1:10" x14ac:dyDescent="0.25">
      <c r="A265" s="227" t="s">
        <v>70</v>
      </c>
      <c r="B265" s="217"/>
      <c r="C265" s="261">
        <v>140.62815034857579</v>
      </c>
      <c r="D265" s="261">
        <v>183.08982906458002</v>
      </c>
      <c r="E265" s="261">
        <v>203.90025085965144</v>
      </c>
      <c r="F265" s="262">
        <f>E265/D265-1</f>
        <v>0.11366235853402373</v>
      </c>
      <c r="G265" s="262">
        <f t="shared" si="63"/>
        <v>0.44992485753558409</v>
      </c>
      <c r="H265" s="263">
        <f t="shared" si="64"/>
        <v>20.81042179507142</v>
      </c>
      <c r="I265" s="264">
        <f t="shared" si="65"/>
        <v>63.272100511075649</v>
      </c>
      <c r="J265" s="265"/>
    </row>
    <row r="266" spans="1:10" x14ac:dyDescent="0.25">
      <c r="A266" s="232" t="s">
        <v>71</v>
      </c>
      <c r="B266" s="217"/>
      <c r="C266" s="266">
        <v>89.018159331439406</v>
      </c>
      <c r="D266" s="266">
        <v>101.7930446762734</v>
      </c>
      <c r="E266" s="266">
        <v>112.03613590965054</v>
      </c>
      <c r="F266" s="267">
        <f t="shared" si="62"/>
        <v>0.10062663186814635</v>
      </c>
      <c r="G266" s="267">
        <f t="shared" si="63"/>
        <v>0.25857619109499663</v>
      </c>
      <c r="H266" s="268">
        <f t="shared" si="64"/>
        <v>10.243091233377143</v>
      </c>
      <c r="I266" s="269">
        <f t="shared" si="65"/>
        <v>23.017976578211133</v>
      </c>
      <c r="J266" s="270"/>
    </row>
    <row r="267" spans="1:10" x14ac:dyDescent="0.25">
      <c r="A267" s="235" t="s">
        <v>72</v>
      </c>
      <c r="B267" s="217"/>
      <c r="C267" s="266">
        <v>59.429326213750613</v>
      </c>
      <c r="D267" s="266">
        <v>67.081205874327978</v>
      </c>
      <c r="E267" s="266">
        <v>72.048637040567982</v>
      </c>
      <c r="F267" s="271">
        <f t="shared" si="62"/>
        <v>7.4051011777369391E-2</v>
      </c>
      <c r="G267" s="271">
        <f t="shared" si="63"/>
        <v>0.21234147567867834</v>
      </c>
      <c r="H267" s="272">
        <f t="shared" si="64"/>
        <v>4.9674311662400044</v>
      </c>
      <c r="I267" s="273">
        <f t="shared" si="65"/>
        <v>12.619310826817369</v>
      </c>
      <c r="J267" s="274"/>
    </row>
    <row r="268" spans="1:10" x14ac:dyDescent="0.25">
      <c r="A268" s="235" t="s">
        <v>73</v>
      </c>
      <c r="B268" s="217"/>
      <c r="C268" s="266">
        <v>44.814778359503492</v>
      </c>
      <c r="D268" s="266">
        <v>49.395682793927293</v>
      </c>
      <c r="E268" s="266">
        <v>56.364148150663453</v>
      </c>
      <c r="F268" s="271">
        <f t="shared" si="62"/>
        <v>0.14107438064593092</v>
      </c>
      <c r="G268" s="271">
        <f t="shared" si="63"/>
        <v>0.25771341985697416</v>
      </c>
      <c r="H268" s="272">
        <f t="shared" si="64"/>
        <v>6.9684653567361607</v>
      </c>
      <c r="I268" s="273">
        <f t="shared" si="65"/>
        <v>11.549369791159961</v>
      </c>
      <c r="J268" s="274"/>
    </row>
    <row r="269" spans="1:10" x14ac:dyDescent="0.25">
      <c r="A269" s="236" t="s">
        <v>74</v>
      </c>
      <c r="B269" s="217"/>
      <c r="C269" s="275">
        <v>41.922675830766636</v>
      </c>
      <c r="D269" s="275">
        <v>55.198014893690647</v>
      </c>
      <c r="E269" s="275">
        <v>48.06260794995643</v>
      </c>
      <c r="F269" s="276">
        <f t="shared" si="62"/>
        <v>-0.12926926733645672</v>
      </c>
      <c r="G269" s="276">
        <f t="shared" si="63"/>
        <v>0.14645849763921226</v>
      </c>
      <c r="H269" s="277">
        <f t="shared" si="64"/>
        <v>-7.1354069437342176</v>
      </c>
      <c r="I269" s="278">
        <f t="shared" si="65"/>
        <v>6.139932119189794</v>
      </c>
      <c r="J269" s="279"/>
    </row>
    <row r="270" spans="1:10" x14ac:dyDescent="0.25">
      <c r="A270" s="222" t="s">
        <v>11</v>
      </c>
      <c r="B270" s="260"/>
      <c r="C270" s="255">
        <v>66.263380428334386</v>
      </c>
      <c r="D270" s="255">
        <v>73.671860753109598</v>
      </c>
      <c r="E270" s="255">
        <v>78.512698496357146</v>
      </c>
      <c r="F270" s="256">
        <f t="shared" si="62"/>
        <v>6.5708096602449695E-2</v>
      </c>
      <c r="G270" s="256">
        <f t="shared" si="63"/>
        <v>0.18485803152271596</v>
      </c>
      <c r="H270" s="257">
        <f t="shared" si="64"/>
        <v>4.8408377432475476</v>
      </c>
      <c r="I270" s="258">
        <f t="shared" si="65"/>
        <v>12.24931806802276</v>
      </c>
      <c r="J270" s="259"/>
    </row>
    <row r="271" spans="1:10" x14ac:dyDescent="0.25">
      <c r="A271" s="36" t="s">
        <v>12</v>
      </c>
      <c r="B271" s="217"/>
      <c r="C271" s="280">
        <v>104.03190170614495</v>
      </c>
      <c r="D271" s="280">
        <v>119.51309715504959</v>
      </c>
      <c r="E271" s="280">
        <v>142.22151605282431</v>
      </c>
      <c r="F271" s="281">
        <f t="shared" si="62"/>
        <v>0.19000778524142925</v>
      </c>
      <c r="G271" s="281">
        <f t="shared" si="63"/>
        <v>0.36709522483355306</v>
      </c>
      <c r="H271" s="282">
        <f t="shared" si="64"/>
        <v>22.70841889777472</v>
      </c>
      <c r="I271" s="283">
        <f t="shared" si="65"/>
        <v>38.189614346679363</v>
      </c>
      <c r="J271" s="284"/>
    </row>
    <row r="272" spans="1:10" x14ac:dyDescent="0.25">
      <c r="A272" s="37" t="s">
        <v>8</v>
      </c>
      <c r="B272" s="217"/>
      <c r="C272" s="266">
        <v>66.430083968341208</v>
      </c>
      <c r="D272" s="266">
        <v>75.239408719846551</v>
      </c>
      <c r="E272" s="266">
        <v>80.876497229761142</v>
      </c>
      <c r="F272" s="285">
        <f t="shared" si="62"/>
        <v>7.492202033251294E-2</v>
      </c>
      <c r="G272" s="285">
        <f t="shared" si="63"/>
        <v>0.21746793618843996</v>
      </c>
      <c r="H272" s="286">
        <f t="shared" si="64"/>
        <v>5.6370885099145909</v>
      </c>
      <c r="I272" s="287">
        <f t="shared" si="65"/>
        <v>14.446413261419934</v>
      </c>
      <c r="J272" s="288"/>
    </row>
    <row r="273" spans="1:10" x14ac:dyDescent="0.25">
      <c r="A273" s="37" t="s">
        <v>9</v>
      </c>
      <c r="B273" s="217"/>
      <c r="C273" s="266">
        <v>54.496828592331731</v>
      </c>
      <c r="D273" s="266">
        <v>57.061682243000554</v>
      </c>
      <c r="E273" s="266">
        <v>60.654555765715806</v>
      </c>
      <c r="F273" s="285">
        <f t="shared" si="62"/>
        <v>6.2964731874093571E-2</v>
      </c>
      <c r="G273" s="285">
        <f t="shared" si="63"/>
        <v>0.11299239483177059</v>
      </c>
      <c r="H273" s="286">
        <f t="shared" si="64"/>
        <v>3.5928735227152515</v>
      </c>
      <c r="I273" s="287">
        <f t="shared" si="65"/>
        <v>6.1577271733840746</v>
      </c>
      <c r="J273" s="288"/>
    </row>
    <row r="274" spans="1:10" x14ac:dyDescent="0.25">
      <c r="A274" s="38" t="s">
        <v>10</v>
      </c>
      <c r="B274" s="217"/>
      <c r="C274" s="289">
        <v>74.092004191662213</v>
      </c>
      <c r="D274" s="289">
        <v>71.88207648181411</v>
      </c>
      <c r="E274" s="289">
        <v>67.349459845350921</v>
      </c>
      <c r="F274" s="290">
        <f t="shared" si="62"/>
        <v>-6.3056284101780546E-2</v>
      </c>
      <c r="G274" s="290">
        <f t="shared" si="63"/>
        <v>-9.1002320963940786E-2</v>
      </c>
      <c r="H274" s="291">
        <f t="shared" si="64"/>
        <v>-4.5326166364631888</v>
      </c>
      <c r="I274" s="292">
        <f t="shared" si="65"/>
        <v>-6.7425443463112913</v>
      </c>
      <c r="J274" s="293"/>
    </row>
    <row r="275" spans="1:10" x14ac:dyDescent="0.25">
      <c r="A275" s="42" t="s">
        <v>13</v>
      </c>
      <c r="B275" s="43"/>
      <c r="C275" s="43"/>
      <c r="D275" s="43"/>
      <c r="E275" s="43"/>
      <c r="F275" s="43"/>
      <c r="G275" s="43"/>
      <c r="H275" s="43"/>
      <c r="I275" s="43"/>
      <c r="J275" s="44"/>
    </row>
    <row r="276" spans="1:10" ht="21" x14ac:dyDescent="0.35">
      <c r="A276" s="215" t="s">
        <v>77</v>
      </c>
      <c r="B276" s="215"/>
      <c r="C276" s="215"/>
      <c r="D276" s="215"/>
      <c r="E276" s="215"/>
      <c r="F276" s="215"/>
      <c r="G276" s="215"/>
      <c r="H276" s="215"/>
      <c r="I276" s="215"/>
      <c r="J276" s="215"/>
    </row>
    <row r="277" spans="1:10" x14ac:dyDescent="0.25">
      <c r="A277" s="72"/>
      <c r="B277" s="216"/>
      <c r="C277" s="11" t="str">
        <f>C$5</f>
        <v>verano (julio-septiembre)</v>
      </c>
      <c r="D277" s="12"/>
      <c r="E277" s="12"/>
      <c r="F277" s="12"/>
      <c r="G277" s="12"/>
      <c r="H277" s="12"/>
      <c r="I277" s="12"/>
      <c r="J277" s="13"/>
    </row>
    <row r="278" spans="1:10" x14ac:dyDescent="0.25">
      <c r="A278" s="15"/>
      <c r="B278" s="217"/>
      <c r="C278" s="16">
        <f>C$6</f>
        <v>2019</v>
      </c>
      <c r="D278" s="16">
        <f>D$6</f>
        <v>2022</v>
      </c>
      <c r="E278" s="16">
        <f>E$6</f>
        <v>2023</v>
      </c>
      <c r="F278" s="16" t="str">
        <f>CONCATENATE("var ",RIGHT(E278,2),"/",RIGHT(D278,2))</f>
        <v>var 23/22</v>
      </c>
      <c r="G278" s="16" t="str">
        <f>CONCATENATE("var ",RIGHT(E278,2),"/",RIGHT(C278,2))</f>
        <v>var 23/19</v>
      </c>
      <c r="H278" s="16" t="str">
        <f>CONCATENATE("dif ",RIGHT(E278,2),"-",RIGHT(D278,2))</f>
        <v>dif 23-22</v>
      </c>
      <c r="I278" s="106" t="str">
        <f>CONCATENATE("dif ",RIGHT(E278,2),"-",RIGHT(C278,2))</f>
        <v>dif 23-19</v>
      </c>
      <c r="J278" s="107"/>
    </row>
    <row r="279" spans="1:10" x14ac:dyDescent="0.25">
      <c r="A279" s="218" t="s">
        <v>48</v>
      </c>
      <c r="B279" s="254"/>
      <c r="C279" s="249">
        <v>85.398929641954709</v>
      </c>
      <c r="D279" s="249">
        <v>103.2908622920784</v>
      </c>
      <c r="E279" s="249">
        <v>111.91484700581945</v>
      </c>
      <c r="F279" s="294">
        <f t="shared" ref="F279:F287" si="66">E279/D279-1</f>
        <v>8.3492232733567207E-2</v>
      </c>
      <c r="G279" s="294">
        <f t="shared" ref="G279:G287" si="67">E279/C279-1</f>
        <v>0.31049472721772875</v>
      </c>
      <c r="H279" s="295">
        <f>E279-D279</f>
        <v>8.6239847137410521</v>
      </c>
      <c r="I279" s="296">
        <f>E279-C279</f>
        <v>26.515917363864745</v>
      </c>
      <c r="J279" s="297"/>
    </row>
    <row r="280" spans="1:10" x14ac:dyDescent="0.25">
      <c r="A280" s="94" t="s">
        <v>49</v>
      </c>
      <c r="B280" s="217"/>
      <c r="C280" s="298">
        <v>103.01929515343366</v>
      </c>
      <c r="D280" s="298">
        <v>126.48457650650107</v>
      </c>
      <c r="E280" s="298">
        <v>133.26245350336953</v>
      </c>
      <c r="F280" s="299">
        <f t="shared" si="66"/>
        <v>5.3586588848009375E-2</v>
      </c>
      <c r="G280" s="300">
        <f t="shared" si="67"/>
        <v>0.29356790206041183</v>
      </c>
      <c r="H280" s="301">
        <f t="shared" ref="H280:H287" si="68">E280-D280</f>
        <v>6.7778769968684571</v>
      </c>
      <c r="I280" s="302">
        <f t="shared" ref="I280:I287" si="69">E280-C280</f>
        <v>30.243158349935868</v>
      </c>
      <c r="J280" s="303"/>
    </row>
    <row r="281" spans="1:10" x14ac:dyDescent="0.25">
      <c r="A281" s="97" t="s">
        <v>50</v>
      </c>
      <c r="B281" s="217"/>
      <c r="C281" s="266">
        <v>82.304805645201256</v>
      </c>
      <c r="D281" s="266">
        <v>92.806008420294347</v>
      </c>
      <c r="E281" s="266">
        <v>100.23483030662464</v>
      </c>
      <c r="F281" s="304">
        <f t="shared" si="66"/>
        <v>8.004677728070253E-2</v>
      </c>
      <c r="G281" s="304">
        <f t="shared" si="67"/>
        <v>0.21784906143531835</v>
      </c>
      <c r="H281" s="286">
        <f t="shared" si="68"/>
        <v>7.4288218863302973</v>
      </c>
      <c r="I281" s="287">
        <f t="shared" si="69"/>
        <v>17.930024661423388</v>
      </c>
      <c r="J281" s="288"/>
    </row>
    <row r="282" spans="1:10" x14ac:dyDescent="0.25">
      <c r="A282" s="97" t="s">
        <v>51</v>
      </c>
      <c r="B282" s="217"/>
      <c r="C282" s="266">
        <v>66.640910696840109</v>
      </c>
      <c r="D282" s="266">
        <v>81.242353161729696</v>
      </c>
      <c r="E282" s="266">
        <v>76.683446254484181</v>
      </c>
      <c r="F282" s="304">
        <f t="shared" si="66"/>
        <v>-5.6114904724264503E-2</v>
      </c>
      <c r="G282" s="304">
        <f t="shared" si="67"/>
        <v>0.15069625328695069</v>
      </c>
      <c r="H282" s="286">
        <f t="shared" si="68"/>
        <v>-4.5589069072455146</v>
      </c>
      <c r="I282" s="287">
        <f t="shared" si="69"/>
        <v>10.042535557644072</v>
      </c>
      <c r="J282" s="288"/>
    </row>
    <row r="283" spans="1:10" x14ac:dyDescent="0.25">
      <c r="A283" s="97" t="s">
        <v>52</v>
      </c>
      <c r="B283" s="217"/>
      <c r="C283" s="266">
        <v>53.297816656482254</v>
      </c>
      <c r="D283" s="266">
        <v>60.565703469102552</v>
      </c>
      <c r="E283" s="266">
        <v>68.010024170037966</v>
      </c>
      <c r="F283" s="304">
        <f t="shared" si="66"/>
        <v>0.12291313853446972</v>
      </c>
      <c r="G283" s="304">
        <f t="shared" si="67"/>
        <v>0.27603771479757921</v>
      </c>
      <c r="H283" s="286">
        <f t="shared" si="68"/>
        <v>7.444320700935414</v>
      </c>
      <c r="I283" s="287">
        <f t="shared" si="69"/>
        <v>14.712207513555711</v>
      </c>
      <c r="J283" s="288"/>
    </row>
    <row r="284" spans="1:10" x14ac:dyDescent="0.25">
      <c r="A284" s="97" t="s">
        <v>53</v>
      </c>
      <c r="B284" s="217"/>
      <c r="C284" s="266">
        <v>85.822943332049419</v>
      </c>
      <c r="D284" s="266">
        <v>130.84862507297595</v>
      </c>
      <c r="E284" s="266">
        <v>149.16593140100125</v>
      </c>
      <c r="F284" s="304">
        <f>E284/D284-1</f>
        <v>0.13998852733690925</v>
      </c>
      <c r="G284" s="304">
        <f>E284/C284-1</f>
        <v>0.7380659018402278</v>
      </c>
      <c r="H284" s="286">
        <f>E284-D284</f>
        <v>18.317306328025296</v>
      </c>
      <c r="I284" s="287">
        <f>E284-C284</f>
        <v>63.342988068951826</v>
      </c>
      <c r="J284" s="288"/>
    </row>
    <row r="285" spans="1:10" x14ac:dyDescent="0.25">
      <c r="A285" s="97" t="s">
        <v>54</v>
      </c>
      <c r="B285" s="217"/>
      <c r="C285" s="266">
        <v>59.701388734600719</v>
      </c>
      <c r="D285" s="266">
        <v>73.168059433454346</v>
      </c>
      <c r="E285" s="266">
        <v>80.931829529060835</v>
      </c>
      <c r="F285" s="304">
        <f t="shared" si="66"/>
        <v>0.10610873317841052</v>
      </c>
      <c r="G285" s="304">
        <f t="shared" si="67"/>
        <v>0.35561050160556373</v>
      </c>
      <c r="H285" s="286">
        <f t="shared" si="68"/>
        <v>7.763770095606489</v>
      </c>
      <c r="I285" s="287">
        <f t="shared" si="69"/>
        <v>21.230440794460115</v>
      </c>
      <c r="J285" s="288"/>
    </row>
    <row r="286" spans="1:10" x14ac:dyDescent="0.25">
      <c r="A286" s="97" t="s">
        <v>55</v>
      </c>
      <c r="B286" s="217"/>
      <c r="C286" s="266">
        <v>73.60180505601177</v>
      </c>
      <c r="D286" s="266">
        <v>80.406600176460216</v>
      </c>
      <c r="E286" s="266">
        <v>84.79115633085415</v>
      </c>
      <c r="F286" s="304">
        <f>E286/D286-1</f>
        <v>5.4529804080406308E-2</v>
      </c>
      <c r="G286" s="304">
        <f>E286/C286-1</f>
        <v>0.1520255008192688</v>
      </c>
      <c r="H286" s="286">
        <f>E286-D286</f>
        <v>4.384556154393934</v>
      </c>
      <c r="I286" s="287">
        <f>E286-C286</f>
        <v>11.18935127484238</v>
      </c>
      <c r="J286" s="288"/>
    </row>
    <row r="287" spans="1:10" x14ac:dyDescent="0.25">
      <c r="A287" s="97" t="s">
        <v>56</v>
      </c>
      <c r="B287" s="217"/>
      <c r="C287" s="266">
        <v>93.498676902564299</v>
      </c>
      <c r="D287" s="266">
        <v>121.44812154760895</v>
      </c>
      <c r="E287" s="266">
        <v>132.9082587342854</v>
      </c>
      <c r="F287" s="304">
        <f t="shared" si="66"/>
        <v>9.4362407920685287E-2</v>
      </c>
      <c r="G287" s="304">
        <f t="shared" si="67"/>
        <v>0.42149881835001923</v>
      </c>
      <c r="H287" s="286">
        <f t="shared" si="68"/>
        <v>11.460137186676448</v>
      </c>
      <c r="I287" s="292">
        <f t="shared" si="69"/>
        <v>39.409581831721098</v>
      </c>
      <c r="J287" s="293"/>
    </row>
    <row r="288" spans="1:10" x14ac:dyDescent="0.25">
      <c r="A288" s="97" t="s">
        <v>57</v>
      </c>
      <c r="B288" s="217"/>
      <c r="C288" s="266">
        <v>122.86563008032324</v>
      </c>
      <c r="D288" s="266">
        <v>133.08335611830637</v>
      </c>
      <c r="E288" s="266">
        <v>225.18914069035267</v>
      </c>
      <c r="F288" s="304">
        <f>E288/D288-1</f>
        <v>0.69209093652678511</v>
      </c>
      <c r="G288" s="304">
        <f>E288/C288-1</f>
        <v>0.83280825193453678</v>
      </c>
      <c r="H288" s="286">
        <f>E288-D288</f>
        <v>92.105784572046304</v>
      </c>
      <c r="I288" s="287">
        <f>E288-C288</f>
        <v>102.32351061002943</v>
      </c>
      <c r="J288" s="288"/>
    </row>
    <row r="289" spans="1:10" x14ac:dyDescent="0.25">
      <c r="A289" s="97" t="s">
        <v>78</v>
      </c>
      <c r="B289" s="217"/>
      <c r="C289" s="289">
        <v>58.092149482106741</v>
      </c>
      <c r="D289" s="289">
        <v>62.197215451108711</v>
      </c>
      <c r="E289" s="289">
        <v>65.774048759529947</v>
      </c>
      <c r="F289" s="304">
        <f>E289/D289-1</f>
        <v>5.7507933152294743E-2</v>
      </c>
      <c r="G289" s="304">
        <f>E289/C289-1</f>
        <v>0.13223644409627755</v>
      </c>
      <c r="H289" s="286">
        <f>E289-D289</f>
        <v>3.5768333084212358</v>
      </c>
      <c r="I289" s="287">
        <f>E289-C289</f>
        <v>7.6818992774232058</v>
      </c>
      <c r="J289" s="288"/>
    </row>
    <row r="290" spans="1:10" x14ac:dyDescent="0.25">
      <c r="A290" s="42" t="s">
        <v>13</v>
      </c>
      <c r="B290" s="43"/>
      <c r="C290" s="43"/>
      <c r="D290" s="43"/>
      <c r="E290" s="43"/>
      <c r="F290" s="43"/>
      <c r="G290" s="43"/>
      <c r="H290" s="43"/>
      <c r="I290" s="43"/>
      <c r="J290" s="44"/>
    </row>
    <row r="291" spans="1:10" ht="21" x14ac:dyDescent="0.35">
      <c r="A291" s="215" t="s">
        <v>79</v>
      </c>
      <c r="B291" s="215"/>
      <c r="C291" s="215"/>
      <c r="D291" s="215"/>
      <c r="E291" s="215"/>
      <c r="F291" s="215"/>
      <c r="G291" s="215"/>
      <c r="H291" s="215"/>
      <c r="I291" s="215"/>
      <c r="J291" s="215"/>
    </row>
    <row r="292" spans="1:10" x14ac:dyDescent="0.25">
      <c r="A292" s="72"/>
      <c r="B292" s="216"/>
      <c r="C292" s="11" t="str">
        <f>C$5</f>
        <v>verano (julio-septiembre)</v>
      </c>
      <c r="D292" s="12"/>
      <c r="E292" s="12"/>
      <c r="F292" s="12"/>
      <c r="G292" s="12"/>
      <c r="H292" s="12"/>
      <c r="I292" s="12"/>
      <c r="J292" s="13"/>
    </row>
    <row r="293" spans="1:10" x14ac:dyDescent="0.25">
      <c r="A293" s="15"/>
      <c r="B293" s="217"/>
      <c r="C293" s="16">
        <f>C$6</f>
        <v>2019</v>
      </c>
      <c r="D293" s="16">
        <f>D$6</f>
        <v>2022</v>
      </c>
      <c r="E293" s="16">
        <f>E$6</f>
        <v>2023</v>
      </c>
      <c r="F293" s="16" t="str">
        <f>CONCATENATE("var ",RIGHT(E293,2),"/",RIGHT(D293,2))</f>
        <v>var 23/22</v>
      </c>
      <c r="G293" s="16" t="str">
        <f>CONCATENATE("var ",RIGHT(E293,2),"/",RIGHT(C293,2))</f>
        <v>var 23/19</v>
      </c>
      <c r="H293" s="16" t="str">
        <f>CONCATENATE("dif ",RIGHT(E293,2),"-",RIGHT(D293,2))</f>
        <v>dif 23-22</v>
      </c>
      <c r="I293" s="106" t="str">
        <f>CONCATENATE("dif ",RIGHT(E293,2),"-",RIGHT(C293,2))</f>
        <v>dif 23-19</v>
      </c>
      <c r="J293" s="107"/>
    </row>
    <row r="294" spans="1:10" x14ac:dyDescent="0.25">
      <c r="A294" s="218" t="s">
        <v>4</v>
      </c>
      <c r="B294" s="254"/>
      <c r="C294" s="249">
        <v>68.230059902839372</v>
      </c>
      <c r="D294" s="249">
        <v>81.289463149148943</v>
      </c>
      <c r="E294" s="249">
        <v>90.972156274967432</v>
      </c>
      <c r="F294" s="250">
        <f t="shared" ref="F294:F305" si="70">E294/D294-1</f>
        <v>0.1191137541166043</v>
      </c>
      <c r="G294" s="250">
        <f t="shared" ref="G294:G305" si="71">E294/C294-1</f>
        <v>0.33331491141167313</v>
      </c>
      <c r="H294" s="305">
        <f>E294-D294</f>
        <v>9.6826931258184885</v>
      </c>
      <c r="I294" s="306">
        <f>E294-C294</f>
        <v>22.74209637212806</v>
      </c>
      <c r="J294" s="307"/>
    </row>
    <row r="295" spans="1:10" x14ac:dyDescent="0.25">
      <c r="A295" s="222" t="s">
        <v>5</v>
      </c>
      <c r="B295" s="260"/>
      <c r="C295" s="255">
        <v>74.696969491595709</v>
      </c>
      <c r="D295" s="255">
        <v>89.173615069382478</v>
      </c>
      <c r="E295" s="255">
        <v>100.59944883287469</v>
      </c>
      <c r="F295" s="256">
        <f t="shared" si="70"/>
        <v>0.12813020706407618</v>
      </c>
      <c r="G295" s="256">
        <f t="shared" si="71"/>
        <v>0.34676747286505805</v>
      </c>
      <c r="H295" s="308">
        <f t="shared" ref="H295:H305" si="72">E295-D295</f>
        <v>11.425833763492207</v>
      </c>
      <c r="I295" s="309">
        <f t="shared" ref="I295:I305" si="73">E295-C295</f>
        <v>25.902479341278976</v>
      </c>
      <c r="J295" s="310"/>
    </row>
    <row r="296" spans="1:10" x14ac:dyDescent="0.25">
      <c r="A296" s="37" t="s">
        <v>70</v>
      </c>
      <c r="B296" s="217"/>
      <c r="C296" s="261">
        <v>107.87291738720472</v>
      </c>
      <c r="D296" s="261">
        <v>135.73940112690465</v>
      </c>
      <c r="E296" s="261">
        <v>150.18626165218168</v>
      </c>
      <c r="F296" s="304">
        <f t="shared" si="70"/>
        <v>0.10643085504532657</v>
      </c>
      <c r="G296" s="304">
        <f t="shared" si="71"/>
        <v>0.3922517837641788</v>
      </c>
      <c r="H296" s="286">
        <f t="shared" si="72"/>
        <v>14.446860525277032</v>
      </c>
      <c r="I296" s="287">
        <f t="shared" si="73"/>
        <v>42.313344264976962</v>
      </c>
      <c r="J296" s="288"/>
    </row>
    <row r="297" spans="1:10" x14ac:dyDescent="0.25">
      <c r="A297" s="37" t="s">
        <v>71</v>
      </c>
      <c r="B297" s="217"/>
      <c r="C297" s="266">
        <v>75.352925185522309</v>
      </c>
      <c r="D297" s="266">
        <v>85.863186942399452</v>
      </c>
      <c r="E297" s="266">
        <v>97.515828108782316</v>
      </c>
      <c r="F297" s="304">
        <f t="shared" si="70"/>
        <v>0.13571172444600665</v>
      </c>
      <c r="G297" s="304">
        <f t="shared" si="71"/>
        <v>0.29412133462229817</v>
      </c>
      <c r="H297" s="286">
        <f t="shared" si="72"/>
        <v>11.652641166382864</v>
      </c>
      <c r="I297" s="287">
        <f t="shared" si="73"/>
        <v>22.162902923260006</v>
      </c>
      <c r="J297" s="288"/>
    </row>
    <row r="298" spans="1:10" x14ac:dyDescent="0.25">
      <c r="A298" s="37" t="s">
        <v>72</v>
      </c>
      <c r="B298" s="217"/>
      <c r="C298" s="266">
        <v>46.864061022805323</v>
      </c>
      <c r="D298" s="266">
        <v>49.901787207455605</v>
      </c>
      <c r="E298" s="266">
        <v>57.600290994871564</v>
      </c>
      <c r="F298" s="304">
        <f t="shared" si="70"/>
        <v>0.15427310760256208</v>
      </c>
      <c r="G298" s="304">
        <f t="shared" si="71"/>
        <v>0.22909303499843303</v>
      </c>
      <c r="H298" s="286">
        <f t="shared" si="72"/>
        <v>7.6985037874159588</v>
      </c>
      <c r="I298" s="287">
        <f t="shared" si="73"/>
        <v>10.736229972066241</v>
      </c>
      <c r="J298" s="288"/>
    </row>
    <row r="299" spans="1:10" x14ac:dyDescent="0.25">
      <c r="A299" s="37" t="s">
        <v>73</v>
      </c>
      <c r="B299" s="217"/>
      <c r="C299" s="266">
        <v>25.022699695542656</v>
      </c>
      <c r="D299" s="266">
        <v>31.504232283777458</v>
      </c>
      <c r="E299" s="266">
        <v>41.917837143614548</v>
      </c>
      <c r="F299" s="304">
        <f t="shared" si="70"/>
        <v>0.3305462188710242</v>
      </c>
      <c r="G299" s="304">
        <f t="shared" si="71"/>
        <v>0.67519243141784013</v>
      </c>
      <c r="H299" s="286">
        <f t="shared" si="72"/>
        <v>10.41360485983709</v>
      </c>
      <c r="I299" s="287">
        <f t="shared" si="73"/>
        <v>16.895137448071893</v>
      </c>
      <c r="J299" s="288"/>
    </row>
    <row r="300" spans="1:10" x14ac:dyDescent="0.25">
      <c r="A300" s="37" t="s">
        <v>74</v>
      </c>
      <c r="B300" s="217"/>
      <c r="C300" s="275">
        <v>25.68867108587996</v>
      </c>
      <c r="D300" s="275">
        <v>42.774098118229915</v>
      </c>
      <c r="E300" s="275">
        <v>35.081946942545898</v>
      </c>
      <c r="F300" s="304">
        <f t="shared" si="70"/>
        <v>-0.17983198978088322</v>
      </c>
      <c r="G300" s="304">
        <f t="shared" si="71"/>
        <v>0.36565830226340701</v>
      </c>
      <c r="H300" s="286">
        <f t="shared" si="72"/>
        <v>-7.6921511756840175</v>
      </c>
      <c r="I300" s="287">
        <f t="shared" si="73"/>
        <v>9.3932758566659373</v>
      </c>
      <c r="J300" s="288"/>
    </row>
    <row r="301" spans="1:10" x14ac:dyDescent="0.25">
      <c r="A301" s="222" t="s">
        <v>11</v>
      </c>
      <c r="B301" s="260"/>
      <c r="C301" s="255">
        <v>50.249446712120083</v>
      </c>
      <c r="D301" s="255">
        <v>53.649419968162299</v>
      </c>
      <c r="E301" s="255">
        <v>58.614999320862928</v>
      </c>
      <c r="F301" s="256">
        <f t="shared" si="70"/>
        <v>9.2556067812986642E-2</v>
      </c>
      <c r="G301" s="256">
        <f t="shared" si="71"/>
        <v>0.16648049194788617</v>
      </c>
      <c r="H301" s="308">
        <f t="shared" si="72"/>
        <v>4.9655793527006296</v>
      </c>
      <c r="I301" s="309">
        <f t="shared" si="73"/>
        <v>8.3655526087428456</v>
      </c>
      <c r="J301" s="310"/>
    </row>
    <row r="302" spans="1:10" x14ac:dyDescent="0.25">
      <c r="A302" s="36" t="s">
        <v>12</v>
      </c>
      <c r="B302" s="217"/>
      <c r="C302" s="280">
        <v>88.890768463945065</v>
      </c>
      <c r="D302" s="280">
        <v>89.565676500793259</v>
      </c>
      <c r="E302" s="280">
        <v>106.64550626083157</v>
      </c>
      <c r="F302" s="304">
        <f t="shared" si="70"/>
        <v>0.19069615088417313</v>
      </c>
      <c r="G302" s="304">
        <f t="shared" si="71"/>
        <v>0.19973657674123935</v>
      </c>
      <c r="H302" s="286">
        <f t="shared" si="72"/>
        <v>17.079829760038308</v>
      </c>
      <c r="I302" s="287">
        <f t="shared" si="73"/>
        <v>17.754737796886502</v>
      </c>
      <c r="J302" s="288"/>
    </row>
    <row r="303" spans="1:10" x14ac:dyDescent="0.25">
      <c r="A303" s="37" t="s">
        <v>8</v>
      </c>
      <c r="B303" s="217"/>
      <c r="C303" s="266">
        <v>53.710334676279537</v>
      </c>
      <c r="D303" s="266">
        <v>57.862117463391776</v>
      </c>
      <c r="E303" s="266">
        <v>63.038936895585415</v>
      </c>
      <c r="F303" s="304">
        <f t="shared" si="70"/>
        <v>8.9468198868956295E-2</v>
      </c>
      <c r="G303" s="304">
        <f t="shared" si="71"/>
        <v>0.1736835615627943</v>
      </c>
      <c r="H303" s="286">
        <f t="shared" si="72"/>
        <v>5.1768194321936392</v>
      </c>
      <c r="I303" s="287">
        <f t="shared" si="73"/>
        <v>9.3286022193058784</v>
      </c>
      <c r="J303" s="288"/>
    </row>
    <row r="304" spans="1:10" x14ac:dyDescent="0.25">
      <c r="A304" s="37" t="s">
        <v>9</v>
      </c>
      <c r="B304" s="217"/>
      <c r="C304" s="266">
        <v>36.664736089263734</v>
      </c>
      <c r="D304" s="266">
        <v>35.553007054259758</v>
      </c>
      <c r="E304" s="266">
        <v>40.258057425253291</v>
      </c>
      <c r="F304" s="304">
        <f t="shared" si="70"/>
        <v>0.13233902729557734</v>
      </c>
      <c r="G304" s="304">
        <f t="shared" si="71"/>
        <v>9.8004832961057664E-2</v>
      </c>
      <c r="H304" s="286">
        <f t="shared" si="72"/>
        <v>4.7050503709935327</v>
      </c>
      <c r="I304" s="287">
        <f t="shared" si="73"/>
        <v>3.5933213359895575</v>
      </c>
      <c r="J304" s="288"/>
    </row>
    <row r="305" spans="1:10" x14ac:dyDescent="0.25">
      <c r="A305" s="38" t="s">
        <v>10</v>
      </c>
      <c r="B305" s="312"/>
      <c r="C305" s="289">
        <v>50.250658446242149</v>
      </c>
      <c r="D305" s="289">
        <v>53.386955250957527</v>
      </c>
      <c r="E305" s="289">
        <v>51.491285468207536</v>
      </c>
      <c r="F305" s="311">
        <f t="shared" si="70"/>
        <v>-3.5508108185585141E-2</v>
      </c>
      <c r="G305" s="311">
        <f t="shared" si="71"/>
        <v>2.4688771457444636E-2</v>
      </c>
      <c r="H305" s="313">
        <f t="shared" si="72"/>
        <v>-1.8956697827499909</v>
      </c>
      <c r="I305" s="314">
        <f t="shared" si="73"/>
        <v>1.2406270219653877</v>
      </c>
      <c r="J305" s="315"/>
    </row>
    <row r="306" spans="1:10" x14ac:dyDescent="0.25">
      <c r="A306" s="316" t="s">
        <v>13</v>
      </c>
      <c r="B306" s="317"/>
      <c r="C306" s="317"/>
      <c r="D306" s="317"/>
      <c r="E306" s="317"/>
      <c r="F306" s="317"/>
      <c r="G306" s="317"/>
      <c r="H306" s="317"/>
      <c r="I306" s="317"/>
      <c r="J306" s="318"/>
    </row>
    <row r="307" spans="1:10" ht="21" x14ac:dyDescent="0.35">
      <c r="A307" s="215" t="s">
        <v>80</v>
      </c>
      <c r="B307" s="215"/>
      <c r="C307" s="215"/>
      <c r="D307" s="215"/>
      <c r="E307" s="215"/>
      <c r="F307" s="215"/>
      <c r="G307" s="215"/>
      <c r="H307" s="215"/>
      <c r="I307" s="215"/>
      <c r="J307" s="215"/>
    </row>
    <row r="308" spans="1:10" x14ac:dyDescent="0.25">
      <c r="A308" s="72"/>
      <c r="B308" s="216"/>
      <c r="C308" s="11" t="str">
        <f>C$5</f>
        <v>verano (julio-septiembre)</v>
      </c>
      <c r="D308" s="12"/>
      <c r="E308" s="12"/>
      <c r="F308" s="12"/>
      <c r="G308" s="12"/>
      <c r="H308" s="12"/>
      <c r="I308" s="12"/>
      <c r="J308" s="13"/>
    </row>
    <row r="309" spans="1:10" x14ac:dyDescent="0.25">
      <c r="A309" s="15"/>
      <c r="B309" s="217"/>
      <c r="C309" s="16">
        <f>C$6</f>
        <v>2019</v>
      </c>
      <c r="D309" s="16">
        <f>D$6</f>
        <v>2022</v>
      </c>
      <c r="E309" s="16">
        <f>E$6</f>
        <v>2023</v>
      </c>
      <c r="F309" s="16" t="str">
        <f>CONCATENATE("var ",RIGHT(E309,2),"/",RIGHT(D309,2))</f>
        <v>var 23/22</v>
      </c>
      <c r="G309" s="16" t="str">
        <f>CONCATENATE("var ",RIGHT(E309,2),"/",RIGHT(C309,2))</f>
        <v>var 23/19</v>
      </c>
      <c r="H309" s="16" t="str">
        <f>CONCATENATE("dif ",RIGHT(E309,2),"-",RIGHT(D309,2))</f>
        <v>dif 23-22</v>
      </c>
      <c r="I309" s="106" t="str">
        <f>CONCATENATE("dif ",RIGHT(E309,2),"-",RIGHT(C309,2))</f>
        <v>dif 23-19</v>
      </c>
      <c r="J309" s="107"/>
    </row>
    <row r="310" spans="1:10" x14ac:dyDescent="0.25">
      <c r="A310" s="218" t="s">
        <v>48</v>
      </c>
      <c r="B310" s="254"/>
      <c r="C310" s="249">
        <v>68.230059902839372</v>
      </c>
      <c r="D310" s="249">
        <v>81.289463149148943</v>
      </c>
      <c r="E310" s="249">
        <v>90.972156274967432</v>
      </c>
      <c r="F310" s="294">
        <f t="shared" ref="F310:F318" si="74">E310/D310-1</f>
        <v>0.1191137541166043</v>
      </c>
      <c r="G310" s="294">
        <f t="shared" ref="G310:G318" si="75">E310/C310-1</f>
        <v>0.33331491141167313</v>
      </c>
      <c r="H310" s="305">
        <f>E310-D310</f>
        <v>9.6826931258184885</v>
      </c>
      <c r="I310" s="306">
        <f>E310-C310</f>
        <v>22.74209637212806</v>
      </c>
      <c r="J310" s="307"/>
    </row>
    <row r="311" spans="1:10" x14ac:dyDescent="0.25">
      <c r="A311" s="94" t="s">
        <v>49</v>
      </c>
      <c r="B311" s="217"/>
      <c r="C311" s="298">
        <v>86.759567627639498</v>
      </c>
      <c r="D311" s="298">
        <v>108.37409624003462</v>
      </c>
      <c r="E311" s="298">
        <v>114.58297510138539</v>
      </c>
      <c r="F311" s="319">
        <f>E311/D311-1</f>
        <v>5.7291170831071048E-2</v>
      </c>
      <c r="G311" s="319">
        <f t="shared" si="75"/>
        <v>0.32069555248546466</v>
      </c>
      <c r="H311" s="320">
        <f t="shared" ref="H311:H318" si="76">E311-D311</f>
        <v>6.2088788613507688</v>
      </c>
      <c r="I311" s="321">
        <f t="shared" ref="I311:I318" si="77">E311-C311</f>
        <v>27.823407473745888</v>
      </c>
      <c r="J311" s="322"/>
    </row>
    <row r="312" spans="1:10" x14ac:dyDescent="0.25">
      <c r="A312" s="97" t="s">
        <v>50</v>
      </c>
      <c r="B312" s="217"/>
      <c r="C312" s="266">
        <v>65.674059028495861</v>
      </c>
      <c r="D312" s="266">
        <v>73.430909353562754</v>
      </c>
      <c r="E312" s="266">
        <v>82.13858925882208</v>
      </c>
      <c r="F312" s="304">
        <f t="shared" si="74"/>
        <v>0.11858330479516033</v>
      </c>
      <c r="G312" s="304">
        <f t="shared" si="75"/>
        <v>0.25070066437011729</v>
      </c>
      <c r="H312" s="323">
        <f t="shared" si="76"/>
        <v>8.7076799052593259</v>
      </c>
      <c r="I312" s="324">
        <f t="shared" si="77"/>
        <v>16.464530230326218</v>
      </c>
      <c r="J312" s="325"/>
    </row>
    <row r="313" spans="1:10" x14ac:dyDescent="0.25">
      <c r="A313" s="97" t="s">
        <v>51</v>
      </c>
      <c r="B313" s="217"/>
      <c r="C313" s="266">
        <v>43.074365263606474</v>
      </c>
      <c r="D313" s="266">
        <v>51.464711131161863</v>
      </c>
      <c r="E313" s="266">
        <v>42.582461877356565</v>
      </c>
      <c r="F313" s="304">
        <f t="shared" si="74"/>
        <v>-0.17258912094480017</v>
      </c>
      <c r="G313" s="304">
        <f t="shared" si="75"/>
        <v>-1.1419863838725397E-2</v>
      </c>
      <c r="H313" s="323">
        <f t="shared" si="76"/>
        <v>-8.8822492538052984</v>
      </c>
      <c r="I313" s="324">
        <f t="shared" si="77"/>
        <v>-0.49190338624990915</v>
      </c>
      <c r="J313" s="325"/>
    </row>
    <row r="314" spans="1:10" x14ac:dyDescent="0.25">
      <c r="A314" s="97" t="s">
        <v>52</v>
      </c>
      <c r="B314" s="217"/>
      <c r="C314" s="266">
        <v>41.700952895307999</v>
      </c>
      <c r="D314" s="266">
        <v>45.089487437058843</v>
      </c>
      <c r="E314" s="266">
        <v>53.471676166002318</v>
      </c>
      <c r="F314" s="304">
        <f t="shared" si="74"/>
        <v>0.18590117575952281</v>
      </c>
      <c r="G314" s="304">
        <f t="shared" si="75"/>
        <v>0.28226509116578735</v>
      </c>
      <c r="H314" s="323">
        <f t="shared" si="76"/>
        <v>8.3821887289434756</v>
      </c>
      <c r="I314" s="324">
        <f t="shared" si="77"/>
        <v>11.770723270694319</v>
      </c>
      <c r="J314" s="325"/>
    </row>
    <row r="315" spans="1:10" x14ac:dyDescent="0.25">
      <c r="A315" s="97" t="s">
        <v>53</v>
      </c>
      <c r="B315" s="217"/>
      <c r="C315" s="266">
        <v>68.193322410932097</v>
      </c>
      <c r="D315" s="266">
        <v>98.954115391412699</v>
      </c>
      <c r="E315" s="266">
        <v>125.96587997640616</v>
      </c>
      <c r="F315" s="304">
        <f>E315/D315-1</f>
        <v>0.27297262451539783</v>
      </c>
      <c r="G315" s="304">
        <f>E315/C315-1</f>
        <v>0.84718789938606243</v>
      </c>
      <c r="H315" s="323">
        <f>E315-D315</f>
        <v>27.011764584993458</v>
      </c>
      <c r="I315" s="324">
        <f>E315-C315</f>
        <v>57.77255756547406</v>
      </c>
      <c r="J315" s="325"/>
    </row>
    <row r="316" spans="1:10" x14ac:dyDescent="0.25">
      <c r="A316" s="97" t="s">
        <v>54</v>
      </c>
      <c r="B316" s="217"/>
      <c r="C316" s="266">
        <v>36.911750691524844</v>
      </c>
      <c r="D316" s="266">
        <v>44.417881566979524</v>
      </c>
      <c r="E316" s="266">
        <v>52.680360094759649</v>
      </c>
      <c r="F316" s="304">
        <f t="shared" si="74"/>
        <v>0.18601694264326407</v>
      </c>
      <c r="G316" s="304">
        <f t="shared" si="75"/>
        <v>0.42719754841797219</v>
      </c>
      <c r="H316" s="323">
        <f t="shared" si="76"/>
        <v>8.2624785277801251</v>
      </c>
      <c r="I316" s="324">
        <f t="shared" si="77"/>
        <v>15.768609403234805</v>
      </c>
      <c r="J316" s="325"/>
    </row>
    <row r="317" spans="1:10" x14ac:dyDescent="0.25">
      <c r="A317" s="97" t="s">
        <v>55</v>
      </c>
      <c r="B317" s="217"/>
      <c r="C317" s="266">
        <v>41.543203572923396</v>
      </c>
      <c r="D317" s="266">
        <v>53.203966969762334</v>
      </c>
      <c r="E317" s="266">
        <v>52.549721147867331</v>
      </c>
      <c r="F317" s="304">
        <f>E317/D317-1</f>
        <v>-1.2296936848089413E-2</v>
      </c>
      <c r="G317" s="304">
        <f>E317/C317-1</f>
        <v>0.26494147365461362</v>
      </c>
      <c r="H317" s="323">
        <f>E317-D317</f>
        <v>-0.65424582189500313</v>
      </c>
      <c r="I317" s="324">
        <f>E317-C317</f>
        <v>11.006517574943935</v>
      </c>
      <c r="J317" s="325"/>
    </row>
    <row r="318" spans="1:10" x14ac:dyDescent="0.25">
      <c r="A318" s="97" t="s">
        <v>56</v>
      </c>
      <c r="B318" s="217"/>
      <c r="C318" s="266">
        <v>74.700216223250123</v>
      </c>
      <c r="D318" s="266">
        <v>100.23485589130115</v>
      </c>
      <c r="E318" s="266">
        <v>113.7303845299902</v>
      </c>
      <c r="F318" s="304">
        <f t="shared" si="74"/>
        <v>0.13463907857885449</v>
      </c>
      <c r="G318" s="304">
        <f t="shared" si="75"/>
        <v>0.52249070056362301</v>
      </c>
      <c r="H318" s="323">
        <f t="shared" si="76"/>
        <v>13.495528638689052</v>
      </c>
      <c r="I318" s="326">
        <f t="shared" si="77"/>
        <v>39.03016830674008</v>
      </c>
      <c r="J318" s="327"/>
    </row>
    <row r="319" spans="1:10" x14ac:dyDescent="0.25">
      <c r="A319" s="97" t="s">
        <v>57</v>
      </c>
      <c r="B319" s="217"/>
      <c r="C319" s="266">
        <v>96.521758377042786</v>
      </c>
      <c r="D319" s="266">
        <v>67.285358464638847</v>
      </c>
      <c r="E319" s="266">
        <v>118.80192426681032</v>
      </c>
      <c r="F319" s="304">
        <f>E319/D319-1</f>
        <v>0.76564303108001552</v>
      </c>
      <c r="G319" s="304">
        <f>E319/C319-1</f>
        <v>0.2308305014785843</v>
      </c>
      <c r="H319" s="323">
        <f>E319-D319</f>
        <v>51.516565802171471</v>
      </c>
      <c r="I319" s="324">
        <f>E319-C319</f>
        <v>22.280165889767531</v>
      </c>
      <c r="J319" s="325"/>
    </row>
    <row r="320" spans="1:10" x14ac:dyDescent="0.25">
      <c r="A320" s="97" t="s">
        <v>78</v>
      </c>
      <c r="B320" s="217"/>
      <c r="C320" s="289">
        <v>37.315367625866593</v>
      </c>
      <c r="D320" s="289">
        <v>37.735396368750827</v>
      </c>
      <c r="E320" s="289">
        <v>46.23911639627083</v>
      </c>
      <c r="F320" s="304">
        <f>E320/D320-1</f>
        <v>0.22535128409468741</v>
      </c>
      <c r="G320" s="304">
        <f>E320/C320-1</f>
        <v>0.23914406685942424</v>
      </c>
      <c r="H320" s="323">
        <f>E320-D320</f>
        <v>8.5037200275200036</v>
      </c>
      <c r="I320" s="324">
        <f>E320-C320</f>
        <v>8.923748770404238</v>
      </c>
      <c r="J320" s="325"/>
    </row>
    <row r="321" spans="1:10" x14ac:dyDescent="0.25">
      <c r="A321" s="42" t="s">
        <v>13</v>
      </c>
      <c r="B321" s="43"/>
      <c r="C321" s="43"/>
      <c r="D321" s="43"/>
      <c r="E321" s="43"/>
      <c r="F321" s="43"/>
      <c r="G321" s="43"/>
      <c r="H321" s="43"/>
      <c r="I321" s="43"/>
      <c r="J321" s="44"/>
    </row>
  </sheetData>
  <mergeCells count="295">
    <mergeCell ref="I319:J319"/>
    <mergeCell ref="I320:J320"/>
    <mergeCell ref="A321:J321"/>
    <mergeCell ref="I316:J316"/>
    <mergeCell ref="I317:J317"/>
    <mergeCell ref="I318:J318"/>
    <mergeCell ref="I313:J313"/>
    <mergeCell ref="I314:J314"/>
    <mergeCell ref="I315:J315"/>
    <mergeCell ref="I310:J310"/>
    <mergeCell ref="I311:J311"/>
    <mergeCell ref="I312:J312"/>
    <mergeCell ref="A306:J306"/>
    <mergeCell ref="A307:J307"/>
    <mergeCell ref="C308:J308"/>
    <mergeCell ref="I309:J309"/>
    <mergeCell ref="I303:J303"/>
    <mergeCell ref="I304:J304"/>
    <mergeCell ref="I305:J305"/>
    <mergeCell ref="I300:J300"/>
    <mergeCell ref="I301:J301"/>
    <mergeCell ref="I302:J302"/>
    <mergeCell ref="I297:J297"/>
    <mergeCell ref="I298:J298"/>
    <mergeCell ref="I299:J299"/>
    <mergeCell ref="I294:J294"/>
    <mergeCell ref="I295:J295"/>
    <mergeCell ref="I296:J296"/>
    <mergeCell ref="A290:J290"/>
    <mergeCell ref="A291:J291"/>
    <mergeCell ref="C292:J292"/>
    <mergeCell ref="I293:J293"/>
    <mergeCell ref="I287:J287"/>
    <mergeCell ref="I288:J288"/>
    <mergeCell ref="I289:J289"/>
    <mergeCell ref="I284:J284"/>
    <mergeCell ref="I285:J285"/>
    <mergeCell ref="I286:J286"/>
    <mergeCell ref="I281:J281"/>
    <mergeCell ref="I282:J282"/>
    <mergeCell ref="I283:J283"/>
    <mergeCell ref="I278:J278"/>
    <mergeCell ref="I279:J279"/>
    <mergeCell ref="I280:J280"/>
    <mergeCell ref="I274:J274"/>
    <mergeCell ref="A275:J275"/>
    <mergeCell ref="A276:J276"/>
    <mergeCell ref="C277:J277"/>
    <mergeCell ref="I271:J271"/>
    <mergeCell ref="I272:J272"/>
    <mergeCell ref="I273:J273"/>
    <mergeCell ref="I268:J268"/>
    <mergeCell ref="I269:J269"/>
    <mergeCell ref="I270:J270"/>
    <mergeCell ref="I265:J265"/>
    <mergeCell ref="I266:J266"/>
    <mergeCell ref="I267:J267"/>
    <mergeCell ref="I262:J262"/>
    <mergeCell ref="I263:J263"/>
    <mergeCell ref="I264:J264"/>
    <mergeCell ref="A245:J245"/>
    <mergeCell ref="A246:J246"/>
    <mergeCell ref="C247:J247"/>
    <mergeCell ref="A260:J260"/>
    <mergeCell ref="C261:J261"/>
    <mergeCell ref="I228:J228"/>
    <mergeCell ref="A229:J229"/>
    <mergeCell ref="A230:J230"/>
    <mergeCell ref="C231:J231"/>
    <mergeCell ref="I225:J225"/>
    <mergeCell ref="I226:J226"/>
    <mergeCell ref="I227:J227"/>
    <mergeCell ref="I222:J222"/>
    <mergeCell ref="I223:J223"/>
    <mergeCell ref="I224:J224"/>
    <mergeCell ref="I219:J219"/>
    <mergeCell ref="I220:J220"/>
    <mergeCell ref="I221:J221"/>
    <mergeCell ref="C216:J216"/>
    <mergeCell ref="I217:J217"/>
    <mergeCell ref="I218:J218"/>
    <mergeCell ref="I212:J212"/>
    <mergeCell ref="I213:J213"/>
    <mergeCell ref="A214:J214"/>
    <mergeCell ref="A215:J215"/>
    <mergeCell ref="I209:J209"/>
    <mergeCell ref="I210:J210"/>
    <mergeCell ref="I211:J211"/>
    <mergeCell ref="I206:J206"/>
    <mergeCell ref="I207:J207"/>
    <mergeCell ref="I208:J208"/>
    <mergeCell ref="I203:J203"/>
    <mergeCell ref="I204:J204"/>
    <mergeCell ref="I205:J205"/>
    <mergeCell ref="A199:J199"/>
    <mergeCell ref="C200:J200"/>
    <mergeCell ref="I201:J201"/>
    <mergeCell ref="I202:J202"/>
    <mergeCell ref="D198:E198"/>
    <mergeCell ref="G198:H198"/>
    <mergeCell ref="I198:J198"/>
    <mergeCell ref="D197:E197"/>
    <mergeCell ref="G197:H197"/>
    <mergeCell ref="I197:J197"/>
    <mergeCell ref="D196:E196"/>
    <mergeCell ref="G196:H196"/>
    <mergeCell ref="I196:J196"/>
    <mergeCell ref="D195:E195"/>
    <mergeCell ref="G195:H195"/>
    <mergeCell ref="I195:J195"/>
    <mergeCell ref="D194:E194"/>
    <mergeCell ref="G194:H194"/>
    <mergeCell ref="I194:J194"/>
    <mergeCell ref="D193:E193"/>
    <mergeCell ref="G193:H193"/>
    <mergeCell ref="I193:J193"/>
    <mergeCell ref="D192:E192"/>
    <mergeCell ref="G192:H192"/>
    <mergeCell ref="I192:J192"/>
    <mergeCell ref="D191:E191"/>
    <mergeCell ref="G191:H191"/>
    <mergeCell ref="I191:J191"/>
    <mergeCell ref="D190:E190"/>
    <mergeCell ref="G190:H190"/>
    <mergeCell ref="I190:J190"/>
    <mergeCell ref="D189:E189"/>
    <mergeCell ref="G189:H189"/>
    <mergeCell ref="I189:J189"/>
    <mergeCell ref="D188:E188"/>
    <mergeCell ref="G188:H188"/>
    <mergeCell ref="I188:J188"/>
    <mergeCell ref="A185:J185"/>
    <mergeCell ref="C186:J186"/>
    <mergeCell ref="D187:E187"/>
    <mergeCell ref="G187:H187"/>
    <mergeCell ref="I187:J187"/>
    <mergeCell ref="D184:E184"/>
    <mergeCell ref="G184:H184"/>
    <mergeCell ref="I184:J184"/>
    <mergeCell ref="D183:E183"/>
    <mergeCell ref="G183:H183"/>
    <mergeCell ref="I183:J183"/>
    <mergeCell ref="D182:E182"/>
    <mergeCell ref="G182:H182"/>
    <mergeCell ref="I182:J182"/>
    <mergeCell ref="D181:E181"/>
    <mergeCell ref="G181:H181"/>
    <mergeCell ref="I181:J181"/>
    <mergeCell ref="D180:E180"/>
    <mergeCell ref="G180:H180"/>
    <mergeCell ref="I180:J180"/>
    <mergeCell ref="D179:E179"/>
    <mergeCell ref="G179:H179"/>
    <mergeCell ref="I179:J179"/>
    <mergeCell ref="D178:E178"/>
    <mergeCell ref="G178:H178"/>
    <mergeCell ref="I178:J178"/>
    <mergeCell ref="D177:E177"/>
    <mergeCell ref="G177:H177"/>
    <mergeCell ref="I177:J177"/>
    <mergeCell ref="D176:E176"/>
    <mergeCell ref="G176:H176"/>
    <mergeCell ref="I176:J176"/>
    <mergeCell ref="D175:E175"/>
    <mergeCell ref="G175:H175"/>
    <mergeCell ref="I175:J175"/>
    <mergeCell ref="D174:E174"/>
    <mergeCell ref="G174:H174"/>
    <mergeCell ref="I174:J174"/>
    <mergeCell ref="D173:E173"/>
    <mergeCell ref="G173:H173"/>
    <mergeCell ref="I173:J173"/>
    <mergeCell ref="D172:E172"/>
    <mergeCell ref="G172:H172"/>
    <mergeCell ref="I172:J172"/>
    <mergeCell ref="D171:E171"/>
    <mergeCell ref="G171:H171"/>
    <mergeCell ref="I171:J171"/>
    <mergeCell ref="D170:E170"/>
    <mergeCell ref="G170:H170"/>
    <mergeCell ref="I170:J170"/>
    <mergeCell ref="D169:E169"/>
    <mergeCell ref="G169:H169"/>
    <mergeCell ref="I169:J169"/>
    <mergeCell ref="D168:E168"/>
    <mergeCell ref="G168:H168"/>
    <mergeCell ref="I168:J168"/>
    <mergeCell ref="D167:E167"/>
    <mergeCell ref="G167:H167"/>
    <mergeCell ref="I167:J167"/>
    <mergeCell ref="D166:E166"/>
    <mergeCell ref="G166:H166"/>
    <mergeCell ref="I166:J166"/>
    <mergeCell ref="D165:E165"/>
    <mergeCell ref="G165:H165"/>
    <mergeCell ref="I165:J165"/>
    <mergeCell ref="D164:E164"/>
    <mergeCell ref="G164:H164"/>
    <mergeCell ref="I164:J164"/>
    <mergeCell ref="D163:E163"/>
    <mergeCell ref="G163:H163"/>
    <mergeCell ref="I163:J163"/>
    <mergeCell ref="D162:E162"/>
    <mergeCell ref="G162:H162"/>
    <mergeCell ref="I162:J162"/>
    <mergeCell ref="D161:E161"/>
    <mergeCell ref="G161:H161"/>
    <mergeCell ref="I161:J161"/>
    <mergeCell ref="D160:E160"/>
    <mergeCell ref="G160:H160"/>
    <mergeCell ref="I160:J160"/>
    <mergeCell ref="D159:E159"/>
    <mergeCell ref="G159:H159"/>
    <mergeCell ref="I159:J159"/>
    <mergeCell ref="D158:E158"/>
    <mergeCell ref="G158:H158"/>
    <mergeCell ref="I158:J158"/>
    <mergeCell ref="D157:E157"/>
    <mergeCell ref="G157:H157"/>
    <mergeCell ref="I157:J157"/>
    <mergeCell ref="D156:E156"/>
    <mergeCell ref="G156:H156"/>
    <mergeCell ref="I156:J156"/>
    <mergeCell ref="D155:E155"/>
    <mergeCell ref="G155:H155"/>
    <mergeCell ref="I155:J155"/>
    <mergeCell ref="D154:E154"/>
    <mergeCell ref="G154:H154"/>
    <mergeCell ref="I154:J154"/>
    <mergeCell ref="D153:E153"/>
    <mergeCell ref="G153:H153"/>
    <mergeCell ref="I153:J153"/>
    <mergeCell ref="A149:J149"/>
    <mergeCell ref="A150:J150"/>
    <mergeCell ref="C151:J151"/>
    <mergeCell ref="D152:E152"/>
    <mergeCell ref="G152:H152"/>
    <mergeCell ref="I152:J152"/>
    <mergeCell ref="D148:E148"/>
    <mergeCell ref="G148:H148"/>
    <mergeCell ref="I148:J148"/>
    <mergeCell ref="D147:E147"/>
    <mergeCell ref="G147:H147"/>
    <mergeCell ref="I147:J147"/>
    <mergeCell ref="D146:E146"/>
    <mergeCell ref="G146:H146"/>
    <mergeCell ref="I146:J146"/>
    <mergeCell ref="D145:E145"/>
    <mergeCell ref="G145:H145"/>
    <mergeCell ref="I145:J145"/>
    <mergeCell ref="D144:E144"/>
    <mergeCell ref="G144:H144"/>
    <mergeCell ref="I144:J144"/>
    <mergeCell ref="D143:E143"/>
    <mergeCell ref="G143:H143"/>
    <mergeCell ref="I143:J143"/>
    <mergeCell ref="D142:E142"/>
    <mergeCell ref="G142:H142"/>
    <mergeCell ref="I142:J142"/>
    <mergeCell ref="D141:E141"/>
    <mergeCell ref="G141:H141"/>
    <mergeCell ref="I141:J141"/>
    <mergeCell ref="D140:E140"/>
    <mergeCell ref="G140:H140"/>
    <mergeCell ref="I140:J140"/>
    <mergeCell ref="D139:E139"/>
    <mergeCell ref="G139:H139"/>
    <mergeCell ref="I139:J139"/>
    <mergeCell ref="D138:E138"/>
    <mergeCell ref="G138:H138"/>
    <mergeCell ref="I138:J138"/>
    <mergeCell ref="D137:E137"/>
    <mergeCell ref="G137:H137"/>
    <mergeCell ref="I137:J137"/>
    <mergeCell ref="D136:E136"/>
    <mergeCell ref="G136:H136"/>
    <mergeCell ref="I136:J136"/>
    <mergeCell ref="A120:J120"/>
    <mergeCell ref="C121:J121"/>
    <mergeCell ref="A134:J134"/>
    <mergeCell ref="C135:J135"/>
    <mergeCell ref="A69:J69"/>
    <mergeCell ref="C70:J70"/>
    <mergeCell ref="A84:J84"/>
    <mergeCell ref="A85:J85"/>
    <mergeCell ref="C86:J86"/>
    <mergeCell ref="A19:J19"/>
    <mergeCell ref="C21:J21"/>
    <mergeCell ref="A55:J55"/>
    <mergeCell ref="C56:J56"/>
    <mergeCell ref="A1:J1"/>
    <mergeCell ref="A2:J2"/>
    <mergeCell ref="A3:J3"/>
    <mergeCell ref="A4:J4"/>
    <mergeCell ref="C5:J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A3205-087F-4046-A976-8AFC669CD64E}">
  <sheetPr codeName="Hoja15"/>
  <dimension ref="A1:W82"/>
  <sheetViews>
    <sheetView workbookViewId="0">
      <selection activeCell="J75" sqref="J75"/>
    </sheetView>
  </sheetViews>
  <sheetFormatPr baseColWidth="10" defaultColWidth="11.42578125" defaultRowHeight="0" customHeight="1" zeroHeight="1" x14ac:dyDescent="0.25"/>
  <cols>
    <col min="1" max="1" width="29.85546875" bestFit="1" customWidth="1"/>
    <col min="2" max="2" width="1.28515625" style="366" customWidth="1"/>
    <col min="3" max="4" width="12.5703125" style="366" customWidth="1"/>
    <col min="5" max="7" width="11.42578125" style="366" customWidth="1"/>
    <col min="8" max="9" width="14" style="366" customWidth="1"/>
    <col min="10" max="10" width="11.42578125" style="366" customWidth="1"/>
    <col min="11" max="14" width="11.42578125" customWidth="1"/>
    <col min="15" max="15" width="24" customWidth="1"/>
  </cols>
  <sheetData>
    <row r="1" spans="1:16" ht="53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6" ht="21" x14ac:dyDescent="0.35">
      <c r="A2" s="329" t="s">
        <v>81</v>
      </c>
      <c r="B2" s="329"/>
      <c r="C2" s="329"/>
      <c r="D2" s="329"/>
      <c r="E2" s="329"/>
      <c r="F2" s="329"/>
      <c r="G2" s="329"/>
      <c r="H2" s="329"/>
      <c r="I2" s="329"/>
      <c r="J2" s="329"/>
    </row>
    <row r="3" spans="1:16" ht="21" x14ac:dyDescent="0.25">
      <c r="A3" s="4" t="s">
        <v>82</v>
      </c>
      <c r="B3" s="5"/>
      <c r="C3" s="5"/>
      <c r="D3" s="5"/>
      <c r="E3" s="5"/>
      <c r="F3" s="5"/>
      <c r="G3" s="5"/>
      <c r="H3" s="5"/>
      <c r="I3" s="5"/>
      <c r="J3" s="6"/>
    </row>
    <row r="4" spans="1:16" ht="21" x14ac:dyDescent="0.35">
      <c r="A4" s="330" t="s">
        <v>83</v>
      </c>
      <c r="B4" s="330"/>
      <c r="C4" s="330"/>
      <c r="D4" s="330"/>
      <c r="E4" s="330"/>
      <c r="F4" s="330"/>
      <c r="G4" s="330"/>
      <c r="H4" s="330"/>
      <c r="I4" s="330"/>
      <c r="J4" s="330"/>
    </row>
    <row r="5" spans="1:16" ht="15" x14ac:dyDescent="0.25">
      <c r="A5" s="72"/>
      <c r="B5" s="331"/>
      <c r="C5" s="11" t="s">
        <v>108</v>
      </c>
      <c r="D5" s="12"/>
      <c r="E5" s="12"/>
      <c r="F5" s="12"/>
      <c r="G5" s="12"/>
      <c r="H5" s="12"/>
      <c r="I5" s="12"/>
      <c r="J5" s="13"/>
    </row>
    <row r="6" spans="1:16" ht="15" x14ac:dyDescent="0.25">
      <c r="A6" s="15"/>
      <c r="B6" s="332"/>
      <c r="C6" s="16">
        <v>2019</v>
      </c>
      <c r="D6" s="16">
        <v>2022</v>
      </c>
      <c r="E6" s="16">
        <v>2023</v>
      </c>
      <c r="F6" s="16" t="str">
        <f>CONCATENATE("var ",RIGHT(E6,2),"/",RIGHT(D6,2))</f>
        <v>var 23/22</v>
      </c>
      <c r="G6" s="16" t="str">
        <f>CONCATENATE("var ",RIGHT(E6,2),"/",RIGHT(C6,2))</f>
        <v>var 23/19</v>
      </c>
      <c r="H6" s="16" t="str">
        <f>CONCATENATE("dif ",RIGHT(E6,2),"-",RIGHT(D6,2))</f>
        <v>dif 23-22</v>
      </c>
      <c r="I6" s="16" t="str">
        <f>CONCATENATE("dif ",RIGHT(E6,2),"-",RIGHT(C6,2))</f>
        <v>dif 23-19</v>
      </c>
      <c r="J6" s="16" t="str">
        <f>CONCATENATE("cuota ",RIGHT(E6,2))</f>
        <v>cuota 23</v>
      </c>
      <c r="P6" s="333"/>
    </row>
    <row r="7" spans="1:16" ht="15" x14ac:dyDescent="0.25">
      <c r="A7" s="334" t="s">
        <v>84</v>
      </c>
      <c r="B7" s="337"/>
      <c r="C7" s="335">
        <v>2110146</v>
      </c>
      <c r="D7" s="335">
        <v>2075871</v>
      </c>
      <c r="E7" s="335">
        <v>2227678</v>
      </c>
      <c r="F7" s="336">
        <f>IFERROR(E7/D7-1,"-")</f>
        <v>7.3129303314126926E-2</v>
      </c>
      <c r="G7" s="336">
        <f>IFERROR(E7/C7-1,"-")</f>
        <v>5.5698515647732538E-2</v>
      </c>
      <c r="H7" s="335">
        <f>IFERROR(E7-D7,"-")</f>
        <v>151807</v>
      </c>
      <c r="I7" s="335">
        <f>IFERROR(E7-C7,"-")</f>
        <v>117532</v>
      </c>
      <c r="J7" s="336">
        <f>E7/$E$7</f>
        <v>1</v>
      </c>
      <c r="P7" s="338"/>
    </row>
    <row r="8" spans="1:16" ht="15" x14ac:dyDescent="0.25">
      <c r="A8" s="339" t="s">
        <v>85</v>
      </c>
      <c r="B8" s="332"/>
      <c r="C8" s="340">
        <v>1945658</v>
      </c>
      <c r="D8" s="340">
        <v>1943678</v>
      </c>
      <c r="E8" s="340">
        <v>2089143</v>
      </c>
      <c r="F8" s="341">
        <f>IFERROR(E8/D8-1,"-")</f>
        <v>7.4840071246369044E-2</v>
      </c>
      <c r="G8" s="341">
        <f>IFERROR(E8/C8-1,"-")</f>
        <v>7.374625962013881E-2</v>
      </c>
      <c r="H8" s="340">
        <f>IFERROR(E8-D8,"-")</f>
        <v>145465</v>
      </c>
      <c r="I8" s="340">
        <f>IFERROR(E8-C8,"-")</f>
        <v>143485</v>
      </c>
      <c r="J8" s="341">
        <f>E8/$E$7</f>
        <v>0.93781192793572499</v>
      </c>
    </row>
    <row r="9" spans="1:16" ht="15" x14ac:dyDescent="0.25">
      <c r="A9" s="339" t="s">
        <v>86</v>
      </c>
      <c r="B9" s="332"/>
      <c r="C9" s="340">
        <v>164488</v>
      </c>
      <c r="D9" s="340">
        <v>132193</v>
      </c>
      <c r="E9" s="340">
        <v>138535</v>
      </c>
      <c r="F9" s="341">
        <f>IFERROR(E9/D9-1,"-")</f>
        <v>4.7975308828758001E-2</v>
      </c>
      <c r="G9" s="341">
        <f>IFERROR(E9/C9-1,"-")</f>
        <v>-0.15778050678468947</v>
      </c>
      <c r="H9" s="340">
        <f>IFERROR(E9-D9,"-")</f>
        <v>6342</v>
      </c>
      <c r="I9" s="340">
        <f>IFERROR(E9-C9,"-")</f>
        <v>-25953</v>
      </c>
      <c r="J9" s="341">
        <f>E9/$E$7</f>
        <v>6.2188072064274999E-2</v>
      </c>
    </row>
    <row r="10" spans="1:16" ht="21" x14ac:dyDescent="0.35">
      <c r="A10" s="330" t="s">
        <v>87</v>
      </c>
      <c r="B10" s="330"/>
      <c r="C10" s="330"/>
      <c r="D10" s="330"/>
      <c r="E10" s="330"/>
      <c r="F10" s="330"/>
      <c r="G10" s="330"/>
      <c r="H10" s="330"/>
      <c r="I10" s="330"/>
      <c r="J10" s="330"/>
    </row>
    <row r="11" spans="1:16" ht="15" x14ac:dyDescent="0.25">
      <c r="A11" s="72"/>
      <c r="B11" s="331"/>
      <c r="C11" s="11" t="str">
        <f>$C$5</f>
        <v>verano (julio-septiembre)</v>
      </c>
      <c r="D11" s="12"/>
      <c r="E11" s="12"/>
      <c r="F11" s="12"/>
      <c r="G11" s="12"/>
      <c r="H11" s="12"/>
      <c r="I11" s="12"/>
      <c r="J11" s="13"/>
      <c r="O11" s="342"/>
    </row>
    <row r="12" spans="1:16" ht="15" x14ac:dyDescent="0.25">
      <c r="A12" s="15" t="s">
        <v>88</v>
      </c>
      <c r="B12" s="332"/>
      <c r="C12" s="16">
        <f>C$6</f>
        <v>2019</v>
      </c>
      <c r="D12" s="16">
        <f t="shared" ref="D12:E12" si="0">D$6</f>
        <v>2022</v>
      </c>
      <c r="E12" s="16">
        <f t="shared" si="0"/>
        <v>2023</v>
      </c>
      <c r="F12" s="16" t="str">
        <f>CONCATENATE("var ",RIGHT(E12,2),"/",RIGHT(D12,2))</f>
        <v>var 23/22</v>
      </c>
      <c r="G12" s="16" t="str">
        <f>CONCATENATE("var ",RIGHT(E12,2),"/",RIGHT(C12,2))</f>
        <v>var 23/19</v>
      </c>
      <c r="H12" s="16" t="str">
        <f>CONCATENATE("dif ",RIGHT(E12,2),"-",RIGHT(D12,2))</f>
        <v>dif 23-22</v>
      </c>
      <c r="I12" s="16" t="str">
        <f>CONCATENATE("dif ",RIGHT(E12,2),"-",RIGHT(C12,2))</f>
        <v>dif 23-19</v>
      </c>
      <c r="J12" s="16" t="str">
        <f>CONCATENATE("cuota ",RIGHT(E12,2))</f>
        <v>cuota 23</v>
      </c>
      <c r="O12" s="343"/>
    </row>
    <row r="13" spans="1:16" ht="15" x14ac:dyDescent="0.25">
      <c r="A13" s="344" t="s">
        <v>89</v>
      </c>
      <c r="B13" s="337"/>
      <c r="C13" s="335">
        <v>2110146</v>
      </c>
      <c r="D13" s="335">
        <v>2075871</v>
      </c>
      <c r="E13" s="335">
        <v>2227678</v>
      </c>
      <c r="F13" s="336">
        <f t="shared" ref="F13:F37" si="1">IFERROR(E13/D13-1,"-")</f>
        <v>7.3129303314126926E-2</v>
      </c>
      <c r="G13" s="336">
        <f t="shared" ref="G13:G37" si="2">IFERROR(E13/C13-1,"-")</f>
        <v>5.5698515647732538E-2</v>
      </c>
      <c r="H13" s="335">
        <f t="shared" ref="H13:H37" si="3">IFERROR(E13-D13,"-")</f>
        <v>151807</v>
      </c>
      <c r="I13" s="335">
        <f t="shared" ref="I13:I37" si="4">IFERROR(E13-C13,"-")</f>
        <v>117532</v>
      </c>
      <c r="J13" s="336">
        <f>E13/$E$13</f>
        <v>1</v>
      </c>
      <c r="O13" s="343"/>
    </row>
    <row r="14" spans="1:16" ht="15" x14ac:dyDescent="0.25">
      <c r="A14" s="345" t="s">
        <v>90</v>
      </c>
      <c r="B14" s="337"/>
      <c r="C14" s="346">
        <v>953908</v>
      </c>
      <c r="D14" s="346">
        <v>899115</v>
      </c>
      <c r="E14" s="346">
        <v>962320</v>
      </c>
      <c r="F14" s="347">
        <f t="shared" si="1"/>
        <v>7.0296903065792504E-2</v>
      </c>
      <c r="G14" s="347">
        <f t="shared" si="2"/>
        <v>8.8184604804655287E-3</v>
      </c>
      <c r="H14" s="346">
        <f t="shared" si="3"/>
        <v>63205</v>
      </c>
      <c r="I14" s="346">
        <f t="shared" si="4"/>
        <v>8412</v>
      </c>
      <c r="J14" s="347">
        <f t="shared" ref="J14:J37" si="5">E14/$E$13</f>
        <v>0.43198343746268536</v>
      </c>
    </row>
    <row r="15" spans="1:16" ht="15" x14ac:dyDescent="0.25">
      <c r="A15" s="339" t="s">
        <v>91</v>
      </c>
      <c r="B15" s="332"/>
      <c r="C15" s="340">
        <v>383925</v>
      </c>
      <c r="D15" s="340">
        <v>356783</v>
      </c>
      <c r="E15" s="340">
        <v>395588</v>
      </c>
      <c r="F15" s="341">
        <f t="shared" si="1"/>
        <v>0.10876359019347892</v>
      </c>
      <c r="G15" s="341">
        <f t="shared" si="2"/>
        <v>3.037832910073579E-2</v>
      </c>
      <c r="H15" s="340">
        <f t="shared" si="3"/>
        <v>38805</v>
      </c>
      <c r="I15" s="340">
        <f t="shared" si="4"/>
        <v>11663</v>
      </c>
      <c r="J15" s="341">
        <f t="shared" si="5"/>
        <v>0.17757862671355554</v>
      </c>
    </row>
    <row r="16" spans="1:16" ht="15" x14ac:dyDescent="0.25">
      <c r="A16" s="348" t="s">
        <v>92</v>
      </c>
      <c r="B16" s="332"/>
      <c r="C16" s="349">
        <v>569983</v>
      </c>
      <c r="D16" s="349">
        <v>542332</v>
      </c>
      <c r="E16" s="349">
        <v>566732</v>
      </c>
      <c r="F16" s="350">
        <f t="shared" si="1"/>
        <v>4.4990891188423365E-2</v>
      </c>
      <c r="G16" s="350">
        <f t="shared" si="2"/>
        <v>-5.7036788816509087E-3</v>
      </c>
      <c r="H16" s="349">
        <f t="shared" si="3"/>
        <v>24400</v>
      </c>
      <c r="I16" s="349">
        <f t="shared" si="4"/>
        <v>-3251</v>
      </c>
      <c r="J16" s="350">
        <f t="shared" si="5"/>
        <v>0.25440481074912979</v>
      </c>
    </row>
    <row r="17" spans="1:11" ht="15" x14ac:dyDescent="0.25">
      <c r="A17" s="345" t="s">
        <v>93</v>
      </c>
      <c r="B17" s="337"/>
      <c r="C17" s="346">
        <v>1156238</v>
      </c>
      <c r="D17" s="346">
        <v>1176756</v>
      </c>
      <c r="E17" s="346">
        <v>1265358</v>
      </c>
      <c r="F17" s="347">
        <f t="shared" si="1"/>
        <v>7.5293433812956945E-2</v>
      </c>
      <c r="G17" s="347">
        <f t="shared" si="2"/>
        <v>9.4375033513861339E-2</v>
      </c>
      <c r="H17" s="346">
        <f t="shared" si="3"/>
        <v>88602</v>
      </c>
      <c r="I17" s="346">
        <f t="shared" si="4"/>
        <v>109120</v>
      </c>
      <c r="J17" s="347">
        <f t="shared" si="5"/>
        <v>0.56801656253731458</v>
      </c>
    </row>
    <row r="18" spans="1:11" ht="15" x14ac:dyDescent="0.25">
      <c r="A18" s="339" t="s">
        <v>29</v>
      </c>
      <c r="B18" s="332"/>
      <c r="C18" s="340">
        <v>569735</v>
      </c>
      <c r="D18" s="340">
        <v>614555</v>
      </c>
      <c r="E18" s="340">
        <v>641438</v>
      </c>
      <c r="F18" s="341">
        <f t="shared" si="1"/>
        <v>4.3743847173971506E-2</v>
      </c>
      <c r="G18" s="341">
        <f t="shared" si="2"/>
        <v>0.12585324756246319</v>
      </c>
      <c r="H18" s="340">
        <f t="shared" si="3"/>
        <v>26883</v>
      </c>
      <c r="I18" s="340">
        <f t="shared" si="4"/>
        <v>71703</v>
      </c>
      <c r="J18" s="341">
        <f t="shared" si="5"/>
        <v>0.28794017806882322</v>
      </c>
      <c r="K18" s="351"/>
    </row>
    <row r="19" spans="1:11" ht="15" x14ac:dyDescent="0.25">
      <c r="A19" s="339" t="s">
        <v>22</v>
      </c>
      <c r="B19" s="332"/>
      <c r="C19" s="340">
        <v>166152</v>
      </c>
      <c r="D19" s="340">
        <v>122544</v>
      </c>
      <c r="E19" s="340">
        <v>138421</v>
      </c>
      <c r="F19" s="341">
        <f t="shared" si="1"/>
        <v>0.12956162684423544</v>
      </c>
      <c r="G19" s="341">
        <f t="shared" si="2"/>
        <v>-0.16690139149694261</v>
      </c>
      <c r="H19" s="340">
        <f t="shared" si="3"/>
        <v>15877</v>
      </c>
      <c r="I19" s="340">
        <f t="shared" si="4"/>
        <v>-27731</v>
      </c>
      <c r="J19" s="341">
        <f t="shared" si="5"/>
        <v>6.2136897702450712E-2</v>
      </c>
      <c r="K19" s="351"/>
    </row>
    <row r="20" spans="1:11" ht="15" x14ac:dyDescent="0.25">
      <c r="A20" s="339" t="s">
        <v>94</v>
      </c>
      <c r="B20" s="332"/>
      <c r="C20" s="340">
        <v>59551</v>
      </c>
      <c r="D20" s="340">
        <v>62408</v>
      </c>
      <c r="E20" s="340">
        <v>63163</v>
      </c>
      <c r="F20" s="341">
        <f t="shared" si="1"/>
        <v>1.2097807973336705E-2</v>
      </c>
      <c r="G20" s="341">
        <f t="shared" si="2"/>
        <v>6.0653893301539918E-2</v>
      </c>
      <c r="H20" s="340">
        <f t="shared" si="3"/>
        <v>755</v>
      </c>
      <c r="I20" s="340">
        <f t="shared" si="4"/>
        <v>3612</v>
      </c>
      <c r="J20" s="341">
        <f t="shared" si="5"/>
        <v>2.8353738736029175E-2</v>
      </c>
      <c r="K20" s="351"/>
    </row>
    <row r="21" spans="1:11" ht="15" x14ac:dyDescent="0.25">
      <c r="A21" s="339" t="s">
        <v>27</v>
      </c>
      <c r="B21" s="332"/>
      <c r="C21" s="340">
        <v>409</v>
      </c>
      <c r="D21" s="340">
        <v>0</v>
      </c>
      <c r="E21" s="340">
        <v>261</v>
      </c>
      <c r="F21" s="341" t="str">
        <f t="shared" si="1"/>
        <v>-</v>
      </c>
      <c r="G21" s="341">
        <f t="shared" si="2"/>
        <v>-0.36185819070904646</v>
      </c>
      <c r="H21" s="340">
        <f t="shared" si="3"/>
        <v>261</v>
      </c>
      <c r="I21" s="340">
        <f t="shared" si="4"/>
        <v>-148</v>
      </c>
      <c r="J21" s="341">
        <f t="shared" si="5"/>
        <v>1.1716235470296874E-4</v>
      </c>
      <c r="K21" s="351"/>
    </row>
    <row r="22" spans="1:11" ht="15" x14ac:dyDescent="0.25">
      <c r="A22" s="339" t="s">
        <v>37</v>
      </c>
      <c r="B22" s="332"/>
      <c r="C22" s="340">
        <v>6100</v>
      </c>
      <c r="D22" s="340">
        <v>0</v>
      </c>
      <c r="E22" s="340">
        <v>1799</v>
      </c>
      <c r="F22" s="341" t="str">
        <f t="shared" si="1"/>
        <v>-</v>
      </c>
      <c r="G22" s="341">
        <f t="shared" si="2"/>
        <v>-0.70508196721311478</v>
      </c>
      <c r="H22" s="340">
        <f t="shared" si="3"/>
        <v>1799</v>
      </c>
      <c r="I22" s="340">
        <f t="shared" si="4"/>
        <v>-4301</v>
      </c>
      <c r="J22" s="341">
        <f t="shared" si="5"/>
        <v>8.0756734142007952E-4</v>
      </c>
      <c r="K22" s="351"/>
    </row>
    <row r="23" spans="1:11" ht="15" x14ac:dyDescent="0.25">
      <c r="A23" s="339" t="s">
        <v>30</v>
      </c>
      <c r="B23" s="332"/>
      <c r="C23" s="340">
        <v>41996</v>
      </c>
      <c r="D23" s="340">
        <v>48181</v>
      </c>
      <c r="E23" s="340">
        <v>54619</v>
      </c>
      <c r="F23" s="341">
        <f t="shared" si="1"/>
        <v>0.13362113696270317</v>
      </c>
      <c r="G23" s="341">
        <f t="shared" si="2"/>
        <v>0.30057624535670069</v>
      </c>
      <c r="H23" s="340">
        <f t="shared" si="3"/>
        <v>6438</v>
      </c>
      <c r="I23" s="340">
        <f t="shared" si="4"/>
        <v>12623</v>
      </c>
      <c r="J23" s="341">
        <f t="shared" si="5"/>
        <v>2.4518354986672222E-2</v>
      </c>
      <c r="K23" s="351"/>
    </row>
    <row r="24" spans="1:11" ht="15" x14ac:dyDescent="0.25">
      <c r="A24" s="339" t="s">
        <v>95</v>
      </c>
      <c r="B24" s="332"/>
      <c r="C24" s="340">
        <v>46719</v>
      </c>
      <c r="D24" s="340">
        <v>50465</v>
      </c>
      <c r="E24" s="340">
        <v>54950</v>
      </c>
      <c r="F24" s="341">
        <f t="shared" si="1"/>
        <v>8.8873476666996964E-2</v>
      </c>
      <c r="G24" s="341">
        <f t="shared" si="2"/>
        <v>0.1761809970247652</v>
      </c>
      <c r="H24" s="340">
        <f t="shared" si="3"/>
        <v>4485</v>
      </c>
      <c r="I24" s="340">
        <f t="shared" si="4"/>
        <v>8231</v>
      </c>
      <c r="J24" s="341">
        <f t="shared" si="5"/>
        <v>2.4666940195126944E-2</v>
      </c>
      <c r="K24" s="351"/>
    </row>
    <row r="25" spans="1:11" ht="15" x14ac:dyDescent="0.25">
      <c r="A25" s="339" t="s">
        <v>28</v>
      </c>
      <c r="B25" s="332"/>
      <c r="C25" s="340">
        <v>3945</v>
      </c>
      <c r="D25" s="340">
        <v>5177</v>
      </c>
      <c r="E25" s="340">
        <v>5846</v>
      </c>
      <c r="F25" s="341">
        <f>IFERROR(E25/D25-1,"-")</f>
        <v>0.12922542012748695</v>
      </c>
      <c r="G25" s="341">
        <f>IFERROR(E25/C25-1,"-")</f>
        <v>0.48187579214195186</v>
      </c>
      <c r="H25" s="340">
        <f>IFERROR(E25-D25,"-")</f>
        <v>669</v>
      </c>
      <c r="I25" s="340">
        <f>IFERROR(E25-C25,"-")</f>
        <v>1901</v>
      </c>
      <c r="J25" s="341">
        <f>E25/$E$13</f>
        <v>2.6242571861822043E-3</v>
      </c>
      <c r="K25" s="351"/>
    </row>
    <row r="26" spans="1:11" ht="15" x14ac:dyDescent="0.25">
      <c r="A26" s="339" t="s">
        <v>35</v>
      </c>
      <c r="B26" s="332"/>
      <c r="C26" s="340">
        <v>45918</v>
      </c>
      <c r="D26" s="340">
        <v>74420</v>
      </c>
      <c r="E26" s="340">
        <v>73166</v>
      </c>
      <c r="F26" s="341">
        <f t="shared" si="1"/>
        <v>-1.6850309056705148E-2</v>
      </c>
      <c r="G26" s="341">
        <f t="shared" si="2"/>
        <v>0.5934056361339779</v>
      </c>
      <c r="H26" s="340">
        <f t="shared" si="3"/>
        <v>-1254</v>
      </c>
      <c r="I26" s="340">
        <f t="shared" si="4"/>
        <v>27248</v>
      </c>
      <c r="J26" s="341">
        <f t="shared" si="5"/>
        <v>3.2844064537154834E-2</v>
      </c>
      <c r="K26" s="351"/>
    </row>
    <row r="27" spans="1:11" ht="15" x14ac:dyDescent="0.25">
      <c r="A27" s="339" t="s">
        <v>25</v>
      </c>
      <c r="B27" s="332"/>
      <c r="C27" s="340">
        <v>7271</v>
      </c>
      <c r="D27" s="340">
        <v>7776</v>
      </c>
      <c r="E27" s="340">
        <v>5811</v>
      </c>
      <c r="F27" s="341">
        <f t="shared" si="1"/>
        <v>-0.25270061728395066</v>
      </c>
      <c r="G27" s="341">
        <f t="shared" si="2"/>
        <v>-0.20079768945124465</v>
      </c>
      <c r="H27" s="340">
        <f t="shared" si="3"/>
        <v>-1965</v>
      </c>
      <c r="I27" s="340">
        <f t="shared" si="4"/>
        <v>-1460</v>
      </c>
      <c r="J27" s="341">
        <f t="shared" si="5"/>
        <v>2.6085457593063269E-3</v>
      </c>
      <c r="K27" s="351"/>
    </row>
    <row r="28" spans="1:11" ht="15" x14ac:dyDescent="0.25">
      <c r="A28" s="339" t="s">
        <v>43</v>
      </c>
      <c r="B28" s="332"/>
      <c r="C28" s="340">
        <v>30371</v>
      </c>
      <c r="D28" s="340">
        <v>33621</v>
      </c>
      <c r="E28" s="340">
        <v>42579</v>
      </c>
      <c r="F28" s="341">
        <f t="shared" si="1"/>
        <v>0.26644061747122327</v>
      </c>
      <c r="G28" s="341">
        <f t="shared" si="2"/>
        <v>0.40196239834052228</v>
      </c>
      <c r="H28" s="340">
        <f t="shared" si="3"/>
        <v>8958</v>
      </c>
      <c r="I28" s="340">
        <f t="shared" si="4"/>
        <v>12208</v>
      </c>
      <c r="J28" s="341">
        <f t="shared" si="5"/>
        <v>1.9113624141370522E-2</v>
      </c>
      <c r="K28" s="351"/>
    </row>
    <row r="29" spans="1:11" ht="15" x14ac:dyDescent="0.25">
      <c r="A29" s="339" t="s">
        <v>33</v>
      </c>
      <c r="B29" s="332"/>
      <c r="C29" s="340">
        <v>43035</v>
      </c>
      <c r="D29" s="340">
        <v>40264</v>
      </c>
      <c r="E29" s="340">
        <v>43028</v>
      </c>
      <c r="F29" s="341">
        <f t="shared" si="1"/>
        <v>6.8646930260282124E-2</v>
      </c>
      <c r="G29" s="341">
        <f t="shared" si="2"/>
        <v>-1.6265830138262327E-4</v>
      </c>
      <c r="H29" s="340">
        <f t="shared" si="3"/>
        <v>2764</v>
      </c>
      <c r="I29" s="340">
        <f t="shared" si="4"/>
        <v>-7</v>
      </c>
      <c r="J29" s="341">
        <f t="shared" si="5"/>
        <v>1.9315179303292487E-2</v>
      </c>
      <c r="K29" s="351"/>
    </row>
    <row r="30" spans="1:11" ht="15" x14ac:dyDescent="0.25">
      <c r="A30" s="339" t="s">
        <v>44</v>
      </c>
      <c r="B30" s="332"/>
      <c r="C30" s="340">
        <v>21284</v>
      </c>
      <c r="D30" s="340">
        <v>22759</v>
      </c>
      <c r="E30" s="340">
        <v>25976</v>
      </c>
      <c r="F30" s="341">
        <f t="shared" si="1"/>
        <v>0.14135067445845606</v>
      </c>
      <c r="G30" s="341">
        <f t="shared" si="2"/>
        <v>0.22044728434504801</v>
      </c>
      <c r="H30" s="340">
        <f t="shared" si="3"/>
        <v>3217</v>
      </c>
      <c r="I30" s="340">
        <f t="shared" si="4"/>
        <v>4692</v>
      </c>
      <c r="J30" s="341">
        <f t="shared" si="5"/>
        <v>1.1660572129365195E-2</v>
      </c>
      <c r="K30" s="351"/>
    </row>
    <row r="31" spans="1:11" ht="15" x14ac:dyDescent="0.25">
      <c r="A31" s="339" t="s">
        <v>36</v>
      </c>
      <c r="B31" s="332"/>
      <c r="C31" s="340">
        <v>8346</v>
      </c>
      <c r="D31" s="340">
        <v>681</v>
      </c>
      <c r="E31" s="340">
        <v>6902</v>
      </c>
      <c r="F31" s="341">
        <f t="shared" si="1"/>
        <v>9.1350954478707784</v>
      </c>
      <c r="G31" s="341">
        <f t="shared" si="2"/>
        <v>-0.17301701413850945</v>
      </c>
      <c r="H31" s="340">
        <f t="shared" si="3"/>
        <v>6221</v>
      </c>
      <c r="I31" s="340">
        <f t="shared" si="4"/>
        <v>-1444</v>
      </c>
      <c r="J31" s="341">
        <f t="shared" si="5"/>
        <v>3.098293379922951E-3</v>
      </c>
      <c r="K31" s="351"/>
    </row>
    <row r="32" spans="1:11" ht="15" x14ac:dyDescent="0.25">
      <c r="A32" s="339" t="s">
        <v>23</v>
      </c>
      <c r="B32" s="332"/>
      <c r="C32" s="340">
        <v>10421</v>
      </c>
      <c r="D32" s="340">
        <v>16384</v>
      </c>
      <c r="E32" s="340">
        <v>19351</v>
      </c>
      <c r="F32" s="341">
        <f t="shared" si="1"/>
        <v>0.18109130859375</v>
      </c>
      <c r="G32" s="341">
        <f t="shared" si="2"/>
        <v>0.85692351981575654</v>
      </c>
      <c r="H32" s="340">
        <f t="shared" si="3"/>
        <v>2967</v>
      </c>
      <c r="I32" s="340">
        <f t="shared" si="4"/>
        <v>8930</v>
      </c>
      <c r="J32" s="341">
        <f t="shared" si="5"/>
        <v>8.6866234707170427E-3</v>
      </c>
      <c r="K32" s="351"/>
    </row>
    <row r="33" spans="1:11" ht="15" x14ac:dyDescent="0.25">
      <c r="A33" s="339" t="s">
        <v>40</v>
      </c>
      <c r="B33" s="332"/>
      <c r="C33" s="340">
        <v>25010</v>
      </c>
      <c r="D33" s="340">
        <v>21352</v>
      </c>
      <c r="E33" s="340">
        <v>20643</v>
      </c>
      <c r="F33" s="341">
        <f t="shared" si="1"/>
        <v>-3.3205320344698364E-2</v>
      </c>
      <c r="G33" s="341">
        <f t="shared" si="2"/>
        <v>-0.17461015593762497</v>
      </c>
      <c r="H33" s="340">
        <f t="shared" si="3"/>
        <v>-709</v>
      </c>
      <c r="I33" s="340">
        <f t="shared" si="4"/>
        <v>-4367</v>
      </c>
      <c r="J33" s="341">
        <f t="shared" si="5"/>
        <v>9.2665995713922741E-3</v>
      </c>
      <c r="K33" s="351"/>
    </row>
    <row r="34" spans="1:11" ht="15" x14ac:dyDescent="0.25">
      <c r="A34" s="339" t="s">
        <v>96</v>
      </c>
      <c r="B34" s="332"/>
      <c r="C34" s="340">
        <v>27685</v>
      </c>
      <c r="D34" s="340">
        <v>0</v>
      </c>
      <c r="E34" s="340">
        <v>0</v>
      </c>
      <c r="F34" s="341" t="str">
        <f>IFERROR(E34/D34-1,"-")</f>
        <v>-</v>
      </c>
      <c r="G34" s="341">
        <f>IFERROR(E34/C34-1,"-")</f>
        <v>-1</v>
      </c>
      <c r="H34" s="340">
        <f>IFERROR(E34-D34,"-")</f>
        <v>0</v>
      </c>
      <c r="I34" s="340">
        <f>IFERROR(E34-C34,"-")</f>
        <v>-27685</v>
      </c>
      <c r="J34" s="341">
        <f>E34/$E$13</f>
        <v>0</v>
      </c>
      <c r="K34" s="351"/>
    </row>
    <row r="35" spans="1:11" ht="15" x14ac:dyDescent="0.25">
      <c r="A35" s="339" t="s">
        <v>41</v>
      </c>
      <c r="B35" s="332"/>
      <c r="C35" s="340">
        <v>180</v>
      </c>
      <c r="D35" s="340">
        <v>0</v>
      </c>
      <c r="E35" s="340">
        <v>0</v>
      </c>
      <c r="F35" s="341" t="str">
        <f>IFERROR(E35/D35-1,"-")</f>
        <v>-</v>
      </c>
      <c r="G35" s="341">
        <f>IFERROR(E35/C35-1,"-")</f>
        <v>-1</v>
      </c>
      <c r="H35" s="340">
        <f>IFERROR(E35-D35,"-")</f>
        <v>0</v>
      </c>
      <c r="I35" s="340">
        <f>IFERROR(E35-C35,"-")</f>
        <v>-180</v>
      </c>
      <c r="J35" s="341">
        <f>E35/$E$13</f>
        <v>0</v>
      </c>
      <c r="K35" s="351"/>
    </row>
    <row r="36" spans="1:11" ht="15" x14ac:dyDescent="0.25">
      <c r="A36" s="339" t="s">
        <v>97</v>
      </c>
      <c r="B36" s="332"/>
      <c r="C36" s="340">
        <v>7754</v>
      </c>
      <c r="D36" s="340">
        <v>10993</v>
      </c>
      <c r="E36" s="340">
        <v>13247</v>
      </c>
      <c r="F36" s="341">
        <f>IFERROR(E36/D36-1,"-")</f>
        <v>0.2050395706358592</v>
      </c>
      <c r="G36" s="341">
        <f>IFERROR(E36/C36-1,"-")</f>
        <v>0.7084085633221564</v>
      </c>
      <c r="H36" s="340">
        <f>IFERROR(E36-D36,"-")</f>
        <v>2254</v>
      </c>
      <c r="I36" s="340">
        <f>IFERROR(E36-C36,"-")</f>
        <v>5493</v>
      </c>
      <c r="J36" s="341">
        <f>E36/$E$13</f>
        <v>5.9465506235640876E-3</v>
      </c>
      <c r="K36" s="351"/>
    </row>
    <row r="37" spans="1:11" ht="15" x14ac:dyDescent="0.25">
      <c r="A37" s="339" t="s">
        <v>98</v>
      </c>
      <c r="B37" s="332"/>
      <c r="C37" s="340">
        <f>IFERROR(C17-SUM(C18:C36),"-")</f>
        <v>34356</v>
      </c>
      <c r="D37" s="340">
        <f>IFERROR(D17-SUM(D18:D36),"-")</f>
        <v>45176</v>
      </c>
      <c r="E37" s="340">
        <f>IFERROR(E17-SUM(E18:E36),"-")</f>
        <v>54158</v>
      </c>
      <c r="F37" s="341">
        <f t="shared" si="1"/>
        <v>0.19882238356649551</v>
      </c>
      <c r="G37" s="341">
        <f t="shared" si="2"/>
        <v>0.5763767609733379</v>
      </c>
      <c r="H37" s="340">
        <f t="shared" si="3"/>
        <v>8982</v>
      </c>
      <c r="I37" s="340">
        <f t="shared" si="4"/>
        <v>19802</v>
      </c>
      <c r="J37" s="341">
        <f t="shared" si="5"/>
        <v>2.4311413049821384E-2</v>
      </c>
      <c r="K37" s="351"/>
    </row>
    <row r="38" spans="1:11" ht="21" x14ac:dyDescent="0.35">
      <c r="A38" s="330" t="s">
        <v>99</v>
      </c>
      <c r="B38" s="330"/>
      <c r="C38" s="330"/>
      <c r="D38" s="330"/>
      <c r="E38" s="330"/>
      <c r="F38" s="330"/>
      <c r="G38" s="330"/>
      <c r="H38" s="330"/>
      <c r="I38" s="330"/>
      <c r="J38" s="330"/>
      <c r="K38" s="351"/>
    </row>
    <row r="39" spans="1:11" ht="15" x14ac:dyDescent="0.25">
      <c r="A39" s="72"/>
      <c r="B39" s="331"/>
      <c r="C39" s="11" t="str">
        <f>$C$5</f>
        <v>verano (julio-septiembre)</v>
      </c>
      <c r="D39" s="12"/>
      <c r="E39" s="12"/>
      <c r="F39" s="12"/>
      <c r="G39" s="12"/>
      <c r="H39" s="12"/>
      <c r="I39" s="12"/>
      <c r="J39" s="13"/>
      <c r="K39" s="351"/>
    </row>
    <row r="40" spans="1:11" ht="15" x14ac:dyDescent="0.25">
      <c r="A40" s="15"/>
      <c r="B40" s="332"/>
      <c r="C40" s="16">
        <f>C$6</f>
        <v>2019</v>
      </c>
      <c r="D40" s="16">
        <f t="shared" ref="D40:E40" si="6">D$6</f>
        <v>2022</v>
      </c>
      <c r="E40" s="16">
        <f t="shared" si="6"/>
        <v>2023</v>
      </c>
      <c r="F40" s="16" t="str">
        <f>CONCATENATE("var ",RIGHT(E40,2),"/",RIGHT(D40,2))</f>
        <v>var 23/22</v>
      </c>
      <c r="G40" s="16" t="str">
        <f>CONCATENATE("var ",RIGHT(E40,2),"/",RIGHT(C40,2))</f>
        <v>var 23/19</v>
      </c>
      <c r="H40" s="16" t="str">
        <f>CONCATENATE("dif ",RIGHT(E40,2),"-",RIGHT(D40,2))</f>
        <v>dif 23-22</v>
      </c>
      <c r="I40" s="16" t="str">
        <f>CONCATENATE("dif ",RIGHT(E40,2),"-",RIGHT(C40,2))</f>
        <v>dif 23-19</v>
      </c>
      <c r="J40" s="16" t="str">
        <f>CONCATENATE("cuota ",RIGHT(E40,2))</f>
        <v>cuota 23</v>
      </c>
    </row>
    <row r="41" spans="1:11" ht="15" x14ac:dyDescent="0.25">
      <c r="A41" s="352" t="s">
        <v>84</v>
      </c>
      <c r="B41" s="337"/>
      <c r="C41" s="335">
        <v>2110146</v>
      </c>
      <c r="D41" s="335">
        <v>2075871</v>
      </c>
      <c r="E41" s="335">
        <v>2227678</v>
      </c>
      <c r="F41" s="336">
        <f>IFERROR(E41/D41-1,"-")</f>
        <v>7.3129303314126926E-2</v>
      </c>
      <c r="G41" s="336">
        <f>IFERROR(E41/C41-1,"-")</f>
        <v>5.5698515647732538E-2</v>
      </c>
      <c r="H41" s="335">
        <f>IFERROR(E41-D41,"-")</f>
        <v>151807</v>
      </c>
      <c r="I41" s="335">
        <f>IFERROR(E41-C41,"-")</f>
        <v>117532</v>
      </c>
      <c r="J41" s="336">
        <f>E41/$E$41</f>
        <v>1</v>
      </c>
    </row>
    <row r="42" spans="1:11" ht="15" x14ac:dyDescent="0.25">
      <c r="A42" s="339" t="s">
        <v>100</v>
      </c>
      <c r="B42" s="332"/>
      <c r="C42" s="340">
        <v>809022</v>
      </c>
      <c r="D42" s="340">
        <v>777148</v>
      </c>
      <c r="E42" s="340">
        <v>828694</v>
      </c>
      <c r="F42" s="341">
        <f>IFERROR(E42/D42-1,"-")</f>
        <v>6.6327134599844628E-2</v>
      </c>
      <c r="G42" s="341">
        <f>IFERROR(E42/C42-1,"-")</f>
        <v>2.431577880453184E-2</v>
      </c>
      <c r="H42" s="340">
        <f>IFERROR(E42-D42,"-")</f>
        <v>51546</v>
      </c>
      <c r="I42" s="340">
        <f>IFERROR(E42-C42,"-")</f>
        <v>19672</v>
      </c>
      <c r="J42" s="341">
        <f>E42/$E$41</f>
        <v>0.37199900524222979</v>
      </c>
    </row>
    <row r="43" spans="1:11" ht="15" x14ac:dyDescent="0.25">
      <c r="A43" s="339" t="s">
        <v>101</v>
      </c>
      <c r="B43" s="332"/>
      <c r="C43" s="340">
        <v>1301124</v>
      </c>
      <c r="D43" s="340">
        <v>1298723</v>
      </c>
      <c r="E43" s="340">
        <v>1398984</v>
      </c>
      <c r="F43" s="341">
        <f>IFERROR(E43/D43-1,"-")</f>
        <v>7.7199679993347203E-2</v>
      </c>
      <c r="G43" s="341">
        <f>IFERROR(E43/C43-1,"-")</f>
        <v>7.5211893716509826E-2</v>
      </c>
      <c r="H43" s="340">
        <f>IFERROR(E43-D43,"-")</f>
        <v>100261</v>
      </c>
      <c r="I43" s="340">
        <f>IFERROR(E43-C43,"-")</f>
        <v>97860</v>
      </c>
      <c r="J43" s="341">
        <f>E43/$E$41</f>
        <v>0.62800099475777016</v>
      </c>
    </row>
    <row r="44" spans="1:11" ht="21" x14ac:dyDescent="0.35">
      <c r="A44" s="328" t="s">
        <v>102</v>
      </c>
      <c r="B44" s="328"/>
      <c r="C44" s="328"/>
      <c r="D44" s="328"/>
      <c r="E44" s="328"/>
      <c r="F44" s="328"/>
      <c r="G44" s="328"/>
      <c r="H44" s="328"/>
      <c r="I44" s="328"/>
      <c r="J44" s="328"/>
    </row>
    <row r="45" spans="1:11" ht="15" x14ac:dyDescent="0.25">
      <c r="A45" s="72"/>
      <c r="B45" s="353"/>
      <c r="C45" s="11" t="str">
        <f>$C$5</f>
        <v>verano (julio-septiembre)</v>
      </c>
      <c r="D45" s="12"/>
      <c r="E45" s="12"/>
      <c r="F45" s="12"/>
      <c r="G45" s="12"/>
      <c r="H45" s="12"/>
      <c r="I45" s="12"/>
      <c r="J45" s="13"/>
    </row>
    <row r="46" spans="1:11" ht="15" x14ac:dyDescent="0.25">
      <c r="A46" s="15"/>
      <c r="B46" s="354"/>
      <c r="C46" s="16">
        <f>C$6</f>
        <v>2019</v>
      </c>
      <c r="D46" s="16">
        <f t="shared" ref="D46:E46" si="7">D$6</f>
        <v>2022</v>
      </c>
      <c r="E46" s="16">
        <f t="shared" si="7"/>
        <v>2023</v>
      </c>
      <c r="F46" s="16" t="str">
        <f>CONCATENATE("var ",RIGHT(E46,2),"/",RIGHT(D46,2))</f>
        <v>var 23/22</v>
      </c>
      <c r="G46" s="16" t="str">
        <f>CONCATENATE("var ",RIGHT(E46,2),"/",RIGHT(C46,2))</f>
        <v>var 23/19</v>
      </c>
      <c r="H46" s="16" t="str">
        <f>CONCATENATE("dif ",RIGHT(E46,2),"-",RIGHT(D46,2))</f>
        <v>dif 23-22</v>
      </c>
      <c r="I46" s="16" t="str">
        <f>CONCATENATE("dif ",RIGHT(E46,2),"-",RIGHT(C46,2))</f>
        <v>dif 23-19</v>
      </c>
      <c r="J46" s="16" t="str">
        <f>CONCATENATE("cuota ",RIGHT(E46,2))</f>
        <v>cuota 23</v>
      </c>
    </row>
    <row r="47" spans="1:11" ht="15" x14ac:dyDescent="0.25">
      <c r="A47" s="355" t="s">
        <v>84</v>
      </c>
      <c r="B47" s="358"/>
      <c r="C47" s="356">
        <v>16661</v>
      </c>
      <c r="D47" s="356">
        <v>16593</v>
      </c>
      <c r="E47" s="356">
        <v>17959</v>
      </c>
      <c r="F47" s="357">
        <f>IFERROR(E47/D47-1,"-")</f>
        <v>8.2323871512083313E-2</v>
      </c>
      <c r="G47" s="357">
        <f>IFERROR(E47/C47-1,"-")</f>
        <v>7.790648820599011E-2</v>
      </c>
      <c r="H47" s="356">
        <f>IFERROR(E47-D47,"-")</f>
        <v>1366</v>
      </c>
      <c r="I47" s="356">
        <f>IFERROR(E47-C47,"-")</f>
        <v>1298</v>
      </c>
      <c r="J47" s="357">
        <f>E47/$E$47</f>
        <v>1</v>
      </c>
    </row>
    <row r="48" spans="1:11" ht="15" x14ac:dyDescent="0.25">
      <c r="A48" s="339" t="s">
        <v>85</v>
      </c>
      <c r="B48" s="354"/>
      <c r="C48" s="340">
        <v>15599</v>
      </c>
      <c r="D48" s="340">
        <v>15585</v>
      </c>
      <c r="E48" s="340">
        <v>16979</v>
      </c>
      <c r="F48" s="341">
        <f>IFERROR(E48/D48-1,"-")</f>
        <v>8.9444979146615422E-2</v>
      </c>
      <c r="G48" s="341">
        <f>IFERROR(E48/C48-1,"-")</f>
        <v>8.8467209436502436E-2</v>
      </c>
      <c r="H48" s="340">
        <f>IFERROR(E48-D48,"-")</f>
        <v>1394</v>
      </c>
      <c r="I48" s="340">
        <f>IFERROR(E48-C48,"-")</f>
        <v>1380</v>
      </c>
      <c r="J48" s="341">
        <f>E48/$E$47</f>
        <v>0.94543126009243272</v>
      </c>
    </row>
    <row r="49" spans="1:10" ht="15" x14ac:dyDescent="0.25">
      <c r="A49" s="339" t="s">
        <v>86</v>
      </c>
      <c r="B49" s="354"/>
      <c r="C49" s="340">
        <v>1062</v>
      </c>
      <c r="D49" s="340">
        <v>1008</v>
      </c>
      <c r="E49" s="340">
        <v>980</v>
      </c>
      <c r="F49" s="341">
        <f>IFERROR(E49/D49-1,"-")</f>
        <v>-2.777777777777779E-2</v>
      </c>
      <c r="G49" s="341">
        <f>IFERROR(E49/C49-1,"-")</f>
        <v>-7.7212806026365377E-2</v>
      </c>
      <c r="H49" s="340">
        <f>IFERROR(E49-D49,"-")</f>
        <v>-28</v>
      </c>
      <c r="I49" s="340">
        <f>IFERROR(E49-C49,"-")</f>
        <v>-82</v>
      </c>
      <c r="J49" s="341">
        <f>E49/$E$47</f>
        <v>5.4568739907567235E-2</v>
      </c>
    </row>
    <row r="50" spans="1:10" ht="21" x14ac:dyDescent="0.35">
      <c r="A50" s="328" t="s">
        <v>103</v>
      </c>
      <c r="B50" s="328"/>
      <c r="C50" s="328"/>
      <c r="D50" s="328"/>
      <c r="E50" s="328"/>
      <c r="F50" s="328"/>
      <c r="G50" s="328"/>
      <c r="H50" s="328"/>
      <c r="I50" s="328"/>
      <c r="J50" s="328"/>
    </row>
    <row r="51" spans="1:10" ht="15" x14ac:dyDescent="0.25">
      <c r="A51" s="72"/>
      <c r="B51" s="353"/>
      <c r="C51" s="11" t="str">
        <f>$C$5</f>
        <v>verano (julio-septiembre)</v>
      </c>
      <c r="D51" s="12"/>
      <c r="E51" s="12"/>
      <c r="F51" s="12"/>
      <c r="G51" s="12"/>
      <c r="H51" s="12"/>
      <c r="I51" s="12"/>
      <c r="J51" s="13"/>
    </row>
    <row r="52" spans="1:10" ht="15" x14ac:dyDescent="0.25">
      <c r="A52" s="15" t="s">
        <v>88</v>
      </c>
      <c r="B52" s="354"/>
      <c r="C52" s="16">
        <f>C$6</f>
        <v>2019</v>
      </c>
      <c r="D52" s="16">
        <f t="shared" ref="D52:E52" si="8">D$6</f>
        <v>2022</v>
      </c>
      <c r="E52" s="16">
        <f t="shared" si="8"/>
        <v>2023</v>
      </c>
      <c r="F52" s="16" t="str">
        <f>CONCATENATE("var ",RIGHT(E52,2),"/",RIGHT(D52,2))</f>
        <v>var 23/22</v>
      </c>
      <c r="G52" s="16" t="str">
        <f>CONCATENATE("var ",RIGHT(E52,2),"/",RIGHT(C52,2))</f>
        <v>var 23/19</v>
      </c>
      <c r="H52" s="16" t="str">
        <f>CONCATENATE("dif ",RIGHT(E52,2),"-",RIGHT(D52,2))</f>
        <v>dif 23-22</v>
      </c>
      <c r="I52" s="16" t="str">
        <f>CONCATENATE("dif ",RIGHT(E52,2),"-",RIGHT(C52,2))</f>
        <v>dif 23-19</v>
      </c>
      <c r="J52" s="16" t="str">
        <f>CONCATENATE("cuota ",RIGHT(E52,2))</f>
        <v>cuota 23</v>
      </c>
    </row>
    <row r="53" spans="1:10" ht="15" x14ac:dyDescent="0.25">
      <c r="A53" s="359" t="s">
        <v>89</v>
      </c>
      <c r="B53" s="358"/>
      <c r="C53" s="360">
        <v>16661</v>
      </c>
      <c r="D53" s="360">
        <v>16593</v>
      </c>
      <c r="E53" s="360">
        <v>17959</v>
      </c>
      <c r="F53" s="361">
        <f t="shared" ref="F53:F75" si="9">IFERROR(E53/D53-1,"-")</f>
        <v>8.2323871512083313E-2</v>
      </c>
      <c r="G53" s="361">
        <f t="shared" ref="G53:G75" si="10">IFERROR(E53/C53-1,"-")</f>
        <v>7.790648820599011E-2</v>
      </c>
      <c r="H53" s="360">
        <f t="shared" ref="H53:H75" si="11">IFERROR(E53-D53,"-")</f>
        <v>1366</v>
      </c>
      <c r="I53" s="360">
        <f t="shared" ref="I53:I75" si="12">IFERROR(E53-C53,"-")</f>
        <v>1298</v>
      </c>
      <c r="J53" s="361">
        <f>E53/$E$53</f>
        <v>1</v>
      </c>
    </row>
    <row r="54" spans="1:10" ht="15" x14ac:dyDescent="0.25">
      <c r="A54" s="362" t="s">
        <v>90</v>
      </c>
      <c r="B54" s="365"/>
      <c r="C54" s="363">
        <v>10165</v>
      </c>
      <c r="D54" s="363">
        <v>9980</v>
      </c>
      <c r="E54" s="363">
        <v>10863</v>
      </c>
      <c r="F54" s="364">
        <f t="shared" si="9"/>
        <v>8.8476953907815625E-2</v>
      </c>
      <c r="G54" s="364">
        <f t="shared" si="10"/>
        <v>6.8666994589276831E-2</v>
      </c>
      <c r="H54" s="363">
        <f t="shared" si="11"/>
        <v>883</v>
      </c>
      <c r="I54" s="363">
        <f t="shared" si="12"/>
        <v>698</v>
      </c>
      <c r="J54" s="364">
        <f t="shared" ref="J54:J75" si="13">E54/$E$53</f>
        <v>0.60487777715908453</v>
      </c>
    </row>
    <row r="55" spans="1:10" ht="15" x14ac:dyDescent="0.25">
      <c r="A55" s="339" t="s">
        <v>91</v>
      </c>
      <c r="B55" s="354"/>
      <c r="C55" s="340">
        <v>6784</v>
      </c>
      <c r="D55" s="340">
        <v>6734</v>
      </c>
      <c r="E55" s="340">
        <v>7485</v>
      </c>
      <c r="F55" s="341">
        <f t="shared" si="9"/>
        <v>0.11152361152361157</v>
      </c>
      <c r="G55" s="341">
        <f t="shared" si="10"/>
        <v>0.10333136792452824</v>
      </c>
      <c r="H55" s="340">
        <f t="shared" si="11"/>
        <v>751</v>
      </c>
      <c r="I55" s="340">
        <f t="shared" si="12"/>
        <v>701</v>
      </c>
      <c r="J55" s="341">
        <f t="shared" si="13"/>
        <v>0.41678267164095995</v>
      </c>
    </row>
    <row r="56" spans="1:10" ht="15" x14ac:dyDescent="0.25">
      <c r="A56" s="339" t="s">
        <v>92</v>
      </c>
      <c r="B56" s="354"/>
      <c r="C56" s="340">
        <v>3381</v>
      </c>
      <c r="D56" s="340">
        <v>3246</v>
      </c>
      <c r="E56" s="340">
        <v>3378</v>
      </c>
      <c r="F56" s="341">
        <f t="shared" si="9"/>
        <v>4.0665434380776411E-2</v>
      </c>
      <c r="G56" s="341">
        <f t="shared" si="10"/>
        <v>-8.8731144631770675E-4</v>
      </c>
      <c r="H56" s="340">
        <f t="shared" si="11"/>
        <v>132</v>
      </c>
      <c r="I56" s="340">
        <f t="shared" si="12"/>
        <v>-3</v>
      </c>
      <c r="J56" s="341">
        <f t="shared" si="13"/>
        <v>0.18809510551812461</v>
      </c>
    </row>
    <row r="57" spans="1:10" ht="15" x14ac:dyDescent="0.25">
      <c r="A57" s="362" t="s">
        <v>93</v>
      </c>
      <c r="B57" s="365"/>
      <c r="C57" s="363">
        <v>6496</v>
      </c>
      <c r="D57" s="363">
        <v>6613</v>
      </c>
      <c r="E57" s="363">
        <v>7096</v>
      </c>
      <c r="F57" s="364">
        <f t="shared" si="9"/>
        <v>7.3037955542114119E-2</v>
      </c>
      <c r="G57" s="364">
        <f t="shared" si="10"/>
        <v>9.2364532019704404E-2</v>
      </c>
      <c r="H57" s="363">
        <f t="shared" si="11"/>
        <v>483</v>
      </c>
      <c r="I57" s="363">
        <f t="shared" si="12"/>
        <v>600</v>
      </c>
      <c r="J57" s="364">
        <f t="shared" si="13"/>
        <v>0.39512222284091542</v>
      </c>
    </row>
    <row r="58" spans="1:10" ht="15" x14ac:dyDescent="0.25">
      <c r="A58" s="339" t="s">
        <v>29</v>
      </c>
      <c r="B58" s="354"/>
      <c r="C58" s="340">
        <v>2951</v>
      </c>
      <c r="D58" s="340">
        <v>3277</v>
      </c>
      <c r="E58" s="340">
        <v>3367</v>
      </c>
      <c r="F58" s="341">
        <f t="shared" si="9"/>
        <v>2.7464144034177629E-2</v>
      </c>
      <c r="G58" s="341">
        <f t="shared" si="10"/>
        <v>0.1409691629955947</v>
      </c>
      <c r="H58" s="340">
        <f t="shared" si="11"/>
        <v>90</v>
      </c>
      <c r="I58" s="340">
        <f t="shared" si="12"/>
        <v>416</v>
      </c>
      <c r="J58" s="341">
        <f t="shared" si="13"/>
        <v>0.18748259925385599</v>
      </c>
    </row>
    <row r="59" spans="1:10" ht="15" x14ac:dyDescent="0.25">
      <c r="A59" s="339" t="s">
        <v>22</v>
      </c>
      <c r="B59" s="354"/>
      <c r="C59" s="340">
        <v>903</v>
      </c>
      <c r="D59" s="340">
        <v>678</v>
      </c>
      <c r="E59" s="340">
        <v>778</v>
      </c>
      <c r="F59" s="341">
        <f t="shared" si="9"/>
        <v>0.14749262536873164</v>
      </c>
      <c r="G59" s="341">
        <f t="shared" si="10"/>
        <v>-0.1384274640088593</v>
      </c>
      <c r="H59" s="340">
        <f t="shared" si="11"/>
        <v>100</v>
      </c>
      <c r="I59" s="340">
        <f t="shared" si="12"/>
        <v>-125</v>
      </c>
      <c r="J59" s="341">
        <f t="shared" si="13"/>
        <v>4.3320897600089094E-2</v>
      </c>
    </row>
    <row r="60" spans="1:10" ht="15" x14ac:dyDescent="0.25">
      <c r="A60" s="339" t="s">
        <v>94</v>
      </c>
      <c r="B60" s="354"/>
      <c r="C60" s="340">
        <v>365</v>
      </c>
      <c r="D60" s="340">
        <v>371</v>
      </c>
      <c r="E60" s="340">
        <v>410</v>
      </c>
      <c r="F60" s="341">
        <f t="shared" si="9"/>
        <v>0.10512129380053903</v>
      </c>
      <c r="G60" s="341">
        <f t="shared" si="10"/>
        <v>0.12328767123287676</v>
      </c>
      <c r="H60" s="340">
        <f t="shared" si="11"/>
        <v>39</v>
      </c>
      <c r="I60" s="340">
        <f t="shared" si="12"/>
        <v>45</v>
      </c>
      <c r="J60" s="341">
        <f t="shared" si="13"/>
        <v>2.2829778940920985E-2</v>
      </c>
    </row>
    <row r="61" spans="1:10" ht="15" x14ac:dyDescent="0.25">
      <c r="A61" s="339" t="s">
        <v>27</v>
      </c>
      <c r="B61" s="354"/>
      <c r="C61" s="340">
        <v>2</v>
      </c>
      <c r="D61" s="340">
        <v>0</v>
      </c>
      <c r="E61" s="340">
        <v>1</v>
      </c>
      <c r="F61" s="341" t="str">
        <f t="shared" si="9"/>
        <v>-</v>
      </c>
      <c r="G61" s="341">
        <f t="shared" si="10"/>
        <v>-0.5</v>
      </c>
      <c r="H61" s="340">
        <f t="shared" si="11"/>
        <v>1</v>
      </c>
      <c r="I61" s="340">
        <f t="shared" si="12"/>
        <v>-1</v>
      </c>
      <c r="J61" s="341">
        <f t="shared" si="13"/>
        <v>5.5682387660782896E-5</v>
      </c>
    </row>
    <row r="62" spans="1:10" ht="15" x14ac:dyDescent="0.25">
      <c r="A62" s="339" t="s">
        <v>37</v>
      </c>
      <c r="B62" s="354"/>
      <c r="C62" s="340">
        <v>34</v>
      </c>
      <c r="D62" s="340">
        <v>0</v>
      </c>
      <c r="E62" s="340">
        <v>13</v>
      </c>
      <c r="F62" s="341" t="str">
        <f t="shared" si="9"/>
        <v>-</v>
      </c>
      <c r="G62" s="341">
        <f t="shared" si="10"/>
        <v>-0.61764705882352944</v>
      </c>
      <c r="H62" s="340">
        <f t="shared" si="11"/>
        <v>13</v>
      </c>
      <c r="I62" s="340">
        <f t="shared" si="12"/>
        <v>-21</v>
      </c>
      <c r="J62" s="341">
        <f t="shared" si="13"/>
        <v>7.2387103959017766E-4</v>
      </c>
    </row>
    <row r="63" spans="1:10" ht="15" x14ac:dyDescent="0.25">
      <c r="A63" s="339" t="s">
        <v>30</v>
      </c>
      <c r="B63" s="354"/>
      <c r="C63" s="340">
        <v>276</v>
      </c>
      <c r="D63" s="340">
        <v>284</v>
      </c>
      <c r="E63" s="340">
        <v>318</v>
      </c>
      <c r="F63" s="341">
        <f t="shared" si="9"/>
        <v>0.11971830985915499</v>
      </c>
      <c r="G63" s="341">
        <f t="shared" si="10"/>
        <v>0.15217391304347827</v>
      </c>
      <c r="H63" s="340">
        <f t="shared" si="11"/>
        <v>34</v>
      </c>
      <c r="I63" s="340">
        <f t="shared" si="12"/>
        <v>42</v>
      </c>
      <c r="J63" s="341">
        <f t="shared" si="13"/>
        <v>1.7706999276128961E-2</v>
      </c>
    </row>
    <row r="64" spans="1:10" ht="15" x14ac:dyDescent="0.25">
      <c r="A64" s="339" t="s">
        <v>95</v>
      </c>
      <c r="B64" s="354"/>
      <c r="C64" s="340">
        <v>296</v>
      </c>
      <c r="D64" s="340">
        <v>288</v>
      </c>
      <c r="E64" s="340">
        <v>300</v>
      </c>
      <c r="F64" s="341">
        <f t="shared" si="9"/>
        <v>4.1666666666666741E-2</v>
      </c>
      <c r="G64" s="341">
        <f t="shared" si="10"/>
        <v>1.3513513513513598E-2</v>
      </c>
      <c r="H64" s="340">
        <f t="shared" si="11"/>
        <v>12</v>
      </c>
      <c r="I64" s="340">
        <f t="shared" si="12"/>
        <v>4</v>
      </c>
      <c r="J64" s="341">
        <f t="shared" si="13"/>
        <v>1.6704716298234869E-2</v>
      </c>
    </row>
    <row r="65" spans="1:10" ht="15" x14ac:dyDescent="0.25">
      <c r="A65" s="339" t="s">
        <v>28</v>
      </c>
      <c r="B65" s="354"/>
      <c r="C65" s="340">
        <v>28</v>
      </c>
      <c r="D65" s="340">
        <v>39</v>
      </c>
      <c r="E65" s="340">
        <v>41</v>
      </c>
      <c r="F65" s="341">
        <f t="shared" si="9"/>
        <v>5.1282051282051322E-2</v>
      </c>
      <c r="G65" s="341">
        <f t="shared" si="10"/>
        <v>0.46428571428571419</v>
      </c>
      <c r="H65" s="340">
        <f t="shared" si="11"/>
        <v>2</v>
      </c>
      <c r="I65" s="340">
        <f t="shared" si="12"/>
        <v>13</v>
      </c>
      <c r="J65" s="341">
        <f t="shared" si="13"/>
        <v>2.2829778940920988E-3</v>
      </c>
    </row>
    <row r="66" spans="1:10" ht="15" x14ac:dyDescent="0.25">
      <c r="A66" s="339" t="s">
        <v>35</v>
      </c>
      <c r="B66" s="354"/>
      <c r="C66" s="340">
        <v>291</v>
      </c>
      <c r="D66" s="340">
        <v>424</v>
      </c>
      <c r="E66" s="340">
        <v>410</v>
      </c>
      <c r="F66" s="341">
        <f t="shared" si="9"/>
        <v>-3.301886792452835E-2</v>
      </c>
      <c r="G66" s="341">
        <f t="shared" si="10"/>
        <v>0.40893470790378017</v>
      </c>
      <c r="H66" s="340">
        <f t="shared" si="11"/>
        <v>-14</v>
      </c>
      <c r="I66" s="340">
        <f t="shared" si="12"/>
        <v>119</v>
      </c>
      <c r="J66" s="341">
        <f t="shared" si="13"/>
        <v>2.2829778940920985E-2</v>
      </c>
    </row>
    <row r="67" spans="1:10" ht="15" x14ac:dyDescent="0.25">
      <c r="A67" s="339" t="s">
        <v>25</v>
      </c>
      <c r="B67" s="354"/>
      <c r="C67" s="340">
        <v>46</v>
      </c>
      <c r="D67" s="340">
        <v>43</v>
      </c>
      <c r="E67" s="340">
        <v>35</v>
      </c>
      <c r="F67" s="341">
        <f t="shared" si="9"/>
        <v>-0.18604651162790697</v>
      </c>
      <c r="G67" s="341">
        <f t="shared" si="10"/>
        <v>-0.23913043478260865</v>
      </c>
      <c r="H67" s="340">
        <f t="shared" si="11"/>
        <v>-8</v>
      </c>
      <c r="I67" s="340">
        <f t="shared" si="12"/>
        <v>-11</v>
      </c>
      <c r="J67" s="341">
        <f t="shared" si="13"/>
        <v>1.9488835681274012E-3</v>
      </c>
    </row>
    <row r="68" spans="1:10" ht="15" x14ac:dyDescent="0.25">
      <c r="A68" s="339" t="s">
        <v>43</v>
      </c>
      <c r="B68" s="354"/>
      <c r="C68" s="340">
        <v>170</v>
      </c>
      <c r="D68" s="340">
        <v>175</v>
      </c>
      <c r="E68" s="340">
        <v>222</v>
      </c>
      <c r="F68" s="341">
        <f t="shared" si="9"/>
        <v>0.26857142857142846</v>
      </c>
      <c r="G68" s="341">
        <f t="shared" si="10"/>
        <v>0.30588235294117649</v>
      </c>
      <c r="H68" s="340">
        <f t="shared" si="11"/>
        <v>47</v>
      </c>
      <c r="I68" s="340">
        <f t="shared" si="12"/>
        <v>52</v>
      </c>
      <c r="J68" s="341">
        <f t="shared" si="13"/>
        <v>1.2361490060693802E-2</v>
      </c>
    </row>
    <row r="69" spans="1:10" ht="15" x14ac:dyDescent="0.25">
      <c r="A69" s="339" t="s">
        <v>33</v>
      </c>
      <c r="B69" s="354"/>
      <c r="C69" s="340">
        <v>246</v>
      </c>
      <c r="D69" s="340">
        <v>231</v>
      </c>
      <c r="E69" s="340">
        <v>249</v>
      </c>
      <c r="F69" s="341">
        <f t="shared" si="9"/>
        <v>7.7922077922077948E-2</v>
      </c>
      <c r="G69" s="341">
        <f t="shared" si="10"/>
        <v>1.2195121951219523E-2</v>
      </c>
      <c r="H69" s="340">
        <f t="shared" si="11"/>
        <v>18</v>
      </c>
      <c r="I69" s="340">
        <f t="shared" si="12"/>
        <v>3</v>
      </c>
      <c r="J69" s="341">
        <f t="shared" si="13"/>
        <v>1.386491452753494E-2</v>
      </c>
    </row>
    <row r="70" spans="1:10" ht="15" x14ac:dyDescent="0.25">
      <c r="A70" s="339" t="s">
        <v>44</v>
      </c>
      <c r="B70" s="354"/>
      <c r="C70" s="340">
        <v>132</v>
      </c>
      <c r="D70" s="340">
        <v>163</v>
      </c>
      <c r="E70" s="340">
        <v>175</v>
      </c>
      <c r="F70" s="341">
        <f t="shared" si="9"/>
        <v>7.361963190184051E-2</v>
      </c>
      <c r="G70" s="341">
        <f t="shared" si="10"/>
        <v>0.32575757575757569</v>
      </c>
      <c r="H70" s="340">
        <f t="shared" si="11"/>
        <v>12</v>
      </c>
      <c r="I70" s="340">
        <f t="shared" si="12"/>
        <v>43</v>
      </c>
      <c r="J70" s="341">
        <f t="shared" si="13"/>
        <v>9.7444178406370062E-3</v>
      </c>
    </row>
    <row r="71" spans="1:10" ht="15" x14ac:dyDescent="0.25">
      <c r="A71" s="339" t="s">
        <v>36</v>
      </c>
      <c r="B71" s="354"/>
      <c r="C71" s="340">
        <v>47</v>
      </c>
      <c r="D71" s="340">
        <v>4</v>
      </c>
      <c r="E71" s="340">
        <v>42</v>
      </c>
      <c r="F71" s="341">
        <f t="shared" si="9"/>
        <v>9.5</v>
      </c>
      <c r="G71" s="341">
        <f t="shared" si="10"/>
        <v>-0.1063829787234043</v>
      </c>
      <c r="H71" s="340">
        <f t="shared" si="11"/>
        <v>38</v>
      </c>
      <c r="I71" s="340">
        <f t="shared" si="12"/>
        <v>-5</v>
      </c>
      <c r="J71" s="341">
        <f t="shared" si="13"/>
        <v>2.3386602817528817E-3</v>
      </c>
    </row>
    <row r="72" spans="1:10" ht="15" x14ac:dyDescent="0.25">
      <c r="A72" s="339" t="s">
        <v>23</v>
      </c>
      <c r="B72" s="354"/>
      <c r="C72" s="340">
        <v>68</v>
      </c>
      <c r="D72" s="340">
        <v>89</v>
      </c>
      <c r="E72" s="340">
        <v>102</v>
      </c>
      <c r="F72" s="341">
        <f t="shared" si="9"/>
        <v>0.14606741573033699</v>
      </c>
      <c r="G72" s="341">
        <f t="shared" si="10"/>
        <v>0.5</v>
      </c>
      <c r="H72" s="340">
        <f t="shared" si="11"/>
        <v>13</v>
      </c>
      <c r="I72" s="340">
        <f t="shared" si="12"/>
        <v>34</v>
      </c>
      <c r="J72" s="341">
        <f t="shared" si="13"/>
        <v>5.6796035413998556E-3</v>
      </c>
    </row>
    <row r="73" spans="1:10" ht="15" x14ac:dyDescent="0.25">
      <c r="A73" s="339" t="s">
        <v>40</v>
      </c>
      <c r="B73" s="354"/>
      <c r="C73" s="340">
        <v>205</v>
      </c>
      <c r="D73" s="340">
        <v>180</v>
      </c>
      <c r="E73" s="340">
        <v>182</v>
      </c>
      <c r="F73" s="341">
        <f t="shared" si="9"/>
        <v>1.1111111111111072E-2</v>
      </c>
      <c r="G73" s="341">
        <f t="shared" si="10"/>
        <v>-0.1121951219512195</v>
      </c>
      <c r="H73" s="340">
        <f t="shared" si="11"/>
        <v>2</v>
      </c>
      <c r="I73" s="340">
        <f t="shared" si="12"/>
        <v>-23</v>
      </c>
      <c r="J73" s="341">
        <f t="shared" si="13"/>
        <v>1.0134194554262487E-2</v>
      </c>
    </row>
    <row r="74" spans="1:10" ht="15" x14ac:dyDescent="0.25">
      <c r="A74" s="339" t="s">
        <v>104</v>
      </c>
      <c r="B74" s="354"/>
      <c r="C74" s="340" t="s">
        <v>107</v>
      </c>
      <c r="D74" s="340" t="s">
        <v>107</v>
      </c>
      <c r="E74" s="340" t="s">
        <v>107</v>
      </c>
      <c r="F74" s="341" t="str">
        <f t="shared" si="9"/>
        <v>-</v>
      </c>
      <c r="G74" s="341" t="str">
        <f t="shared" si="10"/>
        <v>-</v>
      </c>
      <c r="H74" s="340" t="str">
        <f t="shared" si="11"/>
        <v>-</v>
      </c>
      <c r="I74" s="340" t="str">
        <f t="shared" si="12"/>
        <v>-</v>
      </c>
      <c r="J74" s="341" t="s">
        <v>107</v>
      </c>
    </row>
    <row r="75" spans="1:10" ht="15" x14ac:dyDescent="0.25">
      <c r="A75" s="339" t="s">
        <v>98</v>
      </c>
      <c r="B75" s="354"/>
      <c r="C75" s="340">
        <v>19</v>
      </c>
      <c r="D75" s="340">
        <v>55</v>
      </c>
      <c r="E75" s="340">
        <v>54</v>
      </c>
      <c r="F75" s="341">
        <f t="shared" si="9"/>
        <v>-1.8181818181818188E-2</v>
      </c>
      <c r="G75" s="341">
        <f t="shared" si="10"/>
        <v>1.8421052631578947</v>
      </c>
      <c r="H75" s="340">
        <f t="shared" si="11"/>
        <v>-1</v>
      </c>
      <c r="I75" s="340">
        <f t="shared" si="12"/>
        <v>35</v>
      </c>
      <c r="J75" s="341">
        <f t="shared" si="13"/>
        <v>3.0068489336822764E-3</v>
      </c>
    </row>
    <row r="76" spans="1:10" ht="21" x14ac:dyDescent="0.35">
      <c r="A76" s="328" t="s">
        <v>105</v>
      </c>
      <c r="B76" s="328"/>
      <c r="C76" s="328"/>
      <c r="D76" s="328"/>
      <c r="E76" s="328"/>
      <c r="F76" s="328"/>
      <c r="G76" s="328"/>
      <c r="H76" s="328"/>
      <c r="I76" s="328"/>
      <c r="J76" s="328"/>
    </row>
    <row r="77" spans="1:10" ht="15" x14ac:dyDescent="0.25">
      <c r="A77" s="72"/>
      <c r="B77" s="353"/>
      <c r="C77" s="11" t="str">
        <f>$C$5</f>
        <v>verano (julio-septiembre)</v>
      </c>
      <c r="D77" s="12"/>
      <c r="E77" s="12"/>
      <c r="F77" s="12"/>
      <c r="G77" s="12"/>
      <c r="H77" s="12"/>
      <c r="I77" s="12"/>
      <c r="J77" s="13"/>
    </row>
    <row r="78" spans="1:10" ht="15" x14ac:dyDescent="0.25">
      <c r="A78" s="15"/>
      <c r="B78" s="354"/>
      <c r="C78" s="16">
        <f>C$6</f>
        <v>2019</v>
      </c>
      <c r="D78" s="16">
        <f t="shared" ref="D78:E78" si="14">D$6</f>
        <v>2022</v>
      </c>
      <c r="E78" s="16">
        <f t="shared" si="14"/>
        <v>2023</v>
      </c>
      <c r="F78" s="16" t="str">
        <f>CONCATENATE("var ",RIGHT(E78,2),"/",RIGHT(D78,2))</f>
        <v>var 23/22</v>
      </c>
      <c r="G78" s="16" t="str">
        <f>CONCATENATE("var ",RIGHT(E78,2),"/",RIGHT(C78,2))</f>
        <v>var 23/19</v>
      </c>
      <c r="H78" s="16" t="str">
        <f>CONCATENATE("dif ",RIGHT(E78,2),"-",RIGHT(D78,2))</f>
        <v>dif 23-22</v>
      </c>
      <c r="I78" s="16" t="str">
        <f>CONCATENATE("dif ",RIGHT(E78,2),"-",RIGHT(C78,2))</f>
        <v>dif 23-19</v>
      </c>
      <c r="J78" s="16" t="str">
        <f>CONCATENATE("cuota ",RIGHT(E78,2))</f>
        <v>cuota 23</v>
      </c>
    </row>
    <row r="79" spans="1:10" ht="15" x14ac:dyDescent="0.25">
      <c r="A79" s="355" t="s">
        <v>84</v>
      </c>
      <c r="B79" s="358"/>
      <c r="C79" s="356">
        <v>16661</v>
      </c>
      <c r="D79" s="356">
        <v>16593</v>
      </c>
      <c r="E79" s="356">
        <v>17959</v>
      </c>
      <c r="F79" s="357">
        <f>IFERROR(E79/D79-1,"-")</f>
        <v>8.2323871512083313E-2</v>
      </c>
      <c r="G79" s="357">
        <f>IFERROR(E79/C79-1,"-")</f>
        <v>7.790648820599011E-2</v>
      </c>
      <c r="H79" s="356">
        <f>IFERROR(E79-D79,"-")</f>
        <v>1366</v>
      </c>
      <c r="I79" s="356">
        <f>IFERROR(E79-C79,"-")</f>
        <v>1298</v>
      </c>
      <c r="J79" s="357">
        <f>E79/$E$79</f>
        <v>1</v>
      </c>
    </row>
    <row r="80" spans="1:10" ht="15" x14ac:dyDescent="0.25">
      <c r="A80" s="339" t="s">
        <v>100</v>
      </c>
      <c r="B80" s="354"/>
      <c r="C80" s="340">
        <v>9023</v>
      </c>
      <c r="D80" s="340">
        <v>8754</v>
      </c>
      <c r="E80" s="340">
        <v>9566</v>
      </c>
      <c r="F80" s="341">
        <f>IFERROR(E80/D80-1,"-")</f>
        <v>9.2757596527301756E-2</v>
      </c>
      <c r="G80" s="341">
        <f>IFERROR(E80/C80-1,"-")</f>
        <v>6.017954117255897E-2</v>
      </c>
      <c r="H80" s="340">
        <f>IFERROR(E80-D80,"-")</f>
        <v>812</v>
      </c>
      <c r="I80" s="340">
        <f>IFERROR(E80-C80,"-")</f>
        <v>543</v>
      </c>
      <c r="J80" s="341">
        <f>E80/$E$79</f>
        <v>0.53265772036304915</v>
      </c>
    </row>
    <row r="81" spans="1:10" ht="15" x14ac:dyDescent="0.25">
      <c r="A81" s="339" t="s">
        <v>101</v>
      </c>
      <c r="B81" s="354"/>
      <c r="C81" s="340">
        <v>7638</v>
      </c>
      <c r="D81" s="340">
        <v>7839</v>
      </c>
      <c r="E81" s="340">
        <v>8393</v>
      </c>
      <c r="F81" s="341">
        <f>IFERROR(E81/D81-1,"-")</f>
        <v>7.0672279627503443E-2</v>
      </c>
      <c r="G81" s="341">
        <f>IFERROR(E81/C81-1,"-")</f>
        <v>9.8847865933490375E-2</v>
      </c>
      <c r="H81" s="340">
        <f>IFERROR(E81-D81,"-")</f>
        <v>554</v>
      </c>
      <c r="I81" s="340">
        <f>IFERROR(E81-C81,"-")</f>
        <v>755</v>
      </c>
      <c r="J81" s="341">
        <f>E81/$E$79</f>
        <v>0.46734227963695085</v>
      </c>
    </row>
    <row r="82" spans="1:10" ht="21" x14ac:dyDescent="0.35">
      <c r="A82" s="328" t="s">
        <v>106</v>
      </c>
      <c r="B82" s="328"/>
      <c r="C82" s="328"/>
      <c r="D82" s="328"/>
      <c r="E82" s="328"/>
      <c r="F82" s="328"/>
      <c r="G82" s="328"/>
      <c r="H82" s="328"/>
      <c r="I82" s="328"/>
      <c r="J82" s="328"/>
    </row>
  </sheetData>
  <mergeCells count="16">
    <mergeCell ref="A76:J76"/>
    <mergeCell ref="C77:J77"/>
    <mergeCell ref="A82:J82"/>
    <mergeCell ref="A44:J44"/>
    <mergeCell ref="C45:J45"/>
    <mergeCell ref="A50:J50"/>
    <mergeCell ref="C51:J51"/>
    <mergeCell ref="A10:J10"/>
    <mergeCell ref="C11:J11"/>
    <mergeCell ref="A38:J38"/>
    <mergeCell ref="C39:J39"/>
    <mergeCell ref="A1:J1"/>
    <mergeCell ref="A2:J2"/>
    <mergeCell ref="A3:J3"/>
    <mergeCell ref="A4:J4"/>
    <mergeCell ref="C5:J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69C42FB1FA284BA60CDF94DEB4DBF3" ma:contentTypeVersion="18" ma:contentTypeDescription="Crear nuevo documento." ma:contentTypeScope="" ma:versionID="57b940e71e097307096e02e39fafe174">
  <xsd:schema xmlns:xsd="http://www.w3.org/2001/XMLSchema" xmlns:xs="http://www.w3.org/2001/XMLSchema" xmlns:p="http://schemas.microsoft.com/office/2006/metadata/properties" xmlns:ns2="9b82f571-e864-4b98-84bd-930f661ed42a" xmlns:ns3="8c9163ab-4d1c-46a7-8d61-b5cee27b7450" targetNamespace="http://schemas.microsoft.com/office/2006/metadata/properties" ma:root="true" ma:fieldsID="ad534114fe6dc101e24c753afc3ef4ed" ns2:_="" ns3:_="">
    <xsd:import namespace="9b82f571-e864-4b98-84bd-930f661ed42a"/>
    <xsd:import namespace="8c9163ab-4d1c-46a7-8d61-b5cee27b7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2f571-e864-4b98-84bd-930f661ed4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3325280-2aef-4f39-8940-b77a215173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163ab-4d1c-46a7-8d61-b5cee27b7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db4f369-2d72-4174-95fe-41f9ef52a544}" ma:internalName="TaxCatchAll" ma:showField="CatchAllData" ma:web="8c9163ab-4d1c-46a7-8d61-b5cee27b7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82f571-e864-4b98-84bd-930f661ed42a">
      <Terms xmlns="http://schemas.microsoft.com/office/infopath/2007/PartnerControls"/>
    </lcf76f155ced4ddcb4097134ff3c332f>
    <TaxCatchAll xmlns="8c9163ab-4d1c-46a7-8d61-b5cee27b7450" xsi:nil="true"/>
  </documentManagement>
</p:properties>
</file>

<file path=customXml/itemProps1.xml><?xml version="1.0" encoding="utf-8"?>
<ds:datastoreItem xmlns:ds="http://schemas.openxmlformats.org/officeDocument/2006/customXml" ds:itemID="{FC60EB10-F018-41E3-96F1-D1586228A511}"/>
</file>

<file path=customXml/itemProps2.xml><?xml version="1.0" encoding="utf-8"?>
<ds:datastoreItem xmlns:ds="http://schemas.openxmlformats.org/officeDocument/2006/customXml" ds:itemID="{0B94ACF3-83FE-452D-8BAC-3D23F74D978E}"/>
</file>

<file path=customXml/itemProps3.xml><?xml version="1.0" encoding="utf-8"?>
<ds:datastoreItem xmlns:ds="http://schemas.openxmlformats.org/officeDocument/2006/customXml" ds:itemID="{3A6B5B43-D129-4609-83F8-89C97F5359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Indicadores alojativos</vt:lpstr>
      <vt:lpstr>Pasajeros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Marjorie Pérez García</dc:creator>
  <cp:lastModifiedBy>Marjorie Pérez García</cp:lastModifiedBy>
  <dcterms:created xsi:type="dcterms:W3CDTF">2023-10-26T10:20:17Z</dcterms:created>
  <dcterms:modified xsi:type="dcterms:W3CDTF">2023-10-26T11:10:33Z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0x010100F969C42FB1FA284BA60CDF94DEB4DBF3</vt:lpwstr>
  </property>
</Properties>
</file>