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urismodetenerife.sharepoint.com/sites/INVESTIGACION/Documentos compartidos/General/BOLETIN ESTADÍSTICO SPET/INDICADORES TURISTICOS TENERIFE (NEW)/2023/"/>
    </mc:Choice>
  </mc:AlternateContent>
  <xr:revisionPtr revIDLastSave="0" documentId="8_{B19D3537-5912-459C-9F96-14BC4EEEDDED}" xr6:coauthVersionLast="47" xr6:coauthVersionMax="47" xr10:uidLastSave="{00000000-0000-0000-0000-000000000000}"/>
  <bookViews>
    <workbookView xWindow="-120" yWindow="-120" windowWidth="29040" windowHeight="15720" xr2:uid="{846348E9-9B1F-42F2-8E80-599AB8FAAB99}"/>
  </bookViews>
  <sheets>
    <sheet name="Indicadores alojativos" sheetId="1" r:id="rId1"/>
    <sheet name="Pasajer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8" i="2" l="1"/>
  <c r="K77" i="2"/>
  <c r="K51" i="2"/>
  <c r="K45" i="2"/>
  <c r="K39" i="2"/>
  <c r="R12" i="2"/>
  <c r="M12" i="2"/>
  <c r="L12" i="2"/>
  <c r="K12" i="2"/>
  <c r="D12" i="2"/>
  <c r="B12" i="2"/>
  <c r="K11" i="2"/>
  <c r="R6" i="2"/>
  <c r="Q6" i="2"/>
  <c r="P6" i="2"/>
  <c r="N6" i="2"/>
  <c r="I6" i="2"/>
  <c r="H6" i="2"/>
  <c r="G6" i="2"/>
  <c r="E6" i="2"/>
  <c r="C12" i="2"/>
  <c r="F6" i="2"/>
  <c r="K5" i="2"/>
  <c r="K22" i="1"/>
  <c r="B22" i="1"/>
  <c r="K5" i="1"/>
  <c r="I10" i="1" l="1"/>
  <c r="I12" i="1"/>
  <c r="I14" i="1"/>
  <c r="I8" i="1"/>
  <c r="G9" i="1"/>
  <c r="E9" i="1"/>
  <c r="I9" i="1"/>
  <c r="G7" i="1"/>
  <c r="E7" i="1"/>
  <c r="I7" i="1"/>
  <c r="R17" i="2"/>
  <c r="R25" i="2"/>
  <c r="R19" i="2"/>
  <c r="R27" i="2"/>
  <c r="G13" i="2"/>
  <c r="E13" i="2"/>
  <c r="N15" i="2"/>
  <c r="R15" i="2"/>
  <c r="P15" i="2"/>
  <c r="N23" i="2"/>
  <c r="R23" i="2"/>
  <c r="P23" i="2"/>
  <c r="N31" i="2"/>
  <c r="R31" i="2"/>
  <c r="P31" i="2"/>
  <c r="R13" i="2"/>
  <c r="R21" i="2"/>
  <c r="R29" i="2"/>
  <c r="Q9" i="2"/>
  <c r="P9" i="2"/>
  <c r="O9" i="2"/>
  <c r="N9" i="2"/>
  <c r="H9" i="2"/>
  <c r="F9" i="2"/>
  <c r="E9" i="2"/>
  <c r="G9" i="2"/>
  <c r="Q8" i="2"/>
  <c r="N8" i="2"/>
  <c r="P8" i="2"/>
  <c r="O8" i="2"/>
  <c r="L309" i="1"/>
  <c r="L293" i="1"/>
  <c r="L278" i="1"/>
  <c r="L262" i="1"/>
  <c r="L248" i="1"/>
  <c r="L232" i="1"/>
  <c r="L122" i="1"/>
  <c r="L187" i="1"/>
  <c r="L136" i="1"/>
  <c r="L201" i="1"/>
  <c r="L217" i="1"/>
  <c r="L87" i="1"/>
  <c r="L71" i="1"/>
  <c r="L152" i="1"/>
  <c r="L22" i="1"/>
  <c r="K308" i="1"/>
  <c r="K292" i="1"/>
  <c r="K277" i="1"/>
  <c r="K261" i="1"/>
  <c r="K247" i="1"/>
  <c r="K216" i="1"/>
  <c r="K186" i="1"/>
  <c r="K135" i="1"/>
  <c r="K200" i="1"/>
  <c r="K121" i="1"/>
  <c r="K151" i="1"/>
  <c r="K86" i="1"/>
  <c r="K56" i="1"/>
  <c r="K231" i="1"/>
  <c r="K70" i="1"/>
  <c r="M87" i="1"/>
  <c r="L57" i="1"/>
  <c r="M309" i="1"/>
  <c r="M293" i="1"/>
  <c r="M278" i="1"/>
  <c r="M262" i="1"/>
  <c r="M232" i="1"/>
  <c r="M248" i="1"/>
  <c r="N187" i="1"/>
  <c r="N136" i="1"/>
  <c r="M201" i="1"/>
  <c r="M122" i="1"/>
  <c r="M71" i="1"/>
  <c r="M217" i="1"/>
  <c r="M57" i="1"/>
  <c r="N152" i="1"/>
  <c r="Q6" i="1"/>
  <c r="P6" i="1"/>
  <c r="N6" i="1"/>
  <c r="O6" i="1"/>
  <c r="R6" i="1"/>
  <c r="M22" i="1"/>
  <c r="D369" i="1"/>
  <c r="D354" i="1"/>
  <c r="C309" i="1"/>
  <c r="D340" i="1"/>
  <c r="D325" i="1"/>
  <c r="C278" i="1"/>
  <c r="C262" i="1"/>
  <c r="C248" i="1"/>
  <c r="C232" i="1"/>
  <c r="C201" i="1"/>
  <c r="C122" i="1"/>
  <c r="C293" i="1"/>
  <c r="C152" i="1"/>
  <c r="C187" i="1"/>
  <c r="C136" i="1"/>
  <c r="C217" i="1"/>
  <c r="C87" i="1"/>
  <c r="C71" i="1"/>
  <c r="C57" i="1"/>
  <c r="C22" i="1"/>
  <c r="F369" i="1"/>
  <c r="D309" i="1"/>
  <c r="D293" i="1"/>
  <c r="F354" i="1"/>
  <c r="F325" i="1"/>
  <c r="F340" i="1"/>
  <c r="D278" i="1"/>
  <c r="D262" i="1"/>
  <c r="D232" i="1"/>
  <c r="D217" i="1"/>
  <c r="D248" i="1"/>
  <c r="E152" i="1"/>
  <c r="D201" i="1"/>
  <c r="D122" i="1"/>
  <c r="E136" i="1"/>
  <c r="D71" i="1"/>
  <c r="D57" i="1"/>
  <c r="D87" i="1"/>
  <c r="H6" i="1"/>
  <c r="D22" i="1"/>
  <c r="G6" i="1"/>
  <c r="E187" i="1"/>
  <c r="E6" i="1"/>
  <c r="I6" i="1"/>
  <c r="F6" i="1"/>
  <c r="K21" i="1"/>
  <c r="B354" i="1"/>
  <c r="B309" i="1"/>
  <c r="B293" i="1"/>
  <c r="B325" i="1"/>
  <c r="B340" i="1"/>
  <c r="B369" i="1"/>
  <c r="B278" i="1"/>
  <c r="B262" i="1"/>
  <c r="B248" i="1"/>
  <c r="B232" i="1"/>
  <c r="B217" i="1"/>
  <c r="B201" i="1"/>
  <c r="B122" i="1"/>
  <c r="B152" i="1"/>
  <c r="B187" i="1"/>
  <c r="B136" i="1"/>
  <c r="B87" i="1"/>
  <c r="B71" i="1"/>
  <c r="K309" i="1"/>
  <c r="K293" i="1"/>
  <c r="K278" i="1"/>
  <c r="K262" i="1"/>
  <c r="K248" i="1"/>
  <c r="K232" i="1"/>
  <c r="K217" i="1"/>
  <c r="K122" i="1"/>
  <c r="K187" i="1"/>
  <c r="K136" i="1"/>
  <c r="K152" i="1"/>
  <c r="K87" i="1"/>
  <c r="K71" i="1"/>
  <c r="K201" i="1"/>
  <c r="K57" i="1"/>
  <c r="B57" i="1"/>
  <c r="N12" i="2"/>
  <c r="H12" i="2"/>
  <c r="K40" i="2"/>
  <c r="O6" i="2"/>
  <c r="I12" i="2"/>
  <c r="O12" i="2"/>
  <c r="B46" i="2"/>
  <c r="B40" i="2"/>
  <c r="B78" i="2"/>
  <c r="K78" i="2"/>
  <c r="K52" i="2"/>
  <c r="F12" i="2"/>
  <c r="C52" i="2"/>
  <c r="C40" i="2"/>
  <c r="C46" i="2"/>
  <c r="L52" i="2"/>
  <c r="L40" i="2"/>
  <c r="L78" i="2"/>
  <c r="L46" i="2"/>
  <c r="E12" i="2"/>
  <c r="P12" i="2"/>
  <c r="K46" i="2"/>
  <c r="B52" i="2"/>
  <c r="D78" i="2"/>
  <c r="D46" i="2"/>
  <c r="D40" i="2"/>
  <c r="D52" i="2"/>
  <c r="M78" i="2"/>
  <c r="M52" i="2"/>
  <c r="M46" i="2"/>
  <c r="M40" i="2"/>
  <c r="G12" i="2"/>
  <c r="Q12" i="2"/>
  <c r="Q15" i="2" l="1"/>
  <c r="O15" i="2"/>
  <c r="P13" i="2"/>
  <c r="N13" i="2"/>
  <c r="K172" i="1"/>
  <c r="K164" i="1"/>
  <c r="Q99" i="1"/>
  <c r="O99" i="1"/>
  <c r="B164" i="1"/>
  <c r="E169" i="1"/>
  <c r="D169" i="1"/>
  <c r="I104" i="1"/>
  <c r="H104" i="1"/>
  <c r="E104" i="1"/>
  <c r="G104" i="1"/>
  <c r="F104" i="1"/>
  <c r="H219" i="1"/>
  <c r="E219" i="1"/>
  <c r="F219" i="1"/>
  <c r="G219" i="1"/>
  <c r="F310" i="1"/>
  <c r="E310" i="1"/>
  <c r="H310" i="1"/>
  <c r="G310" i="1"/>
  <c r="G39" i="1"/>
  <c r="E39" i="1"/>
  <c r="C164" i="1"/>
  <c r="O24" i="1"/>
  <c r="N24" i="1"/>
  <c r="Q24" i="1"/>
  <c r="P24" i="1"/>
  <c r="R24" i="1"/>
  <c r="R52" i="1"/>
  <c r="Q52" i="1"/>
  <c r="P52" i="1"/>
  <c r="O52" i="1"/>
  <c r="N52" i="1"/>
  <c r="P280" i="1"/>
  <c r="O280" i="1"/>
  <c r="N280" i="1"/>
  <c r="Q280" i="1"/>
  <c r="O24" i="2"/>
  <c r="N24" i="2"/>
  <c r="Q24" i="2"/>
  <c r="P24" i="2"/>
  <c r="R24" i="2"/>
  <c r="H8" i="2"/>
  <c r="F8" i="2"/>
  <c r="E8" i="2"/>
  <c r="I8" i="2"/>
  <c r="G8" i="2"/>
  <c r="F23" i="2"/>
  <c r="E23" i="2"/>
  <c r="H23" i="2"/>
  <c r="G23" i="2"/>
  <c r="I23" i="2"/>
  <c r="F20" i="2"/>
  <c r="E20" i="2"/>
  <c r="I20" i="2"/>
  <c r="G20" i="2"/>
  <c r="H20" i="2"/>
  <c r="N19" i="2"/>
  <c r="P19" i="2"/>
  <c r="O27" i="2"/>
  <c r="Q27" i="2"/>
  <c r="P29" i="2"/>
  <c r="N29" i="2"/>
  <c r="N25" i="2"/>
  <c r="P25" i="2"/>
  <c r="K176" i="1"/>
  <c r="H53" i="1"/>
  <c r="F53" i="1"/>
  <c r="B54" i="1"/>
  <c r="H39" i="1"/>
  <c r="F39" i="1"/>
  <c r="H7" i="1"/>
  <c r="F7" i="1"/>
  <c r="K142" i="1"/>
  <c r="K175" i="1"/>
  <c r="K162" i="1"/>
  <c r="K170" i="1"/>
  <c r="K182" i="1"/>
  <c r="K191" i="1"/>
  <c r="B173" i="1"/>
  <c r="B142" i="1"/>
  <c r="B171" i="1"/>
  <c r="B162" i="1"/>
  <c r="B170" i="1"/>
  <c r="B181" i="1"/>
  <c r="B189" i="1"/>
  <c r="B197" i="1"/>
  <c r="K158" i="1"/>
  <c r="H18" i="1"/>
  <c r="G18" i="1"/>
  <c r="E18" i="1"/>
  <c r="I18" i="1"/>
  <c r="F18" i="1"/>
  <c r="I40" i="1"/>
  <c r="H40" i="1"/>
  <c r="E40" i="1"/>
  <c r="G40" i="1"/>
  <c r="F40" i="1"/>
  <c r="E162" i="1"/>
  <c r="D162" i="1"/>
  <c r="I97" i="1"/>
  <c r="H97" i="1"/>
  <c r="E97" i="1"/>
  <c r="G97" i="1"/>
  <c r="F97" i="1"/>
  <c r="F31" i="1"/>
  <c r="E31" i="1"/>
  <c r="H31" i="1"/>
  <c r="G31" i="1"/>
  <c r="I31" i="1"/>
  <c r="E161" i="1"/>
  <c r="D161" i="1"/>
  <c r="I96" i="1"/>
  <c r="H96" i="1"/>
  <c r="E96" i="1"/>
  <c r="G96" i="1"/>
  <c r="F96" i="1"/>
  <c r="F23" i="1"/>
  <c r="E23" i="1"/>
  <c r="H23" i="1"/>
  <c r="G23" i="1"/>
  <c r="I23" i="1"/>
  <c r="I53" i="1"/>
  <c r="I39" i="1"/>
  <c r="I44" i="1"/>
  <c r="I45" i="1"/>
  <c r="I48" i="1"/>
  <c r="E183" i="1"/>
  <c r="G118" i="1"/>
  <c r="D183" i="1"/>
  <c r="F118" i="1"/>
  <c r="I118" i="1"/>
  <c r="H118" i="1"/>
  <c r="E118" i="1"/>
  <c r="G64" i="1"/>
  <c r="F64" i="1"/>
  <c r="E64" i="1"/>
  <c r="I64" i="1"/>
  <c r="H64" i="1"/>
  <c r="E137" i="1"/>
  <c r="E72" i="1"/>
  <c r="G72" i="1"/>
  <c r="H72" i="1"/>
  <c r="F72" i="1"/>
  <c r="I72" i="1"/>
  <c r="E145" i="1"/>
  <c r="E80" i="1"/>
  <c r="G80" i="1"/>
  <c r="H80" i="1"/>
  <c r="F80" i="1"/>
  <c r="I80" i="1"/>
  <c r="E181" i="1"/>
  <c r="G116" i="1"/>
  <c r="D181" i="1"/>
  <c r="F116" i="1"/>
  <c r="I116" i="1"/>
  <c r="E116" i="1"/>
  <c r="H116" i="1"/>
  <c r="E194" i="1"/>
  <c r="I129" i="1"/>
  <c r="D194" i="1"/>
  <c r="H129" i="1"/>
  <c r="E129" i="1"/>
  <c r="F129" i="1"/>
  <c r="G129" i="1"/>
  <c r="H226" i="1"/>
  <c r="G226" i="1"/>
  <c r="F226" i="1"/>
  <c r="E226" i="1"/>
  <c r="H281" i="1"/>
  <c r="G281" i="1"/>
  <c r="F281" i="1"/>
  <c r="E281" i="1"/>
  <c r="E224" i="1"/>
  <c r="G224" i="1"/>
  <c r="F224" i="1"/>
  <c r="H224" i="1"/>
  <c r="E238" i="1"/>
  <c r="G238" i="1"/>
  <c r="F238" i="1"/>
  <c r="I238" i="1"/>
  <c r="H238" i="1"/>
  <c r="H285" i="1"/>
  <c r="G285" i="1"/>
  <c r="F285" i="1"/>
  <c r="E285" i="1"/>
  <c r="H282" i="1"/>
  <c r="G282" i="1"/>
  <c r="F282" i="1"/>
  <c r="E282" i="1"/>
  <c r="F280" i="1"/>
  <c r="E280" i="1"/>
  <c r="H280" i="1"/>
  <c r="G280" i="1"/>
  <c r="I257" i="1"/>
  <c r="F257" i="1"/>
  <c r="E257" i="1"/>
  <c r="G257" i="1"/>
  <c r="H257" i="1"/>
  <c r="F298" i="1"/>
  <c r="H298" i="1"/>
  <c r="G298" i="1"/>
  <c r="E298" i="1"/>
  <c r="F301" i="1"/>
  <c r="E301" i="1"/>
  <c r="H301" i="1"/>
  <c r="G301" i="1"/>
  <c r="Q12" i="1"/>
  <c r="P12" i="1"/>
  <c r="N12" i="1"/>
  <c r="O12" i="1"/>
  <c r="R12" i="1"/>
  <c r="C174" i="1"/>
  <c r="E45" i="1"/>
  <c r="G45" i="1"/>
  <c r="G53" i="1"/>
  <c r="E53" i="1"/>
  <c r="C141" i="1"/>
  <c r="C171" i="1"/>
  <c r="C162" i="1"/>
  <c r="C170" i="1"/>
  <c r="C181" i="1"/>
  <c r="C189" i="1"/>
  <c r="C197" i="1"/>
  <c r="N169" i="1"/>
  <c r="M169" i="1"/>
  <c r="R104" i="1"/>
  <c r="Q104" i="1"/>
  <c r="N104" i="1"/>
  <c r="O104" i="1"/>
  <c r="P104" i="1"/>
  <c r="N179" i="1"/>
  <c r="M179" i="1"/>
  <c r="P114" i="1"/>
  <c r="R114" i="1"/>
  <c r="N114" i="1"/>
  <c r="Q114" i="1"/>
  <c r="O114" i="1"/>
  <c r="O34" i="1"/>
  <c r="N34" i="1"/>
  <c r="Q34" i="1"/>
  <c r="P34" i="1"/>
  <c r="R34" i="1"/>
  <c r="N164" i="1"/>
  <c r="M164" i="1"/>
  <c r="R50" i="1"/>
  <c r="Q50" i="1"/>
  <c r="P50" i="1"/>
  <c r="O50" i="1"/>
  <c r="N50" i="1"/>
  <c r="R47" i="1"/>
  <c r="P47" i="1"/>
  <c r="O47" i="1"/>
  <c r="N47" i="1"/>
  <c r="Q47" i="1"/>
  <c r="P60" i="1"/>
  <c r="O60" i="1"/>
  <c r="N60" i="1"/>
  <c r="R60" i="1"/>
  <c r="Q60" i="1"/>
  <c r="P107" i="1"/>
  <c r="Q107" i="1"/>
  <c r="O107" i="1"/>
  <c r="N172" i="1"/>
  <c r="N107" i="1"/>
  <c r="M172" i="1"/>
  <c r="R107" i="1"/>
  <c r="N139" i="1"/>
  <c r="N74" i="1"/>
  <c r="P74" i="1"/>
  <c r="R74" i="1"/>
  <c r="Q74" i="1"/>
  <c r="O74" i="1"/>
  <c r="N147" i="1"/>
  <c r="N82" i="1"/>
  <c r="P82" i="1"/>
  <c r="R82" i="1"/>
  <c r="Q82" i="1"/>
  <c r="O82" i="1"/>
  <c r="R125" i="1"/>
  <c r="Q125" i="1"/>
  <c r="N125" i="1"/>
  <c r="N190" i="1"/>
  <c r="M190" i="1"/>
  <c r="P125" i="1"/>
  <c r="O125" i="1"/>
  <c r="R250" i="1"/>
  <c r="O250" i="1"/>
  <c r="N250" i="1"/>
  <c r="Q250" i="1"/>
  <c r="P250" i="1"/>
  <c r="Q269" i="1"/>
  <c r="P269" i="1"/>
  <c r="O269" i="1"/>
  <c r="N269" i="1"/>
  <c r="N235" i="1"/>
  <c r="P235" i="1"/>
  <c r="O235" i="1"/>
  <c r="Q235" i="1"/>
  <c r="R235" i="1"/>
  <c r="N243" i="1"/>
  <c r="P243" i="1"/>
  <c r="O243" i="1"/>
  <c r="Q243" i="1"/>
  <c r="R243" i="1"/>
  <c r="Q274" i="1"/>
  <c r="N274" i="1"/>
  <c r="O274" i="1"/>
  <c r="P274" i="1"/>
  <c r="P268" i="1"/>
  <c r="O268" i="1"/>
  <c r="N268" i="1"/>
  <c r="Q268" i="1"/>
  <c r="N271" i="1"/>
  <c r="P271" i="1"/>
  <c r="O271" i="1"/>
  <c r="Q271" i="1"/>
  <c r="R256" i="1"/>
  <c r="O256" i="1"/>
  <c r="N256" i="1"/>
  <c r="P256" i="1"/>
  <c r="Q256" i="1"/>
  <c r="Q300" i="1"/>
  <c r="N300" i="1"/>
  <c r="P300" i="1"/>
  <c r="O300" i="1"/>
  <c r="P314" i="1"/>
  <c r="O314" i="1"/>
  <c r="N314" i="1"/>
  <c r="Q314" i="1"/>
  <c r="L172" i="1"/>
  <c r="L138" i="1"/>
  <c r="L146" i="1"/>
  <c r="L159" i="1"/>
  <c r="L119" i="1"/>
  <c r="L167" i="1"/>
  <c r="L194" i="1"/>
  <c r="F48" i="1"/>
  <c r="H48" i="1"/>
  <c r="B183" i="1"/>
  <c r="E166" i="1"/>
  <c r="D166" i="1"/>
  <c r="I101" i="1"/>
  <c r="H101" i="1"/>
  <c r="E101" i="1"/>
  <c r="G101" i="1"/>
  <c r="F101" i="1"/>
  <c r="G66" i="1"/>
  <c r="F66" i="1"/>
  <c r="E66" i="1"/>
  <c r="I66" i="1"/>
  <c r="H66" i="1"/>
  <c r="E240" i="1"/>
  <c r="G240" i="1"/>
  <c r="F240" i="1"/>
  <c r="I240" i="1"/>
  <c r="H240" i="1"/>
  <c r="C54" i="1"/>
  <c r="N154" i="1"/>
  <c r="M154" i="1"/>
  <c r="R89" i="1"/>
  <c r="Q89" i="1"/>
  <c r="N89" i="1"/>
  <c r="O89" i="1"/>
  <c r="P89" i="1"/>
  <c r="Q281" i="1"/>
  <c r="P281" i="1"/>
  <c r="O281" i="1"/>
  <c r="N281" i="1"/>
  <c r="R258" i="1"/>
  <c r="O258" i="1"/>
  <c r="N258" i="1"/>
  <c r="P258" i="1"/>
  <c r="Q258" i="1"/>
  <c r="L140" i="1"/>
  <c r="O22" i="2"/>
  <c r="N22" i="2"/>
  <c r="Q22" i="2"/>
  <c r="P22" i="2"/>
  <c r="R22" i="2"/>
  <c r="R7" i="2"/>
  <c r="O7" i="2"/>
  <c r="N7" i="2"/>
  <c r="Q7" i="2"/>
  <c r="P7" i="2"/>
  <c r="R9" i="2"/>
  <c r="R8" i="2"/>
  <c r="F21" i="2"/>
  <c r="E21" i="2"/>
  <c r="H21" i="2"/>
  <c r="G21" i="2"/>
  <c r="I21" i="2"/>
  <c r="R33" i="2"/>
  <c r="N33" i="2"/>
  <c r="O33" i="2"/>
  <c r="P33" i="2"/>
  <c r="Q33" i="2"/>
  <c r="F18" i="2"/>
  <c r="E18" i="2"/>
  <c r="I18" i="2"/>
  <c r="H18" i="2"/>
  <c r="G18" i="2"/>
  <c r="O13" i="2"/>
  <c r="Q13" i="2"/>
  <c r="O29" i="2"/>
  <c r="Q29" i="2"/>
  <c r="N21" i="2"/>
  <c r="P21" i="2"/>
  <c r="L37" i="2"/>
  <c r="P17" i="2"/>
  <c r="N17" i="2"/>
  <c r="K173" i="1"/>
  <c r="K143" i="1"/>
  <c r="K178" i="1"/>
  <c r="K163" i="1"/>
  <c r="K174" i="1"/>
  <c r="K183" i="1"/>
  <c r="K192" i="1"/>
  <c r="B177" i="1"/>
  <c r="B143" i="1"/>
  <c r="B175" i="1"/>
  <c r="B163" i="1"/>
  <c r="B174" i="1"/>
  <c r="B182" i="1"/>
  <c r="B190" i="1"/>
  <c r="B27" i="1"/>
  <c r="I49" i="1"/>
  <c r="H49" i="1"/>
  <c r="G49" i="1"/>
  <c r="F49" i="1"/>
  <c r="E49" i="1"/>
  <c r="E154" i="1"/>
  <c r="D154" i="1"/>
  <c r="I89" i="1"/>
  <c r="H89" i="1"/>
  <c r="E89" i="1"/>
  <c r="G89" i="1"/>
  <c r="F89" i="1"/>
  <c r="I42" i="1"/>
  <c r="G42" i="1"/>
  <c r="H42" i="1"/>
  <c r="E42" i="1"/>
  <c r="F42" i="1"/>
  <c r="F32" i="1"/>
  <c r="E32" i="1"/>
  <c r="H32" i="1"/>
  <c r="G32" i="1"/>
  <c r="I32" i="1"/>
  <c r="E165" i="1"/>
  <c r="D165" i="1"/>
  <c r="I100" i="1"/>
  <c r="H100" i="1"/>
  <c r="E100" i="1"/>
  <c r="G100" i="1"/>
  <c r="F100" i="1"/>
  <c r="G65" i="1"/>
  <c r="F65" i="1"/>
  <c r="E65" i="1"/>
  <c r="I65" i="1"/>
  <c r="H65" i="1"/>
  <c r="E138" i="1"/>
  <c r="E73" i="1"/>
  <c r="G73" i="1"/>
  <c r="I73" i="1"/>
  <c r="H73" i="1"/>
  <c r="F73" i="1"/>
  <c r="E146" i="1"/>
  <c r="E81" i="1"/>
  <c r="G81" i="1"/>
  <c r="I81" i="1"/>
  <c r="H81" i="1"/>
  <c r="F81" i="1"/>
  <c r="I130" i="1"/>
  <c r="H130" i="1"/>
  <c r="E195" i="1"/>
  <c r="E130" i="1"/>
  <c r="D195" i="1"/>
  <c r="G130" i="1"/>
  <c r="F130" i="1"/>
  <c r="H299" i="1"/>
  <c r="F299" i="1"/>
  <c r="E299" i="1"/>
  <c r="G299" i="1"/>
  <c r="H315" i="1"/>
  <c r="G315" i="1"/>
  <c r="F315" i="1"/>
  <c r="E315" i="1"/>
  <c r="E228" i="1"/>
  <c r="G228" i="1"/>
  <c r="F228" i="1"/>
  <c r="H228" i="1"/>
  <c r="E239" i="1"/>
  <c r="G239" i="1"/>
  <c r="F239" i="1"/>
  <c r="H239" i="1"/>
  <c r="I239" i="1"/>
  <c r="H269" i="1"/>
  <c r="G269" i="1"/>
  <c r="F269" i="1"/>
  <c r="E269" i="1"/>
  <c r="H286" i="1"/>
  <c r="G286" i="1"/>
  <c r="E286" i="1"/>
  <c r="F286" i="1"/>
  <c r="F284" i="1"/>
  <c r="E284" i="1"/>
  <c r="H284" i="1"/>
  <c r="G284" i="1"/>
  <c r="I258" i="1"/>
  <c r="F258" i="1"/>
  <c r="E258" i="1"/>
  <c r="H258" i="1"/>
  <c r="G258" i="1"/>
  <c r="H288" i="1"/>
  <c r="F288" i="1"/>
  <c r="E288" i="1"/>
  <c r="G288" i="1"/>
  <c r="F302" i="1"/>
  <c r="H302" i="1"/>
  <c r="G302" i="1"/>
  <c r="E302" i="1"/>
  <c r="F305" i="1"/>
  <c r="E305" i="1"/>
  <c r="G305" i="1"/>
  <c r="H305" i="1"/>
  <c r="R103" i="1"/>
  <c r="Q103" i="1"/>
  <c r="N168" i="1"/>
  <c r="N103" i="1"/>
  <c r="M168" i="1"/>
  <c r="P103" i="1"/>
  <c r="O103" i="1"/>
  <c r="C177" i="1"/>
  <c r="C172" i="1"/>
  <c r="C142" i="1"/>
  <c r="C175" i="1"/>
  <c r="C163" i="1"/>
  <c r="C182" i="1"/>
  <c r="C190" i="1"/>
  <c r="R41" i="1"/>
  <c r="P41" i="1"/>
  <c r="Q41" i="1"/>
  <c r="O41" i="1"/>
  <c r="N41" i="1"/>
  <c r="O35" i="1"/>
  <c r="N35" i="1"/>
  <c r="Q35" i="1"/>
  <c r="P35" i="1"/>
  <c r="R35" i="1"/>
  <c r="O23" i="1"/>
  <c r="N23" i="1"/>
  <c r="Q23" i="1"/>
  <c r="P23" i="1"/>
  <c r="R23" i="1"/>
  <c r="R48" i="1"/>
  <c r="P48" i="1"/>
  <c r="O48" i="1"/>
  <c r="N48" i="1"/>
  <c r="Q48" i="1"/>
  <c r="Q40" i="1"/>
  <c r="R40" i="1"/>
  <c r="O40" i="1"/>
  <c r="N40" i="1"/>
  <c r="P40" i="1"/>
  <c r="P61" i="1"/>
  <c r="O61" i="1"/>
  <c r="N61" i="1"/>
  <c r="R61" i="1"/>
  <c r="Q61" i="1"/>
  <c r="P111" i="1"/>
  <c r="Q111" i="1"/>
  <c r="O111" i="1"/>
  <c r="N111" i="1"/>
  <c r="N176" i="1"/>
  <c r="M176" i="1"/>
  <c r="R111" i="1"/>
  <c r="N140" i="1"/>
  <c r="N75" i="1"/>
  <c r="P75" i="1"/>
  <c r="R75" i="1"/>
  <c r="Q75" i="1"/>
  <c r="O75" i="1"/>
  <c r="N148" i="1"/>
  <c r="N83" i="1"/>
  <c r="P83" i="1"/>
  <c r="O83" i="1"/>
  <c r="R83" i="1"/>
  <c r="Q83" i="1"/>
  <c r="N191" i="1"/>
  <c r="M191" i="1"/>
  <c r="R126" i="1"/>
  <c r="Q126" i="1"/>
  <c r="N126" i="1"/>
  <c r="O126" i="1"/>
  <c r="P126" i="1"/>
  <c r="Q265" i="1"/>
  <c r="P265" i="1"/>
  <c r="O265" i="1"/>
  <c r="N265" i="1"/>
  <c r="N297" i="1"/>
  <c r="P297" i="1"/>
  <c r="O297" i="1"/>
  <c r="Q297" i="1"/>
  <c r="N236" i="1"/>
  <c r="P236" i="1"/>
  <c r="O236" i="1"/>
  <c r="R236" i="1"/>
  <c r="Q236" i="1"/>
  <c r="N244" i="1"/>
  <c r="P244" i="1"/>
  <c r="O244" i="1"/>
  <c r="R244" i="1"/>
  <c r="Q244" i="1"/>
  <c r="P272" i="1"/>
  <c r="O272" i="1"/>
  <c r="N272" i="1"/>
  <c r="Q272" i="1"/>
  <c r="N279" i="1"/>
  <c r="P279" i="1"/>
  <c r="O279" i="1"/>
  <c r="Q279" i="1"/>
  <c r="R257" i="1"/>
  <c r="O257" i="1"/>
  <c r="N257" i="1"/>
  <c r="Q257" i="1"/>
  <c r="P257" i="1"/>
  <c r="Q304" i="1"/>
  <c r="N304" i="1"/>
  <c r="O304" i="1"/>
  <c r="P304" i="1"/>
  <c r="P317" i="1"/>
  <c r="O317" i="1"/>
  <c r="N317" i="1"/>
  <c r="Q317" i="1"/>
  <c r="I47" i="1"/>
  <c r="G47" i="1"/>
  <c r="F47" i="1"/>
  <c r="E47" i="1"/>
  <c r="H47" i="1"/>
  <c r="Q14" i="1"/>
  <c r="P14" i="1"/>
  <c r="O14" i="1"/>
  <c r="N14" i="1"/>
  <c r="R14" i="1"/>
  <c r="L139" i="1"/>
  <c r="L147" i="1"/>
  <c r="L160" i="1"/>
  <c r="L168" i="1"/>
  <c r="L178" i="1"/>
  <c r="L195" i="1"/>
  <c r="O20" i="2"/>
  <c r="N20" i="2"/>
  <c r="Q20" i="2"/>
  <c r="P20" i="2"/>
  <c r="R20" i="2"/>
  <c r="E32" i="2"/>
  <c r="G32" i="2"/>
  <c r="E139" i="1"/>
  <c r="E74" i="1"/>
  <c r="G74" i="1"/>
  <c r="I74" i="1"/>
  <c r="H74" i="1"/>
  <c r="F74" i="1"/>
  <c r="Q15" i="1"/>
  <c r="P15" i="1"/>
  <c r="N15" i="1"/>
  <c r="R15" i="1"/>
  <c r="O15" i="1"/>
  <c r="P109" i="1"/>
  <c r="R109" i="1"/>
  <c r="N109" i="1"/>
  <c r="M174" i="1"/>
  <c r="Q109" i="1"/>
  <c r="N174" i="1"/>
  <c r="O109" i="1"/>
  <c r="R127" i="1"/>
  <c r="Q127" i="1"/>
  <c r="N127" i="1"/>
  <c r="N192" i="1"/>
  <c r="P127" i="1"/>
  <c r="O127" i="1"/>
  <c r="M192" i="1"/>
  <c r="R36" i="2"/>
  <c r="N36" i="2"/>
  <c r="Q36" i="2"/>
  <c r="P36" i="2"/>
  <c r="O36" i="2"/>
  <c r="O18" i="2"/>
  <c r="N18" i="2"/>
  <c r="Q18" i="2"/>
  <c r="P18" i="2"/>
  <c r="R18" i="2"/>
  <c r="M37" i="2"/>
  <c r="R32" i="2"/>
  <c r="N32" i="2"/>
  <c r="Q32" i="2"/>
  <c r="P32" i="2"/>
  <c r="O32" i="2"/>
  <c r="F17" i="2"/>
  <c r="E17" i="2"/>
  <c r="H17" i="2"/>
  <c r="G17" i="2"/>
  <c r="D37" i="2"/>
  <c r="I17" i="2"/>
  <c r="F30" i="2"/>
  <c r="E30" i="2"/>
  <c r="I30" i="2"/>
  <c r="G30" i="2"/>
  <c r="H30" i="2"/>
  <c r="F14" i="2"/>
  <c r="E14" i="2"/>
  <c r="I14" i="2"/>
  <c r="G14" i="2"/>
  <c r="H14" i="2"/>
  <c r="K37" i="2"/>
  <c r="O17" i="2"/>
  <c r="Q17" i="2"/>
  <c r="F13" i="2"/>
  <c r="H13" i="2"/>
  <c r="K137" i="1"/>
  <c r="K145" i="1"/>
  <c r="K153" i="1"/>
  <c r="K165" i="1"/>
  <c r="K194" i="1"/>
  <c r="B137" i="1"/>
  <c r="B145" i="1"/>
  <c r="B153" i="1"/>
  <c r="B165" i="1"/>
  <c r="B192" i="1"/>
  <c r="E170" i="1"/>
  <c r="D170" i="1"/>
  <c r="I105" i="1"/>
  <c r="H105" i="1"/>
  <c r="E105" i="1"/>
  <c r="G105" i="1"/>
  <c r="F105" i="1"/>
  <c r="H16" i="1"/>
  <c r="F16" i="1"/>
  <c r="G16" i="1"/>
  <c r="E16" i="1"/>
  <c r="I16" i="1"/>
  <c r="I52" i="1"/>
  <c r="H52" i="1"/>
  <c r="G52" i="1"/>
  <c r="F52" i="1"/>
  <c r="E52" i="1"/>
  <c r="F34" i="1"/>
  <c r="E34" i="1"/>
  <c r="H34" i="1"/>
  <c r="G34" i="1"/>
  <c r="I34" i="1"/>
  <c r="E178" i="1"/>
  <c r="D178" i="1"/>
  <c r="G113" i="1"/>
  <c r="I113" i="1"/>
  <c r="E113" i="1"/>
  <c r="H113" i="1"/>
  <c r="F113" i="1"/>
  <c r="E160" i="1"/>
  <c r="D160" i="1"/>
  <c r="I95" i="1"/>
  <c r="H95" i="1"/>
  <c r="E95" i="1"/>
  <c r="G95" i="1"/>
  <c r="F95" i="1"/>
  <c r="G59" i="1"/>
  <c r="F59" i="1"/>
  <c r="E59" i="1"/>
  <c r="I59" i="1"/>
  <c r="H59" i="1"/>
  <c r="G67" i="1"/>
  <c r="F67" i="1"/>
  <c r="E67" i="1"/>
  <c r="I67" i="1"/>
  <c r="H67" i="1"/>
  <c r="E75" i="1"/>
  <c r="G75" i="1"/>
  <c r="E140" i="1"/>
  <c r="H75" i="1"/>
  <c r="F75" i="1"/>
  <c r="I75" i="1"/>
  <c r="E83" i="1"/>
  <c r="E148" i="1"/>
  <c r="G83" i="1"/>
  <c r="H83" i="1"/>
  <c r="F83" i="1"/>
  <c r="I83" i="1"/>
  <c r="I124" i="1"/>
  <c r="H124" i="1"/>
  <c r="E189" i="1"/>
  <c r="E124" i="1"/>
  <c r="D189" i="1"/>
  <c r="G124" i="1"/>
  <c r="F124" i="1"/>
  <c r="I132" i="1"/>
  <c r="H132" i="1"/>
  <c r="E132" i="1"/>
  <c r="E197" i="1"/>
  <c r="G132" i="1"/>
  <c r="F132" i="1"/>
  <c r="H223" i="1"/>
  <c r="E223" i="1"/>
  <c r="G223" i="1"/>
  <c r="F223" i="1"/>
  <c r="E233" i="1"/>
  <c r="G233" i="1"/>
  <c r="F233" i="1"/>
  <c r="H233" i="1"/>
  <c r="I233" i="1"/>
  <c r="E241" i="1"/>
  <c r="G241" i="1"/>
  <c r="F241" i="1"/>
  <c r="H241" i="1"/>
  <c r="I241" i="1"/>
  <c r="F287" i="1"/>
  <c r="H287" i="1"/>
  <c r="G287" i="1"/>
  <c r="E287" i="1"/>
  <c r="H295" i="1"/>
  <c r="F295" i="1"/>
  <c r="E295" i="1"/>
  <c r="G295" i="1"/>
  <c r="F263" i="1"/>
  <c r="E263" i="1"/>
  <c r="G263" i="1"/>
  <c r="H263" i="1"/>
  <c r="H300" i="1"/>
  <c r="G300" i="1"/>
  <c r="F300" i="1"/>
  <c r="E300" i="1"/>
  <c r="F314" i="1"/>
  <c r="E314" i="1"/>
  <c r="H314" i="1"/>
  <c r="G314" i="1"/>
  <c r="F313" i="1"/>
  <c r="E313" i="1"/>
  <c r="H313" i="1"/>
  <c r="G313" i="1"/>
  <c r="Q13" i="1"/>
  <c r="P13" i="1"/>
  <c r="N13" i="1"/>
  <c r="R13" i="1"/>
  <c r="O13" i="1"/>
  <c r="C68" i="1"/>
  <c r="G48" i="1"/>
  <c r="E48" i="1"/>
  <c r="C144" i="1"/>
  <c r="C153" i="1"/>
  <c r="C165" i="1"/>
  <c r="C192" i="1"/>
  <c r="R39" i="1"/>
  <c r="Q39" i="1"/>
  <c r="P39" i="1"/>
  <c r="O39" i="1"/>
  <c r="N39" i="1"/>
  <c r="N163" i="1"/>
  <c r="M163" i="1"/>
  <c r="R98" i="1"/>
  <c r="Q98" i="1"/>
  <c r="N98" i="1"/>
  <c r="P98" i="1"/>
  <c r="O98" i="1"/>
  <c r="O37" i="1"/>
  <c r="N37" i="1"/>
  <c r="Q37" i="1"/>
  <c r="P37" i="1"/>
  <c r="R37" i="1"/>
  <c r="N162" i="1"/>
  <c r="M162" i="1"/>
  <c r="R97" i="1"/>
  <c r="Q97" i="1"/>
  <c r="N97" i="1"/>
  <c r="O97" i="1"/>
  <c r="P97" i="1"/>
  <c r="P115" i="1"/>
  <c r="R115" i="1"/>
  <c r="N180" i="1"/>
  <c r="Q115" i="1"/>
  <c r="M180" i="1"/>
  <c r="O115" i="1"/>
  <c r="N115" i="1"/>
  <c r="P63" i="1"/>
  <c r="O63" i="1"/>
  <c r="N63" i="1"/>
  <c r="R63" i="1"/>
  <c r="Q63" i="1"/>
  <c r="P117" i="1"/>
  <c r="O117" i="1"/>
  <c r="Q117" i="1"/>
  <c r="N117" i="1"/>
  <c r="R117" i="1"/>
  <c r="M182" i="1"/>
  <c r="N182" i="1"/>
  <c r="N142" i="1"/>
  <c r="N77" i="1"/>
  <c r="P77" i="1"/>
  <c r="O77" i="1"/>
  <c r="R77" i="1"/>
  <c r="Q77" i="1"/>
  <c r="N175" i="1"/>
  <c r="M175" i="1"/>
  <c r="P110" i="1"/>
  <c r="N110" i="1"/>
  <c r="Q110" i="1"/>
  <c r="O110" i="1"/>
  <c r="R110" i="1"/>
  <c r="N193" i="1"/>
  <c r="M193" i="1"/>
  <c r="R128" i="1"/>
  <c r="Q128" i="1"/>
  <c r="N128" i="1"/>
  <c r="O128" i="1"/>
  <c r="P128" i="1"/>
  <c r="N183" i="1"/>
  <c r="M183" i="1"/>
  <c r="P118" i="1"/>
  <c r="O118" i="1"/>
  <c r="R118" i="1"/>
  <c r="Q118" i="1"/>
  <c r="N118" i="1"/>
  <c r="Q315" i="1"/>
  <c r="P315" i="1"/>
  <c r="O315" i="1"/>
  <c r="N315" i="1"/>
  <c r="N238" i="1"/>
  <c r="P238" i="1"/>
  <c r="O238" i="1"/>
  <c r="R238" i="1"/>
  <c r="Q238" i="1"/>
  <c r="Q285" i="1"/>
  <c r="P285" i="1"/>
  <c r="O285" i="1"/>
  <c r="N285" i="1"/>
  <c r="N289" i="1"/>
  <c r="P289" i="1"/>
  <c r="O289" i="1"/>
  <c r="Q289" i="1"/>
  <c r="P284" i="1"/>
  <c r="O284" i="1"/>
  <c r="N284" i="1"/>
  <c r="Q284" i="1"/>
  <c r="R259" i="1"/>
  <c r="O259" i="1"/>
  <c r="N259" i="1"/>
  <c r="Q259" i="1"/>
  <c r="P259" i="1"/>
  <c r="Q316" i="1"/>
  <c r="N316" i="1"/>
  <c r="O316" i="1"/>
  <c r="P316" i="1"/>
  <c r="N305" i="1"/>
  <c r="P305" i="1"/>
  <c r="O305" i="1"/>
  <c r="Q305" i="1"/>
  <c r="H15" i="1"/>
  <c r="G15" i="1"/>
  <c r="E15" i="1"/>
  <c r="F15" i="1"/>
  <c r="I15" i="1"/>
  <c r="L141" i="1"/>
  <c r="L171" i="1"/>
  <c r="L162" i="1"/>
  <c r="L170" i="1"/>
  <c r="L180" i="1"/>
  <c r="L189" i="1"/>
  <c r="L197" i="1"/>
  <c r="B172" i="1"/>
  <c r="F10" i="1"/>
  <c r="H10" i="1"/>
  <c r="B178" i="1"/>
  <c r="G38" i="1"/>
  <c r="F38" i="1"/>
  <c r="E38" i="1"/>
  <c r="I38" i="1"/>
  <c r="H38" i="1"/>
  <c r="E196" i="1"/>
  <c r="I131" i="1"/>
  <c r="D196" i="1"/>
  <c r="H131" i="1"/>
  <c r="E131" i="1"/>
  <c r="F131" i="1"/>
  <c r="G131" i="1"/>
  <c r="H296" i="1"/>
  <c r="G296" i="1"/>
  <c r="F296" i="1"/>
  <c r="E296" i="1"/>
  <c r="C176" i="1"/>
  <c r="P62" i="1"/>
  <c r="O62" i="1"/>
  <c r="N62" i="1"/>
  <c r="R62" i="1"/>
  <c r="Q62" i="1"/>
  <c r="Q273" i="1"/>
  <c r="P273" i="1"/>
  <c r="O273" i="1"/>
  <c r="N273" i="1"/>
  <c r="L176" i="1"/>
  <c r="L161" i="1"/>
  <c r="L133" i="1"/>
  <c r="L188" i="1"/>
  <c r="I35" i="2"/>
  <c r="E35" i="2"/>
  <c r="H35" i="2"/>
  <c r="G35" i="2"/>
  <c r="F35" i="2"/>
  <c r="O16" i="2"/>
  <c r="N16" i="2"/>
  <c r="Q16" i="2"/>
  <c r="P16" i="2"/>
  <c r="R16" i="2"/>
  <c r="F31" i="2"/>
  <c r="E31" i="2"/>
  <c r="H31" i="2"/>
  <c r="G31" i="2"/>
  <c r="I31" i="2"/>
  <c r="F15" i="2"/>
  <c r="E15" i="2"/>
  <c r="H15" i="2"/>
  <c r="G15" i="2"/>
  <c r="I15" i="2"/>
  <c r="F28" i="2"/>
  <c r="E28" i="2"/>
  <c r="I28" i="2"/>
  <c r="G28" i="2"/>
  <c r="H28" i="2"/>
  <c r="Q19" i="2"/>
  <c r="O19" i="2"/>
  <c r="C37" i="2"/>
  <c r="B176" i="1"/>
  <c r="F9" i="1"/>
  <c r="H9" i="1"/>
  <c r="K138" i="1"/>
  <c r="K146" i="1"/>
  <c r="K154" i="1"/>
  <c r="K166" i="1"/>
  <c r="K195" i="1"/>
  <c r="B138" i="1"/>
  <c r="B146" i="1"/>
  <c r="B154" i="1"/>
  <c r="B166" i="1"/>
  <c r="B193" i="1"/>
  <c r="K54" i="1"/>
  <c r="G14" i="1"/>
  <c r="E14" i="1"/>
  <c r="D119" i="1"/>
  <c r="E159" i="1"/>
  <c r="D159" i="1"/>
  <c r="I94" i="1"/>
  <c r="H94" i="1"/>
  <c r="E94" i="1"/>
  <c r="G94" i="1"/>
  <c r="F94" i="1"/>
  <c r="E173" i="1"/>
  <c r="G108" i="1"/>
  <c r="D173" i="1"/>
  <c r="I108" i="1"/>
  <c r="H108" i="1"/>
  <c r="F108" i="1"/>
  <c r="E108" i="1"/>
  <c r="F35" i="1"/>
  <c r="E35" i="1"/>
  <c r="H35" i="1"/>
  <c r="G35" i="1"/>
  <c r="I35" i="1"/>
  <c r="E164" i="1"/>
  <c r="D164" i="1"/>
  <c r="I99" i="1"/>
  <c r="H99" i="1"/>
  <c r="E99" i="1"/>
  <c r="G99" i="1"/>
  <c r="F99" i="1"/>
  <c r="G60" i="1"/>
  <c r="F60" i="1"/>
  <c r="E60" i="1"/>
  <c r="I60" i="1"/>
  <c r="H60" i="1"/>
  <c r="E172" i="1"/>
  <c r="D172" i="1"/>
  <c r="G107" i="1"/>
  <c r="F107" i="1"/>
  <c r="E107" i="1"/>
  <c r="I107" i="1"/>
  <c r="H107" i="1"/>
  <c r="E141" i="1"/>
  <c r="E76" i="1"/>
  <c r="G76" i="1"/>
  <c r="H76" i="1"/>
  <c r="F76" i="1"/>
  <c r="I76" i="1"/>
  <c r="E190" i="1"/>
  <c r="I125" i="1"/>
  <c r="D190" i="1"/>
  <c r="H125" i="1"/>
  <c r="E125" i="1"/>
  <c r="F125" i="1"/>
  <c r="G125" i="1"/>
  <c r="H227" i="1"/>
  <c r="E227" i="1"/>
  <c r="G227" i="1"/>
  <c r="F227" i="1"/>
  <c r="G221" i="1"/>
  <c r="F221" i="1"/>
  <c r="E221" i="1"/>
  <c r="H221" i="1"/>
  <c r="E234" i="1"/>
  <c r="G234" i="1"/>
  <c r="F234" i="1"/>
  <c r="I234" i="1"/>
  <c r="H234" i="1"/>
  <c r="E242" i="1"/>
  <c r="G242" i="1"/>
  <c r="F242" i="1"/>
  <c r="I242" i="1"/>
  <c r="H242" i="1"/>
  <c r="H266" i="1"/>
  <c r="G266" i="1"/>
  <c r="F266" i="1"/>
  <c r="E266" i="1"/>
  <c r="H311" i="1"/>
  <c r="G311" i="1"/>
  <c r="F311" i="1"/>
  <c r="E311" i="1"/>
  <c r="I253" i="1"/>
  <c r="F253" i="1"/>
  <c r="E253" i="1"/>
  <c r="G253" i="1"/>
  <c r="H253" i="1"/>
  <c r="F267" i="1"/>
  <c r="E267" i="1"/>
  <c r="H267" i="1"/>
  <c r="G267" i="1"/>
  <c r="H304" i="1"/>
  <c r="G304" i="1"/>
  <c r="F304" i="1"/>
  <c r="E304" i="1"/>
  <c r="F319" i="1"/>
  <c r="E319" i="1"/>
  <c r="H319" i="1"/>
  <c r="G319" i="1"/>
  <c r="F317" i="1"/>
  <c r="E317" i="1"/>
  <c r="G317" i="1"/>
  <c r="H317" i="1"/>
  <c r="Q11" i="1"/>
  <c r="P11" i="1"/>
  <c r="N11" i="1"/>
  <c r="R11" i="1"/>
  <c r="O11" i="1"/>
  <c r="C137" i="1"/>
  <c r="C145" i="1"/>
  <c r="C154" i="1"/>
  <c r="C166" i="1"/>
  <c r="C193" i="1"/>
  <c r="R51" i="1"/>
  <c r="Q51" i="1"/>
  <c r="P51" i="1"/>
  <c r="O51" i="1"/>
  <c r="N51" i="1"/>
  <c r="N167" i="1"/>
  <c r="M167" i="1"/>
  <c r="R102" i="1"/>
  <c r="Q102" i="1"/>
  <c r="N102" i="1"/>
  <c r="P102" i="1"/>
  <c r="O102" i="1"/>
  <c r="R42" i="1"/>
  <c r="P42" i="1"/>
  <c r="O42" i="1"/>
  <c r="N42" i="1"/>
  <c r="Q42" i="1"/>
  <c r="R43" i="1"/>
  <c r="P43" i="1"/>
  <c r="O43" i="1"/>
  <c r="N43" i="1"/>
  <c r="Q43" i="1"/>
  <c r="R101" i="1"/>
  <c r="Q101" i="1"/>
  <c r="N101" i="1"/>
  <c r="O101" i="1"/>
  <c r="N166" i="1"/>
  <c r="M166" i="1"/>
  <c r="P101" i="1"/>
  <c r="P64" i="1"/>
  <c r="O64" i="1"/>
  <c r="N64" i="1"/>
  <c r="R64" i="1"/>
  <c r="Q64" i="1"/>
  <c r="N143" i="1"/>
  <c r="N78" i="1"/>
  <c r="P78" i="1"/>
  <c r="R78" i="1"/>
  <c r="Q78" i="1"/>
  <c r="O78" i="1"/>
  <c r="P113" i="1"/>
  <c r="N178" i="1"/>
  <c r="N113" i="1"/>
  <c r="M178" i="1"/>
  <c r="Q113" i="1"/>
  <c r="R113" i="1"/>
  <c r="O113" i="1"/>
  <c r="R129" i="1"/>
  <c r="Q129" i="1"/>
  <c r="N129" i="1"/>
  <c r="P129" i="1"/>
  <c r="M194" i="1"/>
  <c r="N194" i="1"/>
  <c r="O129" i="1"/>
  <c r="R251" i="1"/>
  <c r="O251" i="1"/>
  <c r="N251" i="1"/>
  <c r="Q251" i="1"/>
  <c r="P251" i="1"/>
  <c r="N239" i="1"/>
  <c r="P239" i="1"/>
  <c r="O239" i="1"/>
  <c r="Q239" i="1"/>
  <c r="R239" i="1"/>
  <c r="P303" i="1"/>
  <c r="O303" i="1"/>
  <c r="Q303" i="1"/>
  <c r="N303" i="1"/>
  <c r="P295" i="1"/>
  <c r="O295" i="1"/>
  <c r="N295" i="1"/>
  <c r="Q295" i="1"/>
  <c r="P299" i="1"/>
  <c r="O299" i="1"/>
  <c r="Q299" i="1"/>
  <c r="N299" i="1"/>
  <c r="R252" i="1"/>
  <c r="O252" i="1"/>
  <c r="N252" i="1"/>
  <c r="P252" i="1"/>
  <c r="Q252" i="1"/>
  <c r="N286" i="1"/>
  <c r="P286" i="1"/>
  <c r="O286" i="1"/>
  <c r="Q286" i="1"/>
  <c r="P294" i="1"/>
  <c r="N294" i="1"/>
  <c r="Q294" i="1"/>
  <c r="O294" i="1"/>
  <c r="H13" i="1"/>
  <c r="G13" i="1"/>
  <c r="F13" i="1"/>
  <c r="E13" i="1"/>
  <c r="I13" i="1"/>
  <c r="L54" i="1"/>
  <c r="L173" i="1"/>
  <c r="L142" i="1"/>
  <c r="L175" i="1"/>
  <c r="L163" i="1"/>
  <c r="L174" i="1"/>
  <c r="L181" i="1"/>
  <c r="L190" i="1"/>
  <c r="I7" i="2"/>
  <c r="F7" i="2"/>
  <c r="E7" i="2"/>
  <c r="G7" i="2"/>
  <c r="H7" i="2"/>
  <c r="I9" i="2"/>
  <c r="I13" i="2"/>
  <c r="I32" i="2"/>
  <c r="R35" i="2"/>
  <c r="N35" i="2"/>
  <c r="O35" i="2"/>
  <c r="P35" i="2"/>
  <c r="Q35" i="2"/>
  <c r="B144" i="1"/>
  <c r="F33" i="1"/>
  <c r="E33" i="1"/>
  <c r="H33" i="1"/>
  <c r="G33" i="1"/>
  <c r="I33" i="1"/>
  <c r="E188" i="1"/>
  <c r="I123" i="1"/>
  <c r="D188" i="1"/>
  <c r="H123" i="1"/>
  <c r="E123" i="1"/>
  <c r="D133" i="1"/>
  <c r="F123" i="1"/>
  <c r="G123" i="1"/>
  <c r="I259" i="1"/>
  <c r="F259" i="1"/>
  <c r="E259" i="1"/>
  <c r="G259" i="1"/>
  <c r="H259" i="1"/>
  <c r="C191" i="1"/>
  <c r="O36" i="1"/>
  <c r="N36" i="1"/>
  <c r="Q36" i="1"/>
  <c r="P36" i="1"/>
  <c r="R36" i="1"/>
  <c r="N171" i="1"/>
  <c r="M171" i="1"/>
  <c r="P106" i="1"/>
  <c r="N106" i="1"/>
  <c r="Q106" i="1"/>
  <c r="R106" i="1"/>
  <c r="O106" i="1"/>
  <c r="Q282" i="1"/>
  <c r="N282" i="1"/>
  <c r="P282" i="1"/>
  <c r="O282" i="1"/>
  <c r="Q320" i="1"/>
  <c r="P320" i="1"/>
  <c r="O320" i="1"/>
  <c r="N320" i="1"/>
  <c r="L148" i="1"/>
  <c r="L196" i="1"/>
  <c r="O30" i="2"/>
  <c r="N30" i="2"/>
  <c r="Q30" i="2"/>
  <c r="P30" i="2"/>
  <c r="R30" i="2"/>
  <c r="O14" i="2"/>
  <c r="N14" i="2"/>
  <c r="Q14" i="2"/>
  <c r="P14" i="2"/>
  <c r="R14" i="2"/>
  <c r="R34" i="2"/>
  <c r="N34" i="2"/>
  <c r="Q34" i="2"/>
  <c r="P34" i="2"/>
  <c r="O34" i="2"/>
  <c r="F29" i="2"/>
  <c r="E29" i="2"/>
  <c r="H29" i="2"/>
  <c r="G29" i="2"/>
  <c r="I29" i="2"/>
  <c r="I34" i="2"/>
  <c r="E34" i="2"/>
  <c r="H34" i="2"/>
  <c r="G34" i="2"/>
  <c r="F34" i="2"/>
  <c r="F26" i="2"/>
  <c r="E26" i="2"/>
  <c r="I26" i="2"/>
  <c r="H26" i="2"/>
  <c r="G26" i="2"/>
  <c r="Q21" i="2"/>
  <c r="O21" i="2"/>
  <c r="K68" i="1"/>
  <c r="F45" i="1"/>
  <c r="H45" i="1"/>
  <c r="K139" i="1"/>
  <c r="K147" i="1"/>
  <c r="K159" i="1"/>
  <c r="K119" i="1"/>
  <c r="K184" i="1" s="1"/>
  <c r="K167" i="1"/>
  <c r="K179" i="1"/>
  <c r="K133" i="1"/>
  <c r="K188" i="1"/>
  <c r="K196" i="1"/>
  <c r="B139" i="1"/>
  <c r="B147" i="1"/>
  <c r="B159" i="1"/>
  <c r="B119" i="1"/>
  <c r="B184" i="1" s="1"/>
  <c r="B167" i="1"/>
  <c r="B194" i="1"/>
  <c r="K27" i="1"/>
  <c r="E12" i="1"/>
  <c r="G12" i="1"/>
  <c r="F24" i="1"/>
  <c r="E24" i="1"/>
  <c r="H24" i="1"/>
  <c r="G24" i="1"/>
  <c r="I24" i="1"/>
  <c r="E163" i="1"/>
  <c r="D163" i="1"/>
  <c r="I98" i="1"/>
  <c r="H98" i="1"/>
  <c r="E98" i="1"/>
  <c r="G98" i="1"/>
  <c r="F98" i="1"/>
  <c r="F36" i="1"/>
  <c r="E36" i="1"/>
  <c r="H36" i="1"/>
  <c r="G36" i="1"/>
  <c r="I36" i="1"/>
  <c r="I41" i="1"/>
  <c r="G41" i="1"/>
  <c r="E41" i="1"/>
  <c r="H41" i="1"/>
  <c r="F41" i="1"/>
  <c r="E168" i="1"/>
  <c r="D168" i="1"/>
  <c r="I103" i="1"/>
  <c r="H103" i="1"/>
  <c r="E103" i="1"/>
  <c r="G103" i="1"/>
  <c r="F103" i="1"/>
  <c r="G61" i="1"/>
  <c r="F61" i="1"/>
  <c r="E61" i="1"/>
  <c r="I61" i="1"/>
  <c r="H61" i="1"/>
  <c r="E176" i="1"/>
  <c r="D176" i="1"/>
  <c r="G111" i="1"/>
  <c r="F111" i="1"/>
  <c r="E111" i="1"/>
  <c r="I111" i="1"/>
  <c r="H111" i="1"/>
  <c r="E142" i="1"/>
  <c r="E77" i="1"/>
  <c r="G77" i="1"/>
  <c r="I77" i="1"/>
  <c r="H77" i="1"/>
  <c r="F77" i="1"/>
  <c r="H218" i="1"/>
  <c r="G218" i="1"/>
  <c r="F218" i="1"/>
  <c r="E218" i="1"/>
  <c r="I126" i="1"/>
  <c r="H126" i="1"/>
  <c r="E191" i="1"/>
  <c r="E126" i="1"/>
  <c r="D191" i="1"/>
  <c r="G126" i="1"/>
  <c r="F126" i="1"/>
  <c r="H222" i="1"/>
  <c r="G222" i="1"/>
  <c r="F222" i="1"/>
  <c r="E222" i="1"/>
  <c r="G225" i="1"/>
  <c r="F225" i="1"/>
  <c r="E225" i="1"/>
  <c r="H225" i="1"/>
  <c r="E235" i="1"/>
  <c r="G235" i="1"/>
  <c r="F235" i="1"/>
  <c r="H235" i="1"/>
  <c r="I235" i="1"/>
  <c r="E243" i="1"/>
  <c r="G243" i="1"/>
  <c r="F243" i="1"/>
  <c r="H243" i="1"/>
  <c r="I243" i="1"/>
  <c r="H270" i="1"/>
  <c r="G270" i="1"/>
  <c r="F270" i="1"/>
  <c r="E270" i="1"/>
  <c r="F264" i="1"/>
  <c r="E264" i="1"/>
  <c r="H264" i="1"/>
  <c r="G264" i="1"/>
  <c r="I254" i="1"/>
  <c r="F254" i="1"/>
  <c r="E254" i="1"/>
  <c r="H254" i="1"/>
  <c r="G254" i="1"/>
  <c r="F271" i="1"/>
  <c r="E271" i="1"/>
  <c r="H271" i="1"/>
  <c r="G271" i="1"/>
  <c r="H312" i="1"/>
  <c r="G312" i="1"/>
  <c r="E312" i="1"/>
  <c r="F312" i="1"/>
  <c r="F289" i="1"/>
  <c r="E289" i="1"/>
  <c r="H289" i="1"/>
  <c r="G289" i="1"/>
  <c r="H320" i="1"/>
  <c r="G320" i="1"/>
  <c r="F320" i="1"/>
  <c r="E320" i="1"/>
  <c r="Q9" i="1"/>
  <c r="O9" i="1"/>
  <c r="P9" i="1"/>
  <c r="N9" i="1"/>
  <c r="R9" i="1"/>
  <c r="C138" i="1"/>
  <c r="C146" i="1"/>
  <c r="C159" i="1"/>
  <c r="C119" i="1"/>
  <c r="C184" i="1" s="1"/>
  <c r="C167" i="1"/>
  <c r="C178" i="1"/>
  <c r="C194" i="1"/>
  <c r="N153" i="1"/>
  <c r="M153" i="1"/>
  <c r="R88" i="1"/>
  <c r="Q88" i="1"/>
  <c r="N88" i="1"/>
  <c r="O88" i="1"/>
  <c r="P88" i="1"/>
  <c r="R99" i="1"/>
  <c r="Q16" i="1"/>
  <c r="P16" i="1"/>
  <c r="O16" i="1"/>
  <c r="N16" i="1"/>
  <c r="R16" i="1"/>
  <c r="O31" i="1"/>
  <c r="N31" i="1"/>
  <c r="Q31" i="1"/>
  <c r="P31" i="1"/>
  <c r="R31" i="1"/>
  <c r="R49" i="1"/>
  <c r="Q49" i="1"/>
  <c r="P49" i="1"/>
  <c r="O49" i="1"/>
  <c r="N49" i="1"/>
  <c r="R44" i="1"/>
  <c r="P44" i="1"/>
  <c r="O44" i="1"/>
  <c r="N44" i="1"/>
  <c r="Q44" i="1"/>
  <c r="P105" i="1"/>
  <c r="N170" i="1"/>
  <c r="M170" i="1"/>
  <c r="R105" i="1"/>
  <c r="N105" i="1"/>
  <c r="O105" i="1"/>
  <c r="Q105" i="1"/>
  <c r="P65" i="1"/>
  <c r="O65" i="1"/>
  <c r="N65" i="1"/>
  <c r="R65" i="1"/>
  <c r="Q65" i="1"/>
  <c r="N144" i="1"/>
  <c r="N79" i="1"/>
  <c r="P79" i="1"/>
  <c r="R79" i="1"/>
  <c r="Q79" i="1"/>
  <c r="O79" i="1"/>
  <c r="N195" i="1"/>
  <c r="M195" i="1"/>
  <c r="R130" i="1"/>
  <c r="Q130" i="1"/>
  <c r="N130" i="1"/>
  <c r="O130" i="1"/>
  <c r="P130" i="1"/>
  <c r="N240" i="1"/>
  <c r="P240" i="1"/>
  <c r="O240" i="1"/>
  <c r="R240" i="1"/>
  <c r="Q240" i="1"/>
  <c r="N301" i="1"/>
  <c r="P301" i="1"/>
  <c r="O301" i="1"/>
  <c r="Q301" i="1"/>
  <c r="Q311" i="1"/>
  <c r="P311" i="1"/>
  <c r="O311" i="1"/>
  <c r="N311" i="1"/>
  <c r="R253" i="1"/>
  <c r="O253" i="1"/>
  <c r="N253" i="1"/>
  <c r="Q253" i="1"/>
  <c r="P253" i="1"/>
  <c r="P319" i="1"/>
  <c r="O319" i="1"/>
  <c r="Q319" i="1"/>
  <c r="N319" i="1"/>
  <c r="P298" i="1"/>
  <c r="N298" i="1"/>
  <c r="Q298" i="1"/>
  <c r="O298" i="1"/>
  <c r="N313" i="1"/>
  <c r="P313" i="1"/>
  <c r="O313" i="1"/>
  <c r="Q313" i="1"/>
  <c r="H11" i="1"/>
  <c r="G11" i="1"/>
  <c r="F11" i="1"/>
  <c r="E11" i="1"/>
  <c r="I11" i="1"/>
  <c r="Q17" i="1"/>
  <c r="O17" i="1"/>
  <c r="P17" i="1"/>
  <c r="N17" i="1"/>
  <c r="R17" i="1"/>
  <c r="L68" i="1"/>
  <c r="L177" i="1"/>
  <c r="L143" i="1"/>
  <c r="L164" i="1"/>
  <c r="P99" i="1"/>
  <c r="N99" i="1"/>
  <c r="L182" i="1"/>
  <c r="L191" i="1"/>
  <c r="R95" i="1"/>
  <c r="Q95" i="1"/>
  <c r="N160" i="1"/>
  <c r="N95" i="1"/>
  <c r="M160" i="1"/>
  <c r="P95" i="1"/>
  <c r="O95" i="1"/>
  <c r="F19" i="2"/>
  <c r="E19" i="2"/>
  <c r="H19" i="2"/>
  <c r="G19" i="2"/>
  <c r="I19" i="2"/>
  <c r="K144" i="1"/>
  <c r="K193" i="1"/>
  <c r="B191" i="1"/>
  <c r="I50" i="1"/>
  <c r="H50" i="1"/>
  <c r="G50" i="1"/>
  <c r="F50" i="1"/>
  <c r="E50" i="1"/>
  <c r="G58" i="1"/>
  <c r="F58" i="1"/>
  <c r="E58" i="1"/>
  <c r="D68" i="1"/>
  <c r="I58" i="1"/>
  <c r="H58" i="1"/>
  <c r="H265" i="1"/>
  <c r="G265" i="1"/>
  <c r="F265" i="1"/>
  <c r="E265" i="1"/>
  <c r="C183" i="1"/>
  <c r="O30" i="1"/>
  <c r="N30" i="1"/>
  <c r="Q30" i="1"/>
  <c r="P30" i="1"/>
  <c r="R30" i="1"/>
  <c r="N141" i="1"/>
  <c r="N76" i="1"/>
  <c r="P76" i="1"/>
  <c r="O76" i="1"/>
  <c r="R76" i="1"/>
  <c r="Q76" i="1"/>
  <c r="N283" i="1"/>
  <c r="P283" i="1"/>
  <c r="O283" i="1"/>
  <c r="Q283" i="1"/>
  <c r="I46" i="1"/>
  <c r="G46" i="1"/>
  <c r="F46" i="1"/>
  <c r="H46" i="1"/>
  <c r="E46" i="1"/>
  <c r="L179" i="1"/>
  <c r="O28" i="2"/>
  <c r="N28" i="2"/>
  <c r="Q28" i="2"/>
  <c r="P28" i="2"/>
  <c r="R28" i="2"/>
  <c r="I33" i="2"/>
  <c r="E33" i="2"/>
  <c r="H33" i="2"/>
  <c r="F33" i="2"/>
  <c r="G33" i="2"/>
  <c r="F27" i="2"/>
  <c r="E27" i="2"/>
  <c r="H27" i="2"/>
  <c r="G27" i="2"/>
  <c r="I27" i="2"/>
  <c r="I36" i="2"/>
  <c r="E36" i="2"/>
  <c r="H36" i="2"/>
  <c r="G36" i="2"/>
  <c r="F36" i="2"/>
  <c r="F24" i="2"/>
  <c r="E24" i="2"/>
  <c r="I24" i="2"/>
  <c r="H24" i="2"/>
  <c r="G24" i="2"/>
  <c r="O23" i="2"/>
  <c r="Q23" i="2"/>
  <c r="F32" i="2"/>
  <c r="H32" i="2"/>
  <c r="H44" i="1"/>
  <c r="F44" i="1"/>
  <c r="H12" i="1"/>
  <c r="F12" i="1"/>
  <c r="H8" i="1"/>
  <c r="F8" i="1"/>
  <c r="K140" i="1"/>
  <c r="K148" i="1"/>
  <c r="K160" i="1"/>
  <c r="K168" i="1"/>
  <c r="K180" i="1"/>
  <c r="K189" i="1"/>
  <c r="K197" i="1"/>
  <c r="B140" i="1"/>
  <c r="B148" i="1"/>
  <c r="B160" i="1"/>
  <c r="B168" i="1"/>
  <c r="B179" i="1"/>
  <c r="B195" i="1"/>
  <c r="K155" i="1"/>
  <c r="K92" i="1"/>
  <c r="K157" i="1" s="1"/>
  <c r="G10" i="1"/>
  <c r="E10" i="1"/>
  <c r="F30" i="1"/>
  <c r="E30" i="1"/>
  <c r="H30" i="1"/>
  <c r="G30" i="1"/>
  <c r="I30" i="1"/>
  <c r="E167" i="1"/>
  <c r="D167" i="1"/>
  <c r="I102" i="1"/>
  <c r="H102" i="1"/>
  <c r="E102" i="1"/>
  <c r="G102" i="1"/>
  <c r="F102" i="1"/>
  <c r="H17" i="1"/>
  <c r="G17" i="1"/>
  <c r="E17" i="1"/>
  <c r="I17" i="1"/>
  <c r="F17" i="1"/>
  <c r="F37" i="1"/>
  <c r="E37" i="1"/>
  <c r="H37" i="1"/>
  <c r="G37" i="1"/>
  <c r="I37" i="1"/>
  <c r="I51" i="1"/>
  <c r="H51" i="1"/>
  <c r="G51" i="1"/>
  <c r="F51" i="1"/>
  <c r="E51" i="1"/>
  <c r="E174" i="1"/>
  <c r="D174" i="1"/>
  <c r="G109" i="1"/>
  <c r="I109" i="1"/>
  <c r="H109" i="1"/>
  <c r="E109" i="1"/>
  <c r="F109" i="1"/>
  <c r="G62" i="1"/>
  <c r="F62" i="1"/>
  <c r="E62" i="1"/>
  <c r="I62" i="1"/>
  <c r="H62" i="1"/>
  <c r="E180" i="1"/>
  <c r="D180" i="1"/>
  <c r="G115" i="1"/>
  <c r="F115" i="1"/>
  <c r="E115" i="1"/>
  <c r="I115" i="1"/>
  <c r="H115" i="1"/>
  <c r="E143" i="1"/>
  <c r="E78" i="1"/>
  <c r="G78" i="1"/>
  <c r="I78" i="1"/>
  <c r="H78" i="1"/>
  <c r="F78" i="1"/>
  <c r="E171" i="1"/>
  <c r="G106" i="1"/>
  <c r="D171" i="1"/>
  <c r="F106" i="1"/>
  <c r="E106" i="1"/>
  <c r="I106" i="1"/>
  <c r="H106" i="1"/>
  <c r="E192" i="1"/>
  <c r="I127" i="1"/>
  <c r="D192" i="1"/>
  <c r="H127" i="1"/>
  <c r="E127" i="1"/>
  <c r="F127" i="1"/>
  <c r="G127" i="1"/>
  <c r="I252" i="1"/>
  <c r="F252" i="1"/>
  <c r="E252" i="1"/>
  <c r="H252" i="1"/>
  <c r="G252" i="1"/>
  <c r="I249" i="1"/>
  <c r="H249" i="1"/>
  <c r="E249" i="1"/>
  <c r="G249" i="1"/>
  <c r="F249" i="1"/>
  <c r="H273" i="1"/>
  <c r="G273" i="1"/>
  <c r="F273" i="1"/>
  <c r="E273" i="1"/>
  <c r="E236" i="1"/>
  <c r="G236" i="1"/>
  <c r="F236" i="1"/>
  <c r="I236" i="1"/>
  <c r="H236" i="1"/>
  <c r="E244" i="1"/>
  <c r="G244" i="1"/>
  <c r="F244" i="1"/>
  <c r="I244" i="1"/>
  <c r="H244" i="1"/>
  <c r="H274" i="1"/>
  <c r="G274" i="1"/>
  <c r="F274" i="1"/>
  <c r="E274" i="1"/>
  <c r="F268" i="1"/>
  <c r="E268" i="1"/>
  <c r="H268" i="1"/>
  <c r="G268" i="1"/>
  <c r="I255" i="1"/>
  <c r="F255" i="1"/>
  <c r="E255" i="1"/>
  <c r="G255" i="1"/>
  <c r="H255" i="1"/>
  <c r="F279" i="1"/>
  <c r="E279" i="1"/>
  <c r="G279" i="1"/>
  <c r="H279" i="1"/>
  <c r="H316" i="1"/>
  <c r="G316" i="1"/>
  <c r="F316" i="1"/>
  <c r="E316" i="1"/>
  <c r="Q7" i="1"/>
  <c r="P7" i="1"/>
  <c r="O7" i="1"/>
  <c r="N7" i="1"/>
  <c r="R7" i="1"/>
  <c r="C139" i="1"/>
  <c r="C147" i="1"/>
  <c r="C160" i="1"/>
  <c r="C168" i="1"/>
  <c r="C179" i="1"/>
  <c r="C195" i="1"/>
  <c r="N161" i="1"/>
  <c r="M161" i="1"/>
  <c r="R96" i="1"/>
  <c r="Q96" i="1"/>
  <c r="N96" i="1"/>
  <c r="O96" i="1"/>
  <c r="P96" i="1"/>
  <c r="Q18" i="1"/>
  <c r="P18" i="1"/>
  <c r="O18" i="1"/>
  <c r="N18" i="1"/>
  <c r="R18" i="1"/>
  <c r="O32" i="1"/>
  <c r="N32" i="1"/>
  <c r="Q32" i="1"/>
  <c r="P32" i="1"/>
  <c r="R32" i="1"/>
  <c r="R53" i="1"/>
  <c r="Q53" i="1"/>
  <c r="P53" i="1"/>
  <c r="O53" i="1"/>
  <c r="N53" i="1"/>
  <c r="R45" i="1"/>
  <c r="P45" i="1"/>
  <c r="O45" i="1"/>
  <c r="N45" i="1"/>
  <c r="Q45" i="1"/>
  <c r="N173" i="1"/>
  <c r="M173" i="1"/>
  <c r="P108" i="1"/>
  <c r="R108" i="1"/>
  <c r="Q108" i="1"/>
  <c r="O108" i="1"/>
  <c r="N108" i="1"/>
  <c r="P58" i="1"/>
  <c r="O58" i="1"/>
  <c r="N58" i="1"/>
  <c r="M68" i="1"/>
  <c r="R58" i="1"/>
  <c r="Q58" i="1"/>
  <c r="P66" i="1"/>
  <c r="O66" i="1"/>
  <c r="N66" i="1"/>
  <c r="R66" i="1"/>
  <c r="Q66" i="1"/>
  <c r="N137" i="1"/>
  <c r="N72" i="1"/>
  <c r="P72" i="1"/>
  <c r="R72" i="1"/>
  <c r="O72" i="1"/>
  <c r="Q72" i="1"/>
  <c r="N145" i="1"/>
  <c r="N80" i="1"/>
  <c r="P80" i="1"/>
  <c r="O80" i="1"/>
  <c r="R80" i="1"/>
  <c r="Q80" i="1"/>
  <c r="R123" i="1"/>
  <c r="Q123" i="1"/>
  <c r="N123" i="1"/>
  <c r="M133" i="1"/>
  <c r="M188" i="1"/>
  <c r="P123" i="1"/>
  <c r="N188" i="1"/>
  <c r="O123" i="1"/>
  <c r="R131" i="1"/>
  <c r="Q131" i="1"/>
  <c r="N131" i="1"/>
  <c r="M196" i="1"/>
  <c r="P131" i="1"/>
  <c r="N196" i="1"/>
  <c r="O131" i="1"/>
  <c r="N233" i="1"/>
  <c r="P233" i="1"/>
  <c r="O233" i="1"/>
  <c r="Q233" i="1"/>
  <c r="R233" i="1"/>
  <c r="N241" i="1"/>
  <c r="P241" i="1"/>
  <c r="O241" i="1"/>
  <c r="Q241" i="1"/>
  <c r="R241" i="1"/>
  <c r="Q266" i="1"/>
  <c r="N266" i="1"/>
  <c r="P266" i="1"/>
  <c r="O266" i="1"/>
  <c r="P287" i="1"/>
  <c r="Q287" i="1"/>
  <c r="O287" i="1"/>
  <c r="N287" i="1"/>
  <c r="N263" i="1"/>
  <c r="P263" i="1"/>
  <c r="O263" i="1"/>
  <c r="Q263" i="1"/>
  <c r="R254" i="1"/>
  <c r="O254" i="1"/>
  <c r="N254" i="1"/>
  <c r="P254" i="1"/>
  <c r="Q254" i="1"/>
  <c r="N288" i="1"/>
  <c r="Q288" i="1"/>
  <c r="O288" i="1"/>
  <c r="P288" i="1"/>
  <c r="P302" i="1"/>
  <c r="N302" i="1"/>
  <c r="Q302" i="1"/>
  <c r="O302" i="1"/>
  <c r="N318" i="1"/>
  <c r="P318" i="1"/>
  <c r="O318" i="1"/>
  <c r="Q318" i="1"/>
  <c r="Q10" i="1"/>
  <c r="P10" i="1"/>
  <c r="N10" i="1"/>
  <c r="R10" i="1"/>
  <c r="O10" i="1"/>
  <c r="L144" i="1"/>
  <c r="L153" i="1"/>
  <c r="L165" i="1"/>
  <c r="L183" i="1"/>
  <c r="L192" i="1"/>
  <c r="F16" i="2"/>
  <c r="E16" i="2"/>
  <c r="I16" i="2"/>
  <c r="H16" i="2"/>
  <c r="G16" i="2"/>
  <c r="O31" i="2"/>
  <c r="Q31" i="2"/>
  <c r="F14" i="1"/>
  <c r="H14" i="1"/>
  <c r="E147" i="1"/>
  <c r="E82" i="1"/>
  <c r="G82" i="1"/>
  <c r="I82" i="1"/>
  <c r="H82" i="1"/>
  <c r="F82" i="1"/>
  <c r="H303" i="1"/>
  <c r="F303" i="1"/>
  <c r="E303" i="1"/>
  <c r="G303" i="1"/>
  <c r="C143" i="1"/>
  <c r="N159" i="1"/>
  <c r="M159" i="1"/>
  <c r="M119" i="1"/>
  <c r="R94" i="1"/>
  <c r="Q94" i="1"/>
  <c r="N94" i="1"/>
  <c r="P94" i="1"/>
  <c r="O94" i="1"/>
  <c r="N181" i="1"/>
  <c r="M181" i="1"/>
  <c r="P116" i="1"/>
  <c r="Q116" i="1"/>
  <c r="O116" i="1"/>
  <c r="N116" i="1"/>
  <c r="R116" i="1"/>
  <c r="N237" i="1"/>
  <c r="P237" i="1"/>
  <c r="O237" i="1"/>
  <c r="Q237" i="1"/>
  <c r="R237" i="1"/>
  <c r="Q312" i="1"/>
  <c r="N312" i="1"/>
  <c r="O312" i="1"/>
  <c r="P312" i="1"/>
  <c r="L169" i="1"/>
  <c r="O26" i="2"/>
  <c r="N26" i="2"/>
  <c r="Q26" i="2"/>
  <c r="P26" i="2"/>
  <c r="R26" i="2"/>
  <c r="F25" i="2"/>
  <c r="E25" i="2"/>
  <c r="H25" i="2"/>
  <c r="G25" i="2"/>
  <c r="I25" i="2"/>
  <c r="F22" i="2"/>
  <c r="E22" i="2"/>
  <c r="I22" i="2"/>
  <c r="G22" i="2"/>
  <c r="H22" i="2"/>
  <c r="P27" i="2"/>
  <c r="N27" i="2"/>
  <c r="O25" i="2"/>
  <c r="Q25" i="2"/>
  <c r="B37" i="2"/>
  <c r="K177" i="1"/>
  <c r="B68" i="1"/>
  <c r="K141" i="1"/>
  <c r="K171" i="1"/>
  <c r="K161" i="1"/>
  <c r="K169" i="1"/>
  <c r="K181" i="1"/>
  <c r="K190" i="1"/>
  <c r="B141" i="1"/>
  <c r="B161" i="1"/>
  <c r="B169" i="1"/>
  <c r="B180" i="1"/>
  <c r="B133" i="1"/>
  <c r="B198" i="1" s="1"/>
  <c r="B188" i="1"/>
  <c r="B196" i="1"/>
  <c r="K156" i="1"/>
  <c r="G8" i="1"/>
  <c r="E8" i="1"/>
  <c r="E177" i="1"/>
  <c r="G112" i="1"/>
  <c r="D177" i="1"/>
  <c r="I112" i="1"/>
  <c r="H112" i="1"/>
  <c r="F112" i="1"/>
  <c r="E112" i="1"/>
  <c r="F29" i="1"/>
  <c r="E29" i="1"/>
  <c r="H29" i="1"/>
  <c r="D54" i="1"/>
  <c r="G29" i="1"/>
  <c r="I29" i="1"/>
  <c r="E153" i="1"/>
  <c r="D153" i="1"/>
  <c r="I88" i="1"/>
  <c r="H88" i="1"/>
  <c r="E88" i="1"/>
  <c r="G88" i="1"/>
  <c r="F88" i="1"/>
  <c r="E182" i="1"/>
  <c r="D182" i="1"/>
  <c r="G117" i="1"/>
  <c r="F117" i="1"/>
  <c r="I117" i="1"/>
  <c r="H117" i="1"/>
  <c r="E117" i="1"/>
  <c r="G63" i="1"/>
  <c r="F63" i="1"/>
  <c r="E63" i="1"/>
  <c r="I63" i="1"/>
  <c r="H63" i="1"/>
  <c r="E79" i="1"/>
  <c r="G79" i="1"/>
  <c r="H79" i="1"/>
  <c r="E144" i="1"/>
  <c r="F79" i="1"/>
  <c r="I79" i="1"/>
  <c r="E175" i="1"/>
  <c r="G110" i="1"/>
  <c r="D175" i="1"/>
  <c r="F110" i="1"/>
  <c r="H110" i="1"/>
  <c r="E110" i="1"/>
  <c r="I110" i="1"/>
  <c r="I128" i="1"/>
  <c r="H128" i="1"/>
  <c r="E193" i="1"/>
  <c r="E128" i="1"/>
  <c r="D193" i="1"/>
  <c r="G128" i="1"/>
  <c r="F128" i="1"/>
  <c r="I251" i="1"/>
  <c r="F251" i="1"/>
  <c r="E251" i="1"/>
  <c r="G251" i="1"/>
  <c r="H251" i="1"/>
  <c r="E220" i="1"/>
  <c r="G220" i="1"/>
  <c r="F220" i="1"/>
  <c r="H220" i="1"/>
  <c r="E237" i="1"/>
  <c r="G237" i="1"/>
  <c r="F237" i="1"/>
  <c r="H237" i="1"/>
  <c r="I237" i="1"/>
  <c r="I250" i="1"/>
  <c r="F250" i="1"/>
  <c r="E250" i="1"/>
  <c r="G250" i="1"/>
  <c r="H250" i="1"/>
  <c r="F272" i="1"/>
  <c r="E272" i="1"/>
  <c r="H272" i="1"/>
  <c r="G272" i="1"/>
  <c r="I256" i="1"/>
  <c r="F256" i="1"/>
  <c r="E256" i="1"/>
  <c r="H256" i="1"/>
  <c r="G256" i="1"/>
  <c r="F283" i="1"/>
  <c r="E283" i="1"/>
  <c r="G283" i="1"/>
  <c r="H283" i="1"/>
  <c r="F294" i="1"/>
  <c r="H294" i="1"/>
  <c r="G294" i="1"/>
  <c r="E294" i="1"/>
  <c r="F297" i="1"/>
  <c r="E297" i="1"/>
  <c r="G297" i="1"/>
  <c r="H297" i="1"/>
  <c r="H318" i="1"/>
  <c r="G318" i="1"/>
  <c r="F318" i="1"/>
  <c r="E318" i="1"/>
  <c r="C173" i="1"/>
  <c r="G44" i="1"/>
  <c r="E44" i="1"/>
  <c r="C140" i="1"/>
  <c r="C148" i="1"/>
  <c r="C161" i="1"/>
  <c r="C169" i="1"/>
  <c r="C180" i="1"/>
  <c r="C133" i="1"/>
  <c r="C198" i="1" s="1"/>
  <c r="C188" i="1"/>
  <c r="C196" i="1"/>
  <c r="N165" i="1"/>
  <c r="M165" i="1"/>
  <c r="R100" i="1"/>
  <c r="Q100" i="1"/>
  <c r="N100" i="1"/>
  <c r="O100" i="1"/>
  <c r="P100" i="1"/>
  <c r="N177" i="1"/>
  <c r="M177" i="1"/>
  <c r="P112" i="1"/>
  <c r="R112" i="1"/>
  <c r="Q112" i="1"/>
  <c r="O112" i="1"/>
  <c r="N112" i="1"/>
  <c r="O33" i="1"/>
  <c r="N33" i="1"/>
  <c r="Q33" i="1"/>
  <c r="P33" i="1"/>
  <c r="R33" i="1"/>
  <c r="Q38" i="1"/>
  <c r="P38" i="1"/>
  <c r="O38" i="1"/>
  <c r="N38" i="1"/>
  <c r="R38" i="1"/>
  <c r="R46" i="1"/>
  <c r="P46" i="1"/>
  <c r="O46" i="1"/>
  <c r="N46" i="1"/>
  <c r="Q46" i="1"/>
  <c r="O29" i="1"/>
  <c r="N29" i="1"/>
  <c r="M54" i="1"/>
  <c r="Q29" i="1"/>
  <c r="P29" i="1"/>
  <c r="R29" i="1"/>
  <c r="P59" i="1"/>
  <c r="O59" i="1"/>
  <c r="N59" i="1"/>
  <c r="R59" i="1"/>
  <c r="Q59" i="1"/>
  <c r="P67" i="1"/>
  <c r="O67" i="1"/>
  <c r="N67" i="1"/>
  <c r="R67" i="1"/>
  <c r="Q67" i="1"/>
  <c r="N73" i="1"/>
  <c r="N138" i="1"/>
  <c r="P73" i="1"/>
  <c r="O73" i="1"/>
  <c r="R73" i="1"/>
  <c r="Q73" i="1"/>
  <c r="N81" i="1"/>
  <c r="N146" i="1"/>
  <c r="P81" i="1"/>
  <c r="O81" i="1"/>
  <c r="R81" i="1"/>
  <c r="Q81" i="1"/>
  <c r="N189" i="1"/>
  <c r="M189" i="1"/>
  <c r="R124" i="1"/>
  <c r="Q124" i="1"/>
  <c r="N124" i="1"/>
  <c r="O124" i="1"/>
  <c r="P124" i="1"/>
  <c r="N197" i="1"/>
  <c r="R132" i="1"/>
  <c r="Q132" i="1"/>
  <c r="N132" i="1"/>
  <c r="O132" i="1"/>
  <c r="P132" i="1"/>
  <c r="O249" i="1"/>
  <c r="N249" i="1"/>
  <c r="P249" i="1"/>
  <c r="R249" i="1"/>
  <c r="Q249" i="1"/>
  <c r="N234" i="1"/>
  <c r="P234" i="1"/>
  <c r="O234" i="1"/>
  <c r="R234" i="1"/>
  <c r="Q234" i="1"/>
  <c r="N242" i="1"/>
  <c r="P242" i="1"/>
  <c r="O242" i="1"/>
  <c r="R242" i="1"/>
  <c r="Q242" i="1"/>
  <c r="Q270" i="1"/>
  <c r="N270" i="1"/>
  <c r="P270" i="1"/>
  <c r="O270" i="1"/>
  <c r="P264" i="1"/>
  <c r="O264" i="1"/>
  <c r="N264" i="1"/>
  <c r="Q264" i="1"/>
  <c r="N267" i="1"/>
  <c r="P267" i="1"/>
  <c r="O267" i="1"/>
  <c r="Q267" i="1"/>
  <c r="R255" i="1"/>
  <c r="O255" i="1"/>
  <c r="N255" i="1"/>
  <c r="Q255" i="1"/>
  <c r="P255" i="1"/>
  <c r="Q296" i="1"/>
  <c r="N296" i="1"/>
  <c r="P296" i="1"/>
  <c r="O296" i="1"/>
  <c r="P310" i="1"/>
  <c r="O310" i="1"/>
  <c r="N310" i="1"/>
  <c r="Q310" i="1"/>
  <c r="E179" i="1"/>
  <c r="G114" i="1"/>
  <c r="D179" i="1"/>
  <c r="I114" i="1"/>
  <c r="H114" i="1"/>
  <c r="F114" i="1"/>
  <c r="E114" i="1"/>
  <c r="I43" i="1"/>
  <c r="G43" i="1"/>
  <c r="F43" i="1"/>
  <c r="H43" i="1"/>
  <c r="E43" i="1"/>
  <c r="L137" i="1"/>
  <c r="L145" i="1"/>
  <c r="L154" i="1"/>
  <c r="L166" i="1"/>
  <c r="L193" i="1"/>
  <c r="Q8" i="1"/>
  <c r="P8" i="1"/>
  <c r="N8" i="1"/>
  <c r="R8" i="1"/>
  <c r="O8" i="1"/>
  <c r="I78" i="2"/>
  <c r="G78" i="2"/>
  <c r="F78" i="2"/>
  <c r="E78" i="2"/>
  <c r="H78" i="2"/>
  <c r="G40" i="2"/>
  <c r="F40" i="2"/>
  <c r="E40" i="2"/>
  <c r="I40" i="2"/>
  <c r="H40" i="2"/>
  <c r="M354" i="1"/>
  <c r="K354" i="1"/>
  <c r="Q354" i="1"/>
  <c r="H354" i="1"/>
  <c r="O354" i="1"/>
  <c r="R87" i="1"/>
  <c r="Q87" i="1"/>
  <c r="N87" i="1"/>
  <c r="P87" i="1"/>
  <c r="O87" i="1"/>
  <c r="Q325" i="1"/>
  <c r="O325" i="1"/>
  <c r="M325" i="1"/>
  <c r="K325" i="1"/>
  <c r="H325" i="1"/>
  <c r="E46" i="2"/>
  <c r="I46" i="2"/>
  <c r="H46" i="2"/>
  <c r="G46" i="2"/>
  <c r="F46" i="2"/>
  <c r="G57" i="1"/>
  <c r="F57" i="1"/>
  <c r="E57" i="1"/>
  <c r="I57" i="1"/>
  <c r="H57" i="1"/>
  <c r="I122" i="1"/>
  <c r="H136" i="1"/>
  <c r="H122" i="1"/>
  <c r="E122" i="1"/>
  <c r="F136" i="1"/>
  <c r="G122" i="1"/>
  <c r="F122" i="1"/>
  <c r="Q278" i="1"/>
  <c r="N278" i="1"/>
  <c r="O278" i="1"/>
  <c r="P278" i="1"/>
  <c r="P40" i="2"/>
  <c r="R40" i="2"/>
  <c r="Q40" i="2"/>
  <c r="O40" i="2"/>
  <c r="N40" i="2"/>
  <c r="G217" i="1"/>
  <c r="F217" i="1"/>
  <c r="E217" i="1"/>
  <c r="H217" i="1"/>
  <c r="H262" i="1"/>
  <c r="G262" i="1"/>
  <c r="F262" i="1"/>
  <c r="E262" i="1"/>
  <c r="O22" i="1"/>
  <c r="N22" i="1"/>
  <c r="Q22" i="1"/>
  <c r="P22" i="1"/>
  <c r="R22" i="1"/>
  <c r="N293" i="1"/>
  <c r="P293" i="1"/>
  <c r="O293" i="1"/>
  <c r="Q293" i="1"/>
  <c r="N46" i="2"/>
  <c r="R46" i="2"/>
  <c r="Q46" i="2"/>
  <c r="P46" i="2"/>
  <c r="O46" i="2"/>
  <c r="E201" i="1"/>
  <c r="F201" i="1"/>
  <c r="Q152" i="1"/>
  <c r="O152" i="1"/>
  <c r="Q217" i="1"/>
  <c r="P217" i="1"/>
  <c r="O217" i="1"/>
  <c r="N217" i="1"/>
  <c r="N309" i="1"/>
  <c r="P309" i="1"/>
  <c r="O309" i="1"/>
  <c r="Q309" i="1"/>
  <c r="E232" i="1"/>
  <c r="G232" i="1"/>
  <c r="F232" i="1"/>
  <c r="I232" i="1"/>
  <c r="H232" i="1"/>
  <c r="F309" i="1"/>
  <c r="E309" i="1"/>
  <c r="H309" i="1"/>
  <c r="G309" i="1"/>
  <c r="R52" i="2"/>
  <c r="Q52" i="2"/>
  <c r="P52" i="2"/>
  <c r="O52" i="2"/>
  <c r="N52" i="2"/>
  <c r="H187" i="1"/>
  <c r="F187" i="1"/>
  <c r="I248" i="1"/>
  <c r="H248" i="1"/>
  <c r="E248" i="1"/>
  <c r="G248" i="1"/>
  <c r="F248" i="1"/>
  <c r="P57" i="1"/>
  <c r="O57" i="1"/>
  <c r="N57" i="1"/>
  <c r="R57" i="1"/>
  <c r="Q57" i="1"/>
  <c r="N71" i="1"/>
  <c r="P71" i="1"/>
  <c r="R71" i="1"/>
  <c r="Q71" i="1"/>
  <c r="O71" i="1"/>
  <c r="R122" i="1"/>
  <c r="Q122" i="1"/>
  <c r="Q136" i="1"/>
  <c r="N122" i="1"/>
  <c r="O136" i="1"/>
  <c r="O122" i="1"/>
  <c r="P122" i="1"/>
  <c r="Q187" i="1"/>
  <c r="O187" i="1"/>
  <c r="N232" i="1"/>
  <c r="P232" i="1"/>
  <c r="O232" i="1"/>
  <c r="R232" i="1"/>
  <c r="Q232" i="1"/>
  <c r="Q262" i="1"/>
  <c r="N262" i="1"/>
  <c r="P262" i="1"/>
  <c r="O262" i="1"/>
  <c r="O340" i="1"/>
  <c r="M340" i="1"/>
  <c r="Q340" i="1"/>
  <c r="K340" i="1"/>
  <c r="H340" i="1"/>
  <c r="O201" i="1"/>
  <c r="N201" i="1"/>
  <c r="Q201" i="1"/>
  <c r="P201" i="1"/>
  <c r="R78" i="2"/>
  <c r="P78" i="2"/>
  <c r="O78" i="2"/>
  <c r="N78" i="2"/>
  <c r="Q78" i="2"/>
  <c r="F293" i="1"/>
  <c r="E293" i="1"/>
  <c r="H293" i="1"/>
  <c r="G293" i="1"/>
  <c r="K369" i="1"/>
  <c r="H369" i="1"/>
  <c r="O369" i="1"/>
  <c r="M369" i="1"/>
  <c r="Q369" i="1"/>
  <c r="R248" i="1"/>
  <c r="Q248" i="1"/>
  <c r="N248" i="1"/>
  <c r="O248" i="1"/>
  <c r="P248" i="1"/>
  <c r="I87" i="1"/>
  <c r="H87" i="1"/>
  <c r="E87" i="1"/>
  <c r="G87" i="1"/>
  <c r="F87" i="1"/>
  <c r="I52" i="2"/>
  <c r="H52" i="2"/>
  <c r="G52" i="2"/>
  <c r="F52" i="2"/>
  <c r="E52" i="2"/>
  <c r="F22" i="1"/>
  <c r="E22" i="1"/>
  <c r="H22" i="1"/>
  <c r="G22" i="1"/>
  <c r="I22" i="1"/>
  <c r="E71" i="1"/>
  <c r="G71" i="1"/>
  <c r="H71" i="1"/>
  <c r="F71" i="1"/>
  <c r="I71" i="1"/>
  <c r="F152" i="1"/>
  <c r="H152" i="1"/>
  <c r="H278" i="1"/>
  <c r="G278" i="1"/>
  <c r="F278" i="1"/>
  <c r="E278" i="1"/>
  <c r="E156" i="1" l="1"/>
  <c r="D156" i="1"/>
  <c r="I91" i="1"/>
  <c r="H91" i="1"/>
  <c r="E91" i="1"/>
  <c r="G91" i="1"/>
  <c r="F91" i="1"/>
  <c r="K375" i="1"/>
  <c r="H375" i="1"/>
  <c r="O375" i="1"/>
  <c r="M375" i="1"/>
  <c r="Q375" i="1"/>
  <c r="R66" i="2"/>
  <c r="Q66" i="2"/>
  <c r="P66" i="2"/>
  <c r="O66" i="2"/>
  <c r="N66" i="2"/>
  <c r="I68" i="2"/>
  <c r="H68" i="2"/>
  <c r="G68" i="2"/>
  <c r="F68" i="2"/>
  <c r="E68" i="2"/>
  <c r="R56" i="2"/>
  <c r="Q56" i="2"/>
  <c r="P56" i="2"/>
  <c r="O56" i="2"/>
  <c r="N56" i="2"/>
  <c r="I62" i="2"/>
  <c r="H62" i="2"/>
  <c r="G62" i="2"/>
  <c r="F62" i="2"/>
  <c r="E62" i="2"/>
  <c r="R71" i="2"/>
  <c r="Q71" i="2"/>
  <c r="P71" i="2"/>
  <c r="O71" i="2"/>
  <c r="N71" i="2"/>
  <c r="H204" i="1"/>
  <c r="E204" i="1"/>
  <c r="G204" i="1"/>
  <c r="F204" i="1"/>
  <c r="G206" i="1"/>
  <c r="F206" i="1"/>
  <c r="E206" i="1"/>
  <c r="H206" i="1"/>
  <c r="E47" i="2"/>
  <c r="I47" i="2"/>
  <c r="H47" i="2"/>
  <c r="F47" i="2"/>
  <c r="G47" i="2"/>
  <c r="Q333" i="1"/>
  <c r="O333" i="1"/>
  <c r="M333" i="1"/>
  <c r="K333" i="1"/>
  <c r="H333" i="1"/>
  <c r="M356" i="1"/>
  <c r="K356" i="1"/>
  <c r="Q356" i="1"/>
  <c r="O356" i="1"/>
  <c r="H356" i="1"/>
  <c r="M360" i="1"/>
  <c r="K360" i="1"/>
  <c r="Q360" i="1"/>
  <c r="O360" i="1"/>
  <c r="H360" i="1"/>
  <c r="O220" i="1"/>
  <c r="N220" i="1"/>
  <c r="Q220" i="1"/>
  <c r="P220" i="1"/>
  <c r="C27" i="1"/>
  <c r="K376" i="1"/>
  <c r="H376" i="1"/>
  <c r="O376" i="1"/>
  <c r="M376" i="1"/>
  <c r="Q376" i="1"/>
  <c r="I79" i="2"/>
  <c r="G79" i="2"/>
  <c r="F79" i="2"/>
  <c r="E79" i="2"/>
  <c r="H79" i="2"/>
  <c r="R65" i="2"/>
  <c r="Q65" i="2"/>
  <c r="P65" i="2"/>
  <c r="O65" i="2"/>
  <c r="N65" i="2"/>
  <c r="R61" i="2"/>
  <c r="Q61" i="2"/>
  <c r="P61" i="2"/>
  <c r="O61" i="2"/>
  <c r="N61" i="2"/>
  <c r="I72" i="2"/>
  <c r="H72" i="2"/>
  <c r="G72" i="2"/>
  <c r="F72" i="2"/>
  <c r="E72" i="2"/>
  <c r="R60" i="2"/>
  <c r="Q60" i="2"/>
  <c r="P60" i="2"/>
  <c r="O60" i="2"/>
  <c r="N60" i="2"/>
  <c r="I66" i="2"/>
  <c r="H66" i="2"/>
  <c r="G66" i="2"/>
  <c r="F66" i="2"/>
  <c r="E66" i="2"/>
  <c r="R75" i="2"/>
  <c r="Q75" i="2"/>
  <c r="P75" i="2"/>
  <c r="O75" i="2"/>
  <c r="N75" i="2"/>
  <c r="E207" i="1"/>
  <c r="F207" i="1"/>
  <c r="H207" i="1"/>
  <c r="G207" i="1"/>
  <c r="E211" i="1"/>
  <c r="H211" i="1"/>
  <c r="G211" i="1"/>
  <c r="F211" i="1"/>
  <c r="N47" i="2"/>
  <c r="R47" i="2"/>
  <c r="Q47" i="2"/>
  <c r="P47" i="2"/>
  <c r="O47" i="2"/>
  <c r="N155" i="1"/>
  <c r="M155" i="1"/>
  <c r="R90" i="1"/>
  <c r="Q90" i="1"/>
  <c r="N90" i="1"/>
  <c r="P90" i="1"/>
  <c r="O90" i="1"/>
  <c r="M92" i="1"/>
  <c r="G42" i="2"/>
  <c r="F42" i="2"/>
  <c r="E42" i="2"/>
  <c r="I42" i="2"/>
  <c r="H42" i="2"/>
  <c r="Q337" i="1"/>
  <c r="O337" i="1"/>
  <c r="M337" i="1"/>
  <c r="K337" i="1"/>
  <c r="H337" i="1"/>
  <c r="O342" i="1"/>
  <c r="M342" i="1"/>
  <c r="Q342" i="1"/>
  <c r="K342" i="1"/>
  <c r="H342" i="1"/>
  <c r="O344" i="1"/>
  <c r="M344" i="1"/>
  <c r="H344" i="1"/>
  <c r="Q344" i="1"/>
  <c r="K344" i="1"/>
  <c r="M364" i="1"/>
  <c r="K364" i="1"/>
  <c r="H364" i="1"/>
  <c r="Q364" i="1"/>
  <c r="O364" i="1"/>
  <c r="M365" i="1"/>
  <c r="K365" i="1"/>
  <c r="H365" i="1"/>
  <c r="Q365" i="1"/>
  <c r="O365" i="1"/>
  <c r="Q202" i="1"/>
  <c r="P202" i="1"/>
  <c r="O202" i="1"/>
  <c r="N202" i="1"/>
  <c r="Q225" i="1"/>
  <c r="P225" i="1"/>
  <c r="O225" i="1"/>
  <c r="N225" i="1"/>
  <c r="O208" i="1"/>
  <c r="Q208" i="1"/>
  <c r="P208" i="1"/>
  <c r="N208" i="1"/>
  <c r="K377" i="1"/>
  <c r="H377" i="1"/>
  <c r="O377" i="1"/>
  <c r="M377" i="1"/>
  <c r="Q377" i="1"/>
  <c r="R79" i="2"/>
  <c r="P79" i="2"/>
  <c r="O79" i="2"/>
  <c r="N79" i="2"/>
  <c r="Q79" i="2"/>
  <c r="R70" i="2"/>
  <c r="Q70" i="2"/>
  <c r="P70" i="2"/>
  <c r="O70" i="2"/>
  <c r="N70" i="2"/>
  <c r="R62" i="2"/>
  <c r="Q62" i="2"/>
  <c r="P62" i="2"/>
  <c r="O62" i="2"/>
  <c r="N62" i="2"/>
  <c r="I55" i="2"/>
  <c r="H55" i="2"/>
  <c r="G55" i="2"/>
  <c r="F55" i="2"/>
  <c r="E55" i="2"/>
  <c r="R64" i="2"/>
  <c r="Q64" i="2"/>
  <c r="P64" i="2"/>
  <c r="O64" i="2"/>
  <c r="N64" i="2"/>
  <c r="I70" i="2"/>
  <c r="H70" i="2"/>
  <c r="G70" i="2"/>
  <c r="F70" i="2"/>
  <c r="E70" i="2"/>
  <c r="I53" i="2"/>
  <c r="H53" i="2"/>
  <c r="G53" i="2"/>
  <c r="F53" i="2"/>
  <c r="E53" i="2"/>
  <c r="G209" i="1"/>
  <c r="F209" i="1"/>
  <c r="E209" i="1"/>
  <c r="H209" i="1"/>
  <c r="G213" i="1"/>
  <c r="F213" i="1"/>
  <c r="E213" i="1"/>
  <c r="H213" i="1"/>
  <c r="N48" i="2"/>
  <c r="R48" i="2"/>
  <c r="Q48" i="2"/>
  <c r="P48" i="2"/>
  <c r="O48" i="2"/>
  <c r="O28" i="1"/>
  <c r="N28" i="1"/>
  <c r="Q28" i="1"/>
  <c r="P28" i="1"/>
  <c r="R28" i="1"/>
  <c r="L155" i="1"/>
  <c r="L92" i="1"/>
  <c r="C155" i="1"/>
  <c r="C92" i="1"/>
  <c r="C157" i="1" s="1"/>
  <c r="O346" i="1"/>
  <c r="M346" i="1"/>
  <c r="H346" i="1"/>
  <c r="K346" i="1"/>
  <c r="Q346" i="1"/>
  <c r="O350" i="1"/>
  <c r="M350" i="1"/>
  <c r="Q350" i="1"/>
  <c r="K350" i="1"/>
  <c r="H350" i="1"/>
  <c r="Q327" i="1"/>
  <c r="O327" i="1"/>
  <c r="K327" i="1"/>
  <c r="H327" i="1"/>
  <c r="M327" i="1"/>
  <c r="M363" i="1"/>
  <c r="K363" i="1"/>
  <c r="H363" i="1"/>
  <c r="Q363" i="1"/>
  <c r="O363" i="1"/>
  <c r="M357" i="1"/>
  <c r="K357" i="1"/>
  <c r="Q357" i="1"/>
  <c r="O357" i="1"/>
  <c r="H357" i="1"/>
  <c r="O224" i="1"/>
  <c r="N224" i="1"/>
  <c r="Q224" i="1"/>
  <c r="P224" i="1"/>
  <c r="K370" i="1"/>
  <c r="H370" i="1"/>
  <c r="O370" i="1"/>
  <c r="M370" i="1"/>
  <c r="Q370" i="1"/>
  <c r="K378" i="1"/>
  <c r="H378" i="1"/>
  <c r="O378" i="1"/>
  <c r="M378" i="1"/>
  <c r="Q378" i="1"/>
  <c r="I80" i="2"/>
  <c r="G80" i="2"/>
  <c r="F80" i="2"/>
  <c r="E80" i="2"/>
  <c r="H80" i="2"/>
  <c r="R54" i="2"/>
  <c r="Q54" i="2"/>
  <c r="P54" i="2"/>
  <c r="O54" i="2"/>
  <c r="N54" i="2"/>
  <c r="R57" i="2"/>
  <c r="Q57" i="2"/>
  <c r="P57" i="2"/>
  <c r="O57" i="2"/>
  <c r="N57" i="2"/>
  <c r="I59" i="2"/>
  <c r="H59" i="2"/>
  <c r="G59" i="2"/>
  <c r="F59" i="2"/>
  <c r="E59" i="2"/>
  <c r="R68" i="2"/>
  <c r="Q68" i="2"/>
  <c r="P68" i="2"/>
  <c r="O68" i="2"/>
  <c r="N68" i="2"/>
  <c r="I74" i="2"/>
  <c r="H74" i="2"/>
  <c r="G74" i="2"/>
  <c r="F74" i="2"/>
  <c r="E74" i="2"/>
  <c r="I57" i="2"/>
  <c r="H57" i="2"/>
  <c r="G57" i="2"/>
  <c r="F57" i="2"/>
  <c r="E57" i="2"/>
  <c r="E212" i="1"/>
  <c r="G212" i="1"/>
  <c r="F212" i="1"/>
  <c r="H212" i="1"/>
  <c r="N49" i="2"/>
  <c r="R49" i="2"/>
  <c r="Q49" i="2"/>
  <c r="P49" i="2"/>
  <c r="O49" i="2"/>
  <c r="O25" i="1"/>
  <c r="N25" i="1"/>
  <c r="M27" i="1"/>
  <c r="Q25" i="1"/>
  <c r="P25" i="1"/>
  <c r="R25" i="1"/>
  <c r="L156" i="1"/>
  <c r="C156" i="1"/>
  <c r="Q326" i="1"/>
  <c r="O326" i="1"/>
  <c r="M326" i="1"/>
  <c r="K326" i="1"/>
  <c r="H326" i="1"/>
  <c r="Q331" i="1"/>
  <c r="O331" i="1"/>
  <c r="K331" i="1"/>
  <c r="H331" i="1"/>
  <c r="M331" i="1"/>
  <c r="Q206" i="1"/>
  <c r="P206" i="1"/>
  <c r="O206" i="1"/>
  <c r="N206" i="1"/>
  <c r="O223" i="1"/>
  <c r="N223" i="1"/>
  <c r="P223" i="1"/>
  <c r="Q223" i="1"/>
  <c r="F28" i="1"/>
  <c r="E28" i="1"/>
  <c r="H28" i="1"/>
  <c r="G28" i="1"/>
  <c r="I28" i="1"/>
  <c r="F25" i="1"/>
  <c r="E25" i="1"/>
  <c r="H25" i="1"/>
  <c r="G25" i="1"/>
  <c r="D27" i="1"/>
  <c r="I25" i="1"/>
  <c r="E158" i="1"/>
  <c r="D158" i="1"/>
  <c r="I93" i="1"/>
  <c r="H93" i="1"/>
  <c r="E93" i="1"/>
  <c r="G93" i="1"/>
  <c r="F93" i="1"/>
  <c r="B155" i="1"/>
  <c r="B92" i="1"/>
  <c r="B157" i="1" s="1"/>
  <c r="K371" i="1"/>
  <c r="H371" i="1"/>
  <c r="O371" i="1"/>
  <c r="M371" i="1"/>
  <c r="Q371" i="1"/>
  <c r="K379" i="1"/>
  <c r="H379" i="1"/>
  <c r="O379" i="1"/>
  <c r="M379" i="1"/>
  <c r="Q379" i="1"/>
  <c r="R80" i="2"/>
  <c r="P80" i="2"/>
  <c r="O80" i="2"/>
  <c r="N80" i="2"/>
  <c r="Q80" i="2"/>
  <c r="R58" i="2"/>
  <c r="Q58" i="2"/>
  <c r="P58" i="2"/>
  <c r="O58" i="2"/>
  <c r="N58" i="2"/>
  <c r="R73" i="2"/>
  <c r="Q73" i="2"/>
  <c r="P73" i="2"/>
  <c r="O73" i="2"/>
  <c r="N73" i="2"/>
  <c r="I63" i="2"/>
  <c r="H63" i="2"/>
  <c r="G63" i="2"/>
  <c r="F63" i="2"/>
  <c r="E63" i="2"/>
  <c r="R72" i="2"/>
  <c r="Q72" i="2"/>
  <c r="P72" i="2"/>
  <c r="O72" i="2"/>
  <c r="N72" i="2"/>
  <c r="R55" i="2"/>
  <c r="Q55" i="2"/>
  <c r="P55" i="2"/>
  <c r="O55" i="2"/>
  <c r="N55" i="2"/>
  <c r="I61" i="2"/>
  <c r="H61" i="2"/>
  <c r="G61" i="2"/>
  <c r="F61" i="2"/>
  <c r="E61" i="2"/>
  <c r="E208" i="1"/>
  <c r="G208" i="1"/>
  <c r="F208" i="1"/>
  <c r="H208" i="1"/>
  <c r="G41" i="2"/>
  <c r="I41" i="2"/>
  <c r="H41" i="2"/>
  <c r="F41" i="2"/>
  <c r="E41" i="2"/>
  <c r="P41" i="2"/>
  <c r="R41" i="2"/>
  <c r="O41" i="2"/>
  <c r="Q41" i="2"/>
  <c r="N41" i="2"/>
  <c r="L158" i="1"/>
  <c r="C158" i="1"/>
  <c r="Q330" i="1"/>
  <c r="O330" i="1"/>
  <c r="M330" i="1"/>
  <c r="K330" i="1"/>
  <c r="H330" i="1"/>
  <c r="Q328" i="1"/>
  <c r="O328" i="1"/>
  <c r="K328" i="1"/>
  <c r="H328" i="1"/>
  <c r="M328" i="1"/>
  <c r="Q335" i="1"/>
  <c r="O335" i="1"/>
  <c r="K335" i="1"/>
  <c r="H335" i="1"/>
  <c r="M335" i="1"/>
  <c r="M359" i="1"/>
  <c r="K359" i="1"/>
  <c r="Q359" i="1"/>
  <c r="O359" i="1"/>
  <c r="H359" i="1"/>
  <c r="M366" i="1"/>
  <c r="K366" i="1"/>
  <c r="H366" i="1"/>
  <c r="Q366" i="1"/>
  <c r="O366" i="1"/>
  <c r="Q203" i="1"/>
  <c r="P203" i="1"/>
  <c r="O203" i="1"/>
  <c r="N203" i="1"/>
  <c r="Q226" i="1"/>
  <c r="P226" i="1"/>
  <c r="N226" i="1"/>
  <c r="O226" i="1"/>
  <c r="Q210" i="1"/>
  <c r="N210" i="1"/>
  <c r="P210" i="1"/>
  <c r="O210" i="1"/>
  <c r="Q221" i="1"/>
  <c r="P221" i="1"/>
  <c r="O221" i="1"/>
  <c r="N221" i="1"/>
  <c r="B156" i="1"/>
  <c r="K372" i="1"/>
  <c r="H372" i="1"/>
  <c r="O372" i="1"/>
  <c r="M372" i="1"/>
  <c r="Q372" i="1"/>
  <c r="K380" i="1"/>
  <c r="H380" i="1"/>
  <c r="O380" i="1"/>
  <c r="M380" i="1"/>
  <c r="Q380" i="1"/>
  <c r="I81" i="2"/>
  <c r="G81" i="2"/>
  <c r="F81" i="2"/>
  <c r="E81" i="2"/>
  <c r="H81" i="2"/>
  <c r="R74" i="2"/>
  <c r="Q74" i="2"/>
  <c r="P74" i="2"/>
  <c r="O74" i="2"/>
  <c r="N74" i="2"/>
  <c r="I56" i="2"/>
  <c r="H56" i="2"/>
  <c r="G56" i="2"/>
  <c r="F56" i="2"/>
  <c r="E56" i="2"/>
  <c r="I67" i="2"/>
  <c r="H67" i="2"/>
  <c r="G67" i="2"/>
  <c r="F67" i="2"/>
  <c r="E67" i="2"/>
  <c r="R59" i="2"/>
  <c r="Q59" i="2"/>
  <c r="P59" i="2"/>
  <c r="O59" i="2"/>
  <c r="N59" i="2"/>
  <c r="I69" i="2"/>
  <c r="H69" i="2"/>
  <c r="G69" i="2"/>
  <c r="F69" i="2"/>
  <c r="E69" i="2"/>
  <c r="G202" i="1"/>
  <c r="F202" i="1"/>
  <c r="E202" i="1"/>
  <c r="H202" i="1"/>
  <c r="R93" i="1"/>
  <c r="Q93" i="1"/>
  <c r="N93" i="1"/>
  <c r="O93" i="1"/>
  <c r="N158" i="1"/>
  <c r="M158" i="1"/>
  <c r="P93" i="1"/>
  <c r="G43" i="2"/>
  <c r="I43" i="2"/>
  <c r="H43" i="2"/>
  <c r="F43" i="2"/>
  <c r="E43" i="2"/>
  <c r="P43" i="2"/>
  <c r="R43" i="2"/>
  <c r="O43" i="2"/>
  <c r="Q43" i="2"/>
  <c r="N43" i="2"/>
  <c r="O348" i="1"/>
  <c r="M348" i="1"/>
  <c r="Q348" i="1"/>
  <c r="K348" i="1"/>
  <c r="H348" i="1"/>
  <c r="Q334" i="1"/>
  <c r="O334" i="1"/>
  <c r="M334" i="1"/>
  <c r="K334" i="1"/>
  <c r="H334" i="1"/>
  <c r="Q332" i="1"/>
  <c r="O332" i="1"/>
  <c r="K332" i="1"/>
  <c r="H332" i="1"/>
  <c r="M332" i="1"/>
  <c r="O341" i="1"/>
  <c r="M341" i="1"/>
  <c r="K341" i="1"/>
  <c r="H341" i="1"/>
  <c r="Q341" i="1"/>
  <c r="M358" i="1"/>
  <c r="K358" i="1"/>
  <c r="Q358" i="1"/>
  <c r="O358" i="1"/>
  <c r="H358" i="1"/>
  <c r="O211" i="1"/>
  <c r="N211" i="1"/>
  <c r="Q211" i="1"/>
  <c r="P211" i="1"/>
  <c r="Q218" i="1"/>
  <c r="P218" i="1"/>
  <c r="O218" i="1"/>
  <c r="N218" i="1"/>
  <c r="K373" i="1"/>
  <c r="H373" i="1"/>
  <c r="O373" i="1"/>
  <c r="M373" i="1"/>
  <c r="Q373" i="1"/>
  <c r="R53" i="2"/>
  <c r="Q53" i="2"/>
  <c r="P53" i="2"/>
  <c r="O53" i="2"/>
  <c r="N53" i="2"/>
  <c r="I60" i="2"/>
  <c r="H60" i="2"/>
  <c r="G60" i="2"/>
  <c r="F60" i="2"/>
  <c r="E60" i="2"/>
  <c r="I71" i="2"/>
  <c r="H71" i="2"/>
  <c r="G71" i="2"/>
  <c r="F71" i="2"/>
  <c r="E71" i="2"/>
  <c r="I54" i="2"/>
  <c r="H54" i="2"/>
  <c r="G54" i="2"/>
  <c r="F54" i="2"/>
  <c r="E54" i="2"/>
  <c r="R63" i="2"/>
  <c r="Q63" i="2"/>
  <c r="P63" i="2"/>
  <c r="O63" i="2"/>
  <c r="N63" i="2"/>
  <c r="I73" i="2"/>
  <c r="H73" i="2"/>
  <c r="G73" i="2"/>
  <c r="F73" i="2"/>
  <c r="E73" i="2"/>
  <c r="H210" i="1"/>
  <c r="G210" i="1"/>
  <c r="F210" i="1"/>
  <c r="E210" i="1"/>
  <c r="E49" i="2"/>
  <c r="I49" i="2"/>
  <c r="H49" i="2"/>
  <c r="F49" i="2"/>
  <c r="G49" i="2"/>
  <c r="N156" i="1"/>
  <c r="R91" i="1"/>
  <c r="M156" i="1"/>
  <c r="Q91" i="1"/>
  <c r="N91" i="1"/>
  <c r="P91" i="1"/>
  <c r="O91" i="1"/>
  <c r="O26" i="1"/>
  <c r="N26" i="1"/>
  <c r="Q26" i="1"/>
  <c r="P26" i="1"/>
  <c r="R26" i="1"/>
  <c r="P42" i="2"/>
  <c r="R42" i="2"/>
  <c r="Q42" i="2"/>
  <c r="O42" i="2"/>
  <c r="N42" i="2"/>
  <c r="Q329" i="1"/>
  <c r="O329" i="1"/>
  <c r="M329" i="1"/>
  <c r="K329" i="1"/>
  <c r="H329" i="1"/>
  <c r="O343" i="1"/>
  <c r="M343" i="1"/>
  <c r="Q343" i="1"/>
  <c r="K343" i="1"/>
  <c r="H343" i="1"/>
  <c r="Q336" i="1"/>
  <c r="O336" i="1"/>
  <c r="K336" i="1"/>
  <c r="H336" i="1"/>
  <c r="M336" i="1"/>
  <c r="O349" i="1"/>
  <c r="M349" i="1"/>
  <c r="K349" i="1"/>
  <c r="H349" i="1"/>
  <c r="Q349" i="1"/>
  <c r="M361" i="1"/>
  <c r="K361" i="1"/>
  <c r="H361" i="1"/>
  <c r="Q361" i="1"/>
  <c r="O361" i="1"/>
  <c r="M355" i="1"/>
  <c r="K355" i="1"/>
  <c r="Q355" i="1"/>
  <c r="O355" i="1"/>
  <c r="H355" i="1"/>
  <c r="O227" i="1"/>
  <c r="N227" i="1"/>
  <c r="Q227" i="1"/>
  <c r="P227" i="1"/>
  <c r="O219" i="1"/>
  <c r="N219" i="1"/>
  <c r="P219" i="1"/>
  <c r="Q219" i="1"/>
  <c r="Q222" i="1"/>
  <c r="P222" i="1"/>
  <c r="O222" i="1"/>
  <c r="N222" i="1"/>
  <c r="Q205" i="1"/>
  <c r="O205" i="1"/>
  <c r="P205" i="1"/>
  <c r="N205" i="1"/>
  <c r="N204" i="1"/>
  <c r="P204" i="1"/>
  <c r="O204" i="1"/>
  <c r="Q204" i="1"/>
  <c r="B158" i="1"/>
  <c r="R81" i="2"/>
  <c r="Q81" i="2"/>
  <c r="P81" i="2"/>
  <c r="O81" i="2"/>
  <c r="N81" i="2"/>
  <c r="F26" i="1"/>
  <c r="E26" i="1"/>
  <c r="H26" i="1"/>
  <c r="G26" i="1"/>
  <c r="I26" i="1"/>
  <c r="I65" i="2"/>
  <c r="H65" i="2"/>
  <c r="G65" i="2"/>
  <c r="F65" i="2"/>
  <c r="E65" i="2"/>
  <c r="E155" i="1"/>
  <c r="D155" i="1"/>
  <c r="I90" i="1"/>
  <c r="H90" i="1"/>
  <c r="E90" i="1"/>
  <c r="G90" i="1"/>
  <c r="D92" i="1"/>
  <c r="F90" i="1"/>
  <c r="K374" i="1"/>
  <c r="H374" i="1"/>
  <c r="O374" i="1"/>
  <c r="M374" i="1"/>
  <c r="Q374" i="1"/>
  <c r="R69" i="2"/>
  <c r="Q69" i="2"/>
  <c r="P69" i="2"/>
  <c r="O69" i="2"/>
  <c r="N69" i="2"/>
  <c r="I64" i="2"/>
  <c r="H64" i="2"/>
  <c r="G64" i="2"/>
  <c r="F64" i="2"/>
  <c r="E64" i="2"/>
  <c r="I75" i="2"/>
  <c r="H75" i="2"/>
  <c r="G75" i="2"/>
  <c r="F75" i="2"/>
  <c r="E75" i="2"/>
  <c r="I58" i="2"/>
  <c r="H58" i="2"/>
  <c r="G58" i="2"/>
  <c r="F58" i="2"/>
  <c r="E58" i="2"/>
  <c r="R67" i="2"/>
  <c r="Q67" i="2"/>
  <c r="P67" i="2"/>
  <c r="O67" i="2"/>
  <c r="N67" i="2"/>
  <c r="H203" i="1"/>
  <c r="G203" i="1"/>
  <c r="F203" i="1"/>
  <c r="E203" i="1"/>
  <c r="E205" i="1"/>
  <c r="G205" i="1"/>
  <c r="F205" i="1"/>
  <c r="H205" i="1"/>
  <c r="E48" i="2"/>
  <c r="I48" i="2"/>
  <c r="H48" i="2"/>
  <c r="F48" i="2"/>
  <c r="G48" i="2"/>
  <c r="L27" i="1"/>
  <c r="O345" i="1"/>
  <c r="M345" i="1"/>
  <c r="Q345" i="1"/>
  <c r="K345" i="1"/>
  <c r="H345" i="1"/>
  <c r="O351" i="1"/>
  <c r="M351" i="1"/>
  <c r="Q351" i="1"/>
  <c r="H351" i="1"/>
  <c r="K351" i="1"/>
  <c r="O347" i="1"/>
  <c r="M347" i="1"/>
  <c r="K347" i="1"/>
  <c r="H347" i="1"/>
  <c r="Q347" i="1"/>
  <c r="M362" i="1"/>
  <c r="K362" i="1"/>
  <c r="H362" i="1"/>
  <c r="Q362" i="1"/>
  <c r="O362" i="1"/>
  <c r="Q209" i="1"/>
  <c r="P209" i="1"/>
  <c r="O209" i="1"/>
  <c r="N209" i="1"/>
  <c r="O207" i="1"/>
  <c r="Q207" i="1"/>
  <c r="P207" i="1"/>
  <c r="N207" i="1"/>
  <c r="Q213" i="1"/>
  <c r="P213" i="1"/>
  <c r="O213" i="1"/>
  <c r="N213" i="1"/>
  <c r="O212" i="1"/>
  <c r="N212" i="1"/>
  <c r="Q212" i="1"/>
  <c r="P212" i="1"/>
  <c r="H182" i="1"/>
  <c r="F182" i="1"/>
  <c r="F147" i="1"/>
  <c r="H147" i="1"/>
  <c r="Q161" i="1"/>
  <c r="O161" i="1"/>
  <c r="G68" i="1"/>
  <c r="F68" i="1"/>
  <c r="E68" i="1"/>
  <c r="I68" i="1"/>
  <c r="H68" i="1"/>
  <c r="H168" i="1"/>
  <c r="F168" i="1"/>
  <c r="I133" i="1"/>
  <c r="H133" i="1"/>
  <c r="E133" i="1"/>
  <c r="E198" i="1"/>
  <c r="F133" i="1"/>
  <c r="G133" i="1"/>
  <c r="D198" i="1"/>
  <c r="Q143" i="1"/>
  <c r="O143" i="1"/>
  <c r="H172" i="1"/>
  <c r="F172" i="1"/>
  <c r="H173" i="1"/>
  <c r="F173" i="1"/>
  <c r="E119" i="1"/>
  <c r="E184" i="1"/>
  <c r="D184" i="1"/>
  <c r="G119" i="1"/>
  <c r="F119" i="1"/>
  <c r="I119" i="1"/>
  <c r="H119" i="1"/>
  <c r="Q175" i="1"/>
  <c r="O175" i="1"/>
  <c r="Q182" i="1"/>
  <c r="O182" i="1"/>
  <c r="Q180" i="1"/>
  <c r="O180" i="1"/>
  <c r="Q174" i="1"/>
  <c r="O174" i="1"/>
  <c r="F139" i="1"/>
  <c r="H139" i="1"/>
  <c r="Q148" i="1"/>
  <c r="O148" i="1"/>
  <c r="Q168" i="1"/>
  <c r="O168" i="1"/>
  <c r="H154" i="1"/>
  <c r="F154" i="1"/>
  <c r="H145" i="1"/>
  <c r="F145" i="1"/>
  <c r="Q165" i="1"/>
  <c r="O165" i="1"/>
  <c r="H144" i="1"/>
  <c r="F144" i="1"/>
  <c r="R133" i="1"/>
  <c r="Q133" i="1"/>
  <c r="N198" i="1"/>
  <c r="N133" i="1"/>
  <c r="M198" i="1"/>
  <c r="P133" i="1"/>
  <c r="O133" i="1"/>
  <c r="Q144" i="1"/>
  <c r="O144" i="1"/>
  <c r="Q153" i="1"/>
  <c r="O153" i="1"/>
  <c r="F191" i="1"/>
  <c r="H191" i="1"/>
  <c r="H163" i="1"/>
  <c r="F163" i="1"/>
  <c r="Q178" i="1"/>
  <c r="O178" i="1"/>
  <c r="Q166" i="1"/>
  <c r="O166" i="1"/>
  <c r="H141" i="1"/>
  <c r="F141" i="1"/>
  <c r="L198" i="1"/>
  <c r="H196" i="1"/>
  <c r="F196" i="1"/>
  <c r="Q193" i="1"/>
  <c r="O193" i="1"/>
  <c r="Q162" i="1"/>
  <c r="O162" i="1"/>
  <c r="Q191" i="1"/>
  <c r="O191" i="1"/>
  <c r="Q169" i="1"/>
  <c r="O169" i="1"/>
  <c r="Q138" i="1"/>
  <c r="O138" i="1"/>
  <c r="R54" i="1"/>
  <c r="Q54" i="1"/>
  <c r="P54" i="1"/>
  <c r="O54" i="1"/>
  <c r="N54" i="1"/>
  <c r="Q177" i="1"/>
  <c r="O177" i="1"/>
  <c r="I54" i="1"/>
  <c r="H54" i="1"/>
  <c r="G54" i="1"/>
  <c r="F54" i="1"/>
  <c r="E54" i="1"/>
  <c r="Q141" i="1"/>
  <c r="O141" i="1"/>
  <c r="Q195" i="1"/>
  <c r="O195" i="1"/>
  <c r="Q171" i="1"/>
  <c r="O171" i="1"/>
  <c r="Q183" i="1"/>
  <c r="O183" i="1"/>
  <c r="I37" i="2"/>
  <c r="E37" i="2"/>
  <c r="H37" i="2"/>
  <c r="F37" i="2"/>
  <c r="G37" i="2"/>
  <c r="Q192" i="1"/>
  <c r="O192" i="1"/>
  <c r="Q176" i="1"/>
  <c r="O176" i="1"/>
  <c r="Q172" i="1"/>
  <c r="O172" i="1"/>
  <c r="Q179" i="1"/>
  <c r="O179" i="1"/>
  <c r="H181" i="1"/>
  <c r="F181" i="1"/>
  <c r="H183" i="1"/>
  <c r="F183" i="1"/>
  <c r="Q146" i="1"/>
  <c r="O146" i="1"/>
  <c r="N119" i="1"/>
  <c r="P119" i="1"/>
  <c r="O119" i="1"/>
  <c r="N184" i="1"/>
  <c r="M184" i="1"/>
  <c r="R119" i="1"/>
  <c r="Q119" i="1"/>
  <c r="Q145" i="1"/>
  <c r="O145" i="1"/>
  <c r="Q137" i="1"/>
  <c r="O137" i="1"/>
  <c r="P68" i="1"/>
  <c r="O68" i="1"/>
  <c r="N68" i="1"/>
  <c r="R68" i="1"/>
  <c r="Q68" i="1"/>
  <c r="H180" i="1"/>
  <c r="F180" i="1"/>
  <c r="K198" i="1"/>
  <c r="H190" i="1"/>
  <c r="F190" i="1"/>
  <c r="H140" i="1"/>
  <c r="F140" i="1"/>
  <c r="H170" i="1"/>
  <c r="F170" i="1"/>
  <c r="F138" i="1"/>
  <c r="H138" i="1"/>
  <c r="H194" i="1"/>
  <c r="F194" i="1"/>
  <c r="H161" i="1"/>
  <c r="F161" i="1"/>
  <c r="H177" i="1"/>
  <c r="F177" i="1"/>
  <c r="F143" i="1"/>
  <c r="H143" i="1"/>
  <c r="Q170" i="1"/>
  <c r="O170" i="1"/>
  <c r="H176" i="1"/>
  <c r="F176" i="1"/>
  <c r="Q194" i="1"/>
  <c r="O194" i="1"/>
  <c r="H164" i="1"/>
  <c r="F164" i="1"/>
  <c r="R37" i="2"/>
  <c r="N37" i="2"/>
  <c r="O37" i="2"/>
  <c r="Q37" i="2"/>
  <c r="P37" i="2"/>
  <c r="Q154" i="1"/>
  <c r="O154" i="1"/>
  <c r="Q190" i="1"/>
  <c r="O190" i="1"/>
  <c r="Q197" i="1"/>
  <c r="O197" i="1"/>
  <c r="Q189" i="1"/>
  <c r="O189" i="1"/>
  <c r="H193" i="1"/>
  <c r="F193" i="1"/>
  <c r="Q181" i="1"/>
  <c r="O181" i="1"/>
  <c r="Q159" i="1"/>
  <c r="O159" i="1"/>
  <c r="Q173" i="1"/>
  <c r="O173" i="1"/>
  <c r="H167" i="1"/>
  <c r="F167" i="1"/>
  <c r="F142" i="1"/>
  <c r="H142" i="1"/>
  <c r="H188" i="1"/>
  <c r="F188" i="1"/>
  <c r="Q163" i="1"/>
  <c r="O163" i="1"/>
  <c r="H178" i="1"/>
  <c r="F178" i="1"/>
  <c r="H195" i="1"/>
  <c r="F195" i="1"/>
  <c r="F146" i="1"/>
  <c r="H146" i="1"/>
  <c r="Q139" i="1"/>
  <c r="O139" i="1"/>
  <c r="H175" i="1"/>
  <c r="F175" i="1"/>
  <c r="Q196" i="1"/>
  <c r="O196" i="1"/>
  <c r="Q188" i="1"/>
  <c r="O188" i="1"/>
  <c r="H171" i="1"/>
  <c r="F171" i="1"/>
  <c r="Q160" i="1"/>
  <c r="O160" i="1"/>
  <c r="Q167" i="1"/>
  <c r="O167" i="1"/>
  <c r="Q142" i="1"/>
  <c r="O142" i="1"/>
  <c r="H148" i="1"/>
  <c r="F148" i="1"/>
  <c r="H160" i="1"/>
  <c r="F160" i="1"/>
  <c r="H166" i="1"/>
  <c r="F166" i="1"/>
  <c r="L184" i="1"/>
  <c r="Q147" i="1"/>
  <c r="O147" i="1"/>
  <c r="Q164" i="1"/>
  <c r="O164" i="1"/>
  <c r="H137" i="1"/>
  <c r="F137" i="1"/>
  <c r="F169" i="1"/>
  <c r="H169" i="1"/>
  <c r="H179" i="1"/>
  <c r="F179" i="1"/>
  <c r="F153" i="1"/>
  <c r="H153" i="1"/>
  <c r="H192" i="1"/>
  <c r="F192" i="1"/>
  <c r="H174" i="1"/>
  <c r="F174" i="1"/>
  <c r="H159" i="1"/>
  <c r="F159" i="1"/>
  <c r="F197" i="1"/>
  <c r="H197" i="1"/>
  <c r="F189" i="1"/>
  <c r="H189" i="1"/>
  <c r="Q140" i="1"/>
  <c r="O140" i="1"/>
  <c r="H165" i="1"/>
  <c r="F165" i="1"/>
  <c r="H162" i="1"/>
  <c r="F162" i="1"/>
  <c r="O228" i="1" l="1"/>
  <c r="N228" i="1"/>
  <c r="Q228" i="1"/>
  <c r="P228" i="1"/>
  <c r="E157" i="1"/>
  <c r="D157" i="1"/>
  <c r="I92" i="1"/>
  <c r="H92" i="1"/>
  <c r="E92" i="1"/>
  <c r="G92" i="1"/>
  <c r="F92" i="1"/>
  <c r="Q184" i="1"/>
  <c r="O184" i="1"/>
  <c r="Q156" i="1"/>
  <c r="O156" i="1"/>
  <c r="H184" i="1"/>
  <c r="F184" i="1"/>
  <c r="Q158" i="1"/>
  <c r="O158" i="1"/>
  <c r="H158" i="1"/>
  <c r="F158" i="1"/>
  <c r="Q155" i="1"/>
  <c r="O155" i="1"/>
  <c r="Q198" i="1"/>
  <c r="O198" i="1"/>
  <c r="N157" i="1"/>
  <c r="M157" i="1"/>
  <c r="R92" i="1"/>
  <c r="Q92" i="1"/>
  <c r="N92" i="1"/>
  <c r="O92" i="1"/>
  <c r="P92" i="1"/>
  <c r="F27" i="1"/>
  <c r="E27" i="1"/>
  <c r="H27" i="1"/>
  <c r="G27" i="1"/>
  <c r="I27" i="1"/>
  <c r="H198" i="1"/>
  <c r="F198" i="1"/>
  <c r="H155" i="1"/>
  <c r="F155" i="1"/>
  <c r="O27" i="1"/>
  <c r="N27" i="1"/>
  <c r="Q27" i="1"/>
  <c r="P27" i="1"/>
  <c r="R27" i="1"/>
  <c r="L157" i="1"/>
  <c r="H156" i="1"/>
  <c r="F156" i="1"/>
  <c r="Q157" i="1" l="1"/>
  <c r="O157" i="1"/>
  <c r="H157" i="1"/>
  <c r="F157" i="1"/>
</calcChain>
</file>

<file path=xl/sharedStrings.xml><?xml version="1.0" encoding="utf-8"?>
<sst xmlns="http://schemas.openxmlformats.org/spreadsheetml/2006/main" count="446" uniqueCount="117">
  <si>
    <t>Indicadores Turísticos Tenerife</t>
  </si>
  <si>
    <t>Fuente: Encuestas de Alojamientos Turístico ISTAC</t>
  </si>
  <si>
    <t>Viajeros entrados en hoteles y apartamentos. Indicadores de capacidad. Indicadores de ocupación y de rentabilidad.</t>
  </si>
  <si>
    <t>Viajeros entrados en establecimientos alojativos (hoteles y apartamentos)</t>
  </si>
  <si>
    <t>Total (hotel + apartamento)</t>
  </si>
  <si>
    <t>Hoteles</t>
  </si>
  <si>
    <t>5 estrellas</t>
  </si>
  <si>
    <t>4 estrellas</t>
  </si>
  <si>
    <t>3 estrellas</t>
  </si>
  <si>
    <t>2 estrellas</t>
  </si>
  <si>
    <t>1 estrella</t>
  </si>
  <si>
    <t>Apartamentos</t>
  </si>
  <si>
    <t>4, 5 estrellas</t>
  </si>
  <si>
    <t>nd: dato no disponible ya que en algunos meses no se ha publicado el dato desagregado por tipología y categoría alojativa</t>
  </si>
  <si>
    <t>Viajeros entrados en establecimientos alojativos (hoteles y apartamentos) según lugar de residencia</t>
  </si>
  <si>
    <t>Total lugares de residencia</t>
  </si>
  <si>
    <t>Total residentes en España</t>
  </si>
  <si>
    <t>Canarias</t>
  </si>
  <si>
    <t>Residentes en Tenerife</t>
  </si>
  <si>
    <t>Resto Canarias</t>
  </si>
  <si>
    <t>Resto de España</t>
  </si>
  <si>
    <t>Total residentes en el extranjero</t>
  </si>
  <si>
    <t>Alemania</t>
  </si>
  <si>
    <t>Austria</t>
  </si>
  <si>
    <t>Canada</t>
  </si>
  <si>
    <t>Dinamarca</t>
  </si>
  <si>
    <t>Estados Unidos</t>
  </si>
  <si>
    <t>Finlandia</t>
  </si>
  <si>
    <t>Luxemburgo</t>
  </si>
  <si>
    <t>Reino Unido</t>
  </si>
  <si>
    <t>Francia</t>
  </si>
  <si>
    <t>Países Bajos</t>
  </si>
  <si>
    <t>Bélgica</t>
  </si>
  <si>
    <t>Irlanda</t>
  </si>
  <si>
    <t>Islandia</t>
  </si>
  <si>
    <t>Italia</t>
  </si>
  <si>
    <t>Noruega</t>
  </si>
  <si>
    <t>Suecia</t>
  </si>
  <si>
    <t>República Checa</t>
  </si>
  <si>
    <t>Hungría</t>
  </si>
  <si>
    <t>Portugal</t>
  </si>
  <si>
    <t>Lituania</t>
  </si>
  <si>
    <t>Rumania</t>
  </si>
  <si>
    <t>Polonia</t>
  </si>
  <si>
    <t>Suiza</t>
  </si>
  <si>
    <t>Rusia</t>
  </si>
  <si>
    <t>Otros países</t>
  </si>
  <si>
    <t>Viajeros entrados en establecimientos alojativos (hoteles y apartamentos) según municipio de alojamiento</t>
  </si>
  <si>
    <t>Total municipios de alojamiento</t>
  </si>
  <si>
    <t>Adeje</t>
  </si>
  <si>
    <t>Arona</t>
  </si>
  <si>
    <t>Granadilla de Abona</t>
  </si>
  <si>
    <t>Puerto de la Cruz</t>
  </si>
  <si>
    <t>San Miguel de Abona</t>
  </si>
  <si>
    <t>Santa Cruz de Tenerife</t>
  </si>
  <si>
    <t>San Cristóbal de La Laguna</t>
  </si>
  <si>
    <t>Santiago del Teide</t>
  </si>
  <si>
    <t>Guía de Isora</t>
  </si>
  <si>
    <t>Resto de municipios de Tenerife</t>
  </si>
  <si>
    <t>Pernoctaciones en establecimientos alojativos (hoteles y apartamentos)</t>
  </si>
  <si>
    <t>Pernoctaciones en establecimientos alojativos (hoteles y apartamentos) según lugar de residencia</t>
  </si>
  <si>
    <t>Pernoctaciones en establecimientos alojativos (hoteles y apartamentos) según municipio de alojamiento</t>
  </si>
  <si>
    <r>
      <t xml:space="preserve">Estancia media en establecimientos alojativos (hoteles y apartamentos) </t>
    </r>
    <r>
      <rPr>
        <sz val="12"/>
        <color theme="1"/>
        <rFont val="Calibri"/>
        <family val="2"/>
        <scheme val="minor"/>
      </rPr>
      <t>(en días)</t>
    </r>
  </si>
  <si>
    <r>
      <t>Estancia media  según lugar de residencia</t>
    </r>
    <r>
      <rPr>
        <sz val="12"/>
        <color theme="1"/>
        <rFont val="Calibri"/>
        <family val="2"/>
        <scheme val="minor"/>
      </rPr>
      <t xml:space="preserve"> (en días)</t>
    </r>
  </si>
  <si>
    <t>Resto España</t>
  </si>
  <si>
    <r>
      <t>Estancia media  según municipio de alojamiento</t>
    </r>
    <r>
      <rPr>
        <sz val="12"/>
        <color theme="1"/>
        <rFont val="Calibri"/>
        <family val="2"/>
        <scheme val="minor"/>
      </rPr>
      <t xml:space="preserve"> (en días)</t>
    </r>
  </si>
  <si>
    <t>Tasas de ocupación por plaza en establecimientos alojativos (hoteles y apartamentos)</t>
  </si>
  <si>
    <t>dif 22-21</t>
  </si>
  <si>
    <t>dif 22-19</t>
  </si>
  <si>
    <t>Tasas de ocupación según municipio de alojamiento</t>
  </si>
  <si>
    <t>Indicadores de rentabilidad alojativa (hoteles y apartamentos)</t>
  </si>
  <si>
    <t>Ingresos totales según tipología y categoría alojativa</t>
  </si>
  <si>
    <t>5 Estrellas</t>
  </si>
  <si>
    <t>4 Estrellas</t>
  </si>
  <si>
    <t>3 Estrellas</t>
  </si>
  <si>
    <t>2 Estrellas</t>
  </si>
  <si>
    <t>1 Estrella</t>
  </si>
  <si>
    <t>Ingresos totales según municipio del alojamiento</t>
  </si>
  <si>
    <t>Tarifa media diaria (ADR) según tipología y categoría alojativa</t>
  </si>
  <si>
    <t>Tarifa media diaria (ADR) según municipio del alojamiento</t>
  </si>
  <si>
    <t>Resto de Tenerife</t>
  </si>
  <si>
    <t>Ingresos por habitación disponible (RevPAR) según tipología y categoría alojativa</t>
  </si>
  <si>
    <t>Ingresos por habitación disponible (RevPAR) según municipio del alojamiento</t>
  </si>
  <si>
    <t>Establecimientos abiertos y plazas ofertadas</t>
  </si>
  <si>
    <t>Número de establecimientos abiertos por tipología y categoría</t>
  </si>
  <si>
    <t>Número de establecimientos abiertos por municipio</t>
  </si>
  <si>
    <t>Número de plazas por tipología y categoría</t>
  </si>
  <si>
    <t>Número de plazas ofertadas por municipio</t>
  </si>
  <si>
    <t>Fuente: Encuestas de Alojamientos Turístico ISTAC. Elaboración Turismo de Tenerife</t>
  </si>
  <si>
    <t>Fuente: Estadísticas de tráfico aéreo - AENA</t>
  </si>
  <si>
    <t>Pasajeros llegados a los aeropuertos de Tenerife</t>
  </si>
  <si>
    <t>Pasajeros llegados a los aeropuertos de Tenerife según tipo de servicio</t>
  </si>
  <si>
    <t>Total llegadas</t>
  </si>
  <si>
    <t>llegadas regulares</t>
  </si>
  <si>
    <t>llegadas no regulares</t>
  </si>
  <si>
    <t>Pasajeros llegados a los aeropuertos de Tenerife procedencia del vuelo</t>
  </si>
  <si>
    <t>Procedencia del vuelo</t>
  </si>
  <si>
    <t>Total</t>
  </si>
  <si>
    <t>España</t>
  </si>
  <si>
    <t>aeropuertos insulares</t>
  </si>
  <si>
    <t>aeropuertos peninsulares</t>
  </si>
  <si>
    <t>Extranjero</t>
  </si>
  <si>
    <t>Belgica</t>
  </si>
  <si>
    <t>Holanda</t>
  </si>
  <si>
    <t>Federacion Rusa</t>
  </si>
  <si>
    <t>Republica Checa</t>
  </si>
  <si>
    <t>Resto países</t>
  </si>
  <si>
    <t>Pasajeros llegados a los aeropuertos de Tenerife según aeropuerto de llegada</t>
  </si>
  <si>
    <t>Tenerife Norte - Los Rodeos</t>
  </si>
  <si>
    <t>Tenerife Sur - Reina Sofía</t>
  </si>
  <si>
    <t>Operaciones de llegada a los aeropuertos de Tenerife según tipo de servicio</t>
  </si>
  <si>
    <t>Operaciones de llegada a los aeropuertos de Tenerife según procedencia del vuelo</t>
  </si>
  <si>
    <t>Federación Rusa</t>
  </si>
  <si>
    <t>Operaciones de llegada a los aeropuertos de Tenerife según aeropuerto de llegada</t>
  </si>
  <si>
    <t>Fuente: AENA. Elaboración Turismo de Tenerife</t>
  </si>
  <si>
    <t>septiembre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</si>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</sst>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0.0%"/>
    <numFmt numFmtId="165" formatCode="0.0"/>
    <numFmt numFmtId="166" formatCode="#,##0.0"/>
    <numFmt numFmtId="167" formatCode="#,##0\ &quot;€&quot;"/>
    <numFmt numFmtId="168" formatCode="#,##0.0\ &quot;€&quot;"/>
    <numFmt numFmtId="169" formatCode="#,##0.00\ &quot;€&quot;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147DFC"/>
      <name val="Calibri"/>
      <family val="2"/>
      <scheme val="minor"/>
    </font>
    <font>
      <sz val="11"/>
      <color rgb="FF147DFC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FACCB"/>
      <name val="Calibri"/>
      <family val="2"/>
      <scheme val="minor"/>
    </font>
    <font>
      <sz val="11"/>
      <color rgb="FF0FACCB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E29700"/>
      <name val="Calibri"/>
      <family val="2"/>
      <scheme val="minor"/>
    </font>
    <font>
      <sz val="11"/>
      <color rgb="FFE297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1"/>
      <color rgb="FF666633"/>
      <name val="Calibri"/>
      <family val="2"/>
      <scheme val="minor"/>
    </font>
    <font>
      <sz val="11"/>
      <color rgb="FF666633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1"/>
      <color rgb="FFF79057"/>
      <name val="Calibri"/>
      <family val="2"/>
      <scheme val="minor"/>
    </font>
    <font>
      <sz val="11"/>
      <color rgb="FFF79057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color rgb="FFD8767F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ACD1FE"/>
        <bgColor indexed="64"/>
      </patternFill>
    </fill>
    <fill>
      <patternFill patternType="solid">
        <fgColor rgb="FFB1EDF9"/>
        <bgColor indexed="64"/>
      </patternFill>
    </fill>
    <fill>
      <patternFill patternType="solid">
        <fgColor rgb="FFB1F6F9"/>
        <bgColor indexed="64"/>
      </patternFill>
    </fill>
    <fill>
      <patternFill patternType="solid">
        <fgColor rgb="FFFFE2A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6633"/>
        <bgColor indexed="64"/>
      </patternFill>
    </fill>
    <fill>
      <patternFill patternType="solid">
        <fgColor rgb="FFC1BF7F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9AB7F"/>
        <bgColor indexed="64"/>
      </patternFill>
    </fill>
  </fills>
  <borders count="144">
    <border>
      <left/>
      <right/>
      <top/>
      <bottom/>
      <diagonal/>
    </border>
    <border>
      <left style="dashed">
        <color theme="0" tint="-0.499984740745262"/>
      </left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 style="hair">
        <color rgb="FF0070C0"/>
      </left>
      <right/>
      <top/>
      <bottom style="hair">
        <color rgb="FF0070C0"/>
      </bottom>
      <diagonal/>
    </border>
    <border>
      <left/>
      <right/>
      <top/>
      <bottom style="hair">
        <color rgb="FF0070C0"/>
      </bottom>
      <diagonal/>
    </border>
    <border>
      <left/>
      <right style="hair">
        <color rgb="FF0070C0"/>
      </right>
      <top/>
      <bottom style="hair">
        <color rgb="FF0070C0"/>
      </bottom>
      <diagonal/>
    </border>
    <border>
      <left style="dashed">
        <color theme="0" tint="-0.34998626667073579"/>
      </left>
      <right style="dashed">
        <color theme="0" tint="-0.34998626667073579"/>
      </right>
      <top/>
      <bottom/>
      <diagonal/>
    </border>
    <border>
      <left style="dashed">
        <color theme="0" tint="-0.34998626667073579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/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hair">
        <color rgb="FFACD1FE"/>
      </left>
      <right style="hair">
        <color rgb="FFACD1FE"/>
      </right>
      <top/>
      <bottom style="hair">
        <color rgb="FFACD1FE"/>
      </bottom>
      <diagonal/>
    </border>
    <border>
      <left style="hair">
        <color rgb="FFACD1FE"/>
      </left>
      <right style="hair">
        <color rgb="FFACD1FE"/>
      </right>
      <top style="hair">
        <color rgb="FFACD1FE"/>
      </top>
      <bottom/>
      <diagonal/>
    </border>
    <border>
      <left style="hair">
        <color rgb="FFACD1FE"/>
      </left>
      <right style="hair">
        <color rgb="FFACD1FE"/>
      </right>
      <top style="hair">
        <color rgb="FFACD1FE"/>
      </top>
      <bottom style="hair">
        <color rgb="FFACD1FE"/>
      </bottom>
      <diagonal/>
    </border>
    <border>
      <left style="hair">
        <color rgb="FFACD1FE"/>
      </left>
      <right style="hair">
        <color rgb="FFACD1FE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ACD1FE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ACD1FE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rgb="FF0070C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rgb="FF0070C0"/>
      </left>
      <right/>
      <top style="hair">
        <color rgb="FF0070C0"/>
      </top>
      <bottom style="hair">
        <color rgb="FF0070C0"/>
      </bottom>
      <diagonal/>
    </border>
    <border>
      <left/>
      <right/>
      <top style="hair">
        <color rgb="FF0070C0"/>
      </top>
      <bottom style="hair">
        <color rgb="FF0070C0"/>
      </bottom>
      <diagonal/>
    </border>
    <border>
      <left/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0" tint="-0.24994659260841701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/>
      <diagonal/>
    </border>
    <border>
      <left style="hair">
        <color rgb="FF0FACCB"/>
      </left>
      <right style="hair">
        <color rgb="FF0FACCB"/>
      </right>
      <top/>
      <bottom style="hair">
        <color rgb="FF0FACCB"/>
      </bottom>
      <diagonal/>
    </border>
    <border>
      <left style="hair">
        <color rgb="FF0FACCB"/>
      </left>
      <right style="hair">
        <color rgb="FF0FACCB"/>
      </right>
      <top style="hair">
        <color rgb="FFACD1FE"/>
      </top>
      <bottom style="hair">
        <color rgb="FF0FACCB"/>
      </bottom>
      <diagonal/>
    </border>
    <border>
      <left style="hair">
        <color rgb="FF0FACCB"/>
      </left>
      <right style="hair">
        <color rgb="FF0FACCB"/>
      </right>
      <top style="hair">
        <color rgb="FF0FACCB"/>
      </top>
      <bottom style="hair">
        <color rgb="FF0FACCB"/>
      </bottom>
      <diagonal/>
    </border>
    <border>
      <left style="hair">
        <color rgb="FF0FACCB"/>
      </left>
      <right style="hair">
        <color rgb="FF0FACCB"/>
      </right>
      <top/>
      <bottom/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0FACCB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0FACCB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0.34998626667073579"/>
      </top>
      <bottom style="hair">
        <color theme="0" tint="-4.9989318521683403E-2"/>
      </bottom>
      <diagonal/>
    </border>
    <border>
      <left style="dashed">
        <color theme="0" tint="-0.34998626667073579"/>
      </left>
      <right/>
      <top/>
      <bottom style="dashed">
        <color theme="0" tint="-0.34998626667073579"/>
      </bottom>
      <diagonal/>
    </border>
    <border>
      <left style="hair">
        <color rgb="FFE29700"/>
      </left>
      <right style="hair">
        <color rgb="FFE29700"/>
      </right>
      <top style="dashed">
        <color theme="0" tint="-0.34998626667073579"/>
      </top>
      <bottom style="hair">
        <color rgb="FFE29700"/>
      </bottom>
      <diagonal/>
    </border>
    <border>
      <left style="hair">
        <color rgb="FFE29700"/>
      </left>
      <right/>
      <top style="dashed">
        <color theme="0" tint="-0.34998626667073579"/>
      </top>
      <bottom style="hair">
        <color rgb="FFE29700"/>
      </bottom>
      <diagonal/>
    </border>
    <border>
      <left/>
      <right style="hair">
        <color rgb="FFE29700"/>
      </right>
      <top style="dashed">
        <color theme="0" tint="-0.34998626667073579"/>
      </top>
      <bottom style="hair">
        <color rgb="FFE29700"/>
      </bottom>
      <diagonal/>
    </border>
    <border>
      <left style="hair">
        <color rgb="FFE29700"/>
      </left>
      <right style="hair">
        <color rgb="FFE29700"/>
      </right>
      <top style="hair">
        <color rgb="FFE29700"/>
      </top>
      <bottom style="hair">
        <color rgb="FFE29700"/>
      </bottom>
      <diagonal/>
    </border>
    <border>
      <left style="hair">
        <color rgb="FFE29700"/>
      </left>
      <right/>
      <top style="hair">
        <color rgb="FFE29700"/>
      </top>
      <bottom style="hair">
        <color rgb="FFE29700"/>
      </bottom>
      <diagonal/>
    </border>
    <border>
      <left/>
      <right style="hair">
        <color rgb="FFE29700"/>
      </right>
      <top style="hair">
        <color rgb="FFE29700"/>
      </top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E29700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rgb="FFE29700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rgb="FFE29700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E29700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rgb="FFE29700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rgb="FFE29700"/>
      </bottom>
      <diagonal/>
    </border>
    <border>
      <left style="hair">
        <color rgb="FFE29700"/>
      </left>
      <right style="hair">
        <color rgb="FFE29700"/>
      </right>
      <top/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E29700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hair">
        <color rgb="FFE29700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hair">
        <color rgb="FFE29700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4.9989318521683403E-2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/>
      <top style="dashed">
        <color theme="0" tint="-4.9989318521683403E-2"/>
      </top>
      <bottom style="thin">
        <color theme="0" tint="-0.24994659260841701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thin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dashed">
        <color theme="0" tint="-4.9989318521683403E-2"/>
      </bottom>
      <diagonal/>
    </border>
    <border>
      <left style="hair">
        <color rgb="FFE29700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 style="hair">
        <color rgb="FFE29700"/>
      </right>
      <top style="dashed">
        <color theme="0" tint="-0.34998626667073579"/>
      </top>
      <bottom style="dashed">
        <color theme="0" tint="-0.34998626667073579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0.34998626667073579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/>
      <diagonal/>
    </border>
    <border>
      <left style="hair">
        <color theme="9" tint="-0.24994659260841701"/>
      </left>
      <right style="hair">
        <color theme="9" tint="-0.24994659260841701"/>
      </right>
      <top style="dashed">
        <color theme="0" tint="-0.34998626667073579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dashed">
        <color theme="0" tint="-0.34998626667073579"/>
      </top>
      <bottom style="hair">
        <color theme="9" tint="-0.24994659260841701"/>
      </bottom>
      <diagonal/>
    </border>
    <border>
      <left/>
      <right style="hair">
        <color theme="9" tint="-0.24994659260841701"/>
      </right>
      <top style="dashed">
        <color theme="0" tint="-0.34998626667073579"/>
      </top>
      <bottom style="hair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hair">
        <color theme="9" tint="-0.24994659260841701"/>
      </top>
      <bottom style="hair">
        <color theme="9" tint="-0.24994659260841701"/>
      </bottom>
      <diagonal/>
    </border>
    <border>
      <left/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9" tint="-0.24994659260841701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9" tint="-0.24994659260841701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9" tint="-0.24994659260841701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9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9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9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thin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thin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/>
      <diagonal/>
    </border>
    <border>
      <left/>
      <right style="hair">
        <color theme="0" tint="-0.24994659260841701"/>
      </right>
      <top style="hair">
        <color theme="0" tint="-4.9989318521683403E-2"/>
      </top>
      <bottom/>
      <diagonal/>
    </border>
    <border>
      <left style="hair">
        <color rgb="FF666633"/>
      </left>
      <right style="hair">
        <color rgb="FF666633"/>
      </right>
      <top style="dashed">
        <color theme="0" tint="-0.34998626667073579"/>
      </top>
      <bottom style="hair">
        <color rgb="FF666633"/>
      </bottom>
      <diagonal/>
    </border>
    <border>
      <left style="hair">
        <color rgb="FF666633"/>
      </left>
      <right style="hair">
        <color rgb="FF666633"/>
      </right>
      <top style="hair">
        <color rgb="FF666633"/>
      </top>
      <bottom style="hair">
        <color rgb="FF666633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666633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4.9989318521683403E-2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rgb="FF666633"/>
      </bottom>
      <diagonal/>
    </border>
    <border>
      <left/>
      <right/>
      <top/>
      <bottom style="hair">
        <color rgb="FF666633"/>
      </bottom>
      <diagonal/>
    </border>
    <border>
      <left style="hair">
        <color rgb="FF666633"/>
      </left>
      <right/>
      <top style="dashed">
        <color theme="0" tint="-0.34998626667073579"/>
      </top>
      <bottom style="hair">
        <color rgb="FF666633"/>
      </bottom>
      <diagonal/>
    </border>
    <border>
      <left/>
      <right style="hair">
        <color rgb="FF666633"/>
      </right>
      <top style="dashed">
        <color theme="0" tint="-0.34998626667073579"/>
      </top>
      <bottom style="hair">
        <color rgb="FF666633"/>
      </bottom>
      <diagonal/>
    </border>
    <border>
      <left style="hair">
        <color rgb="FF666633"/>
      </left>
      <right/>
      <top style="hair">
        <color rgb="FF666633"/>
      </top>
      <bottom style="hair">
        <color rgb="FF666633"/>
      </bottom>
      <diagonal/>
    </border>
    <border>
      <left/>
      <right style="hair">
        <color rgb="FF666633"/>
      </right>
      <top style="hair">
        <color rgb="FF666633"/>
      </top>
      <bottom style="hair">
        <color rgb="FF666633"/>
      </bottom>
      <diagonal/>
    </border>
    <border>
      <left style="hair">
        <color theme="0" tint="-0.34998626667073579"/>
      </left>
      <right/>
      <top style="hair">
        <color rgb="FF666633"/>
      </top>
      <bottom style="hair">
        <color theme="0" tint="-4.9989318521683403E-2"/>
      </bottom>
      <diagonal/>
    </border>
    <border>
      <left/>
      <right style="hair">
        <color theme="0" tint="-0.34998626667073579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34998626667073579"/>
      </left>
      <right/>
      <top style="hair">
        <color theme="0" tint="-4.9989318521683403E-2"/>
      </top>
      <bottom/>
      <diagonal/>
    </border>
    <border>
      <left/>
      <right style="hair">
        <color theme="0" tint="-0.34998626667073579"/>
      </right>
      <top style="hair">
        <color theme="0" tint="-4.9989318521683403E-2"/>
      </top>
      <bottom/>
      <diagonal/>
    </border>
    <border>
      <left style="hair">
        <color theme="0" tint="-0.34998626667073579"/>
      </left>
      <right/>
      <top/>
      <bottom/>
      <diagonal/>
    </border>
    <border>
      <left/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/>
      <top/>
      <bottom style="hair">
        <color rgb="FF666633"/>
      </bottom>
      <diagonal/>
    </border>
    <border>
      <left/>
      <right style="hair">
        <color theme="0" tint="-0.34998626667073579"/>
      </right>
      <top/>
      <bottom style="hair">
        <color rgb="FF666633"/>
      </bottom>
      <diagonal/>
    </border>
    <border>
      <left style="hair">
        <color theme="0" tint="-0.24994659260841701"/>
      </left>
      <right/>
      <top style="hair">
        <color rgb="FF666633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/>
      <bottom style="hair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0.34998626667073579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0.34998626667073579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0" tint="-0.24994659260841701"/>
      </bottom>
      <diagonal/>
    </border>
    <border>
      <left/>
      <right/>
      <top/>
      <bottom style="hair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dashed">
        <color theme="0" tint="-0.34998626667073579"/>
      </top>
      <bottom style="hair">
        <color theme="8" tint="-0.24994659260841701"/>
      </bottom>
      <diagonal/>
    </border>
    <border>
      <left style="hair">
        <color theme="8" tint="-0.24994659260841701"/>
      </left>
      <right/>
      <top style="dashed">
        <color theme="0" tint="-0.34998626667073579"/>
      </top>
      <bottom style="hair">
        <color theme="8" tint="-0.24994659260841701"/>
      </bottom>
      <diagonal/>
    </border>
    <border>
      <left/>
      <right style="hair">
        <color theme="8" tint="-0.24994659260841701"/>
      </right>
      <top style="dashed">
        <color theme="0" tint="-0.34998626667073579"/>
      </top>
      <bottom style="hair">
        <color theme="8" tint="-0.24994659260841701"/>
      </bottom>
      <diagonal/>
    </border>
    <border>
      <left/>
      <right/>
      <top style="dashed">
        <color theme="0" tint="-0.34998626667073579"/>
      </top>
      <bottom style="hair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0" tint="-0.24994659260841701"/>
      </left>
      <right/>
      <top style="hair">
        <color theme="8" tint="-0.24994659260841701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8" tint="-0.24994659260841701"/>
      </top>
      <bottom style="hair">
        <color theme="0" tint="-4.9989318521683403E-2"/>
      </bottom>
      <diagonal/>
    </border>
    <border>
      <left/>
      <right/>
      <top style="hair">
        <color theme="8" tint="-0.24994659260841701"/>
      </top>
      <bottom style="hair">
        <color theme="0" tint="-4.9989318521683403E-2"/>
      </bottom>
      <diagonal/>
    </border>
    <border>
      <left/>
      <right/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8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8" tint="-0.24994659260841701"/>
      </bottom>
      <diagonal/>
    </border>
    <border>
      <left/>
      <right/>
      <top style="hair">
        <color theme="0" tint="-4.9989318521683403E-2"/>
      </top>
      <bottom style="hair">
        <color theme="8" tint="-0.24994659260841701"/>
      </bottom>
      <diagonal/>
    </border>
    <border>
      <left style="hair">
        <color rgb="FF0FACCB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0" tint="-4.9989318521683403E-2"/>
      </top>
      <bottom style="hair">
        <color theme="0" tint="-0.24994659260841701"/>
      </bottom>
      <diagonal/>
    </border>
    <border>
      <left style="hair">
        <color rgb="FFF79057"/>
      </left>
      <right style="hair">
        <color rgb="FFF79057"/>
      </right>
      <top style="dashed">
        <color theme="0" tint="-0.34998626667073579"/>
      </top>
      <bottom style="hair">
        <color rgb="FFF79057"/>
      </bottom>
      <diagonal/>
    </border>
    <border>
      <left style="hair">
        <color theme="5" tint="-0.24994659260841701"/>
      </left>
      <right style="hair">
        <color theme="5" tint="-0.24994659260841701"/>
      </right>
      <top style="dashed">
        <color theme="0" tint="-0.34998626667073579"/>
      </top>
      <bottom style="hair">
        <color theme="5" tint="-0.24994659260841701"/>
      </bottom>
      <diagonal/>
    </border>
    <border>
      <left style="hair">
        <color theme="5" tint="-0.24994659260841701"/>
      </left>
      <right style="hair">
        <color theme="5" tint="-0.24994659260841701"/>
      </right>
      <top style="hair">
        <color theme="5" tint="-0.24994659260841701"/>
      </top>
      <bottom style="hair">
        <color theme="5" tint="-0.24994659260841701"/>
      </bottom>
      <diagonal/>
    </border>
    <border>
      <left style="hair">
        <color rgb="FFF79057"/>
      </left>
      <right style="hair">
        <color rgb="FFF79057"/>
      </right>
      <top style="dashed">
        <color theme="0" tint="-0.34998626667073579"/>
      </top>
      <bottom/>
      <diagonal/>
    </border>
    <border>
      <left style="hair">
        <color rgb="FFF79057"/>
      </left>
      <right style="hair">
        <color rgb="FFF79057"/>
      </right>
      <top style="hair">
        <color rgb="FFF79057"/>
      </top>
      <bottom style="hair">
        <color rgb="FFF79057"/>
      </bottom>
      <diagonal/>
    </border>
    <border>
      <left style="hair">
        <color theme="8"/>
      </left>
      <right style="hair">
        <color theme="8"/>
      </right>
      <top style="dashed">
        <color theme="0" tint="-0.34998626667073579"/>
      </top>
      <bottom style="hair">
        <color theme="8"/>
      </bottom>
      <diagonal/>
    </border>
    <border>
      <left style="hair">
        <color theme="8"/>
      </left>
      <right style="hair">
        <color theme="8"/>
      </right>
      <top style="dashed">
        <color theme="0" tint="-0.34998626667073579"/>
      </top>
      <bottom/>
      <diagonal/>
    </border>
    <border>
      <left style="hair">
        <color theme="8"/>
      </left>
      <right style="hair">
        <color theme="8"/>
      </right>
      <top style="hair">
        <color theme="8"/>
      </top>
      <bottom style="hair">
        <color theme="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5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64" fontId="6" fillId="4" borderId="0" xfId="1" applyNumberFormat="1" applyFont="1" applyFill="1"/>
    <xf numFmtId="0" fontId="0" fillId="2" borderId="11" xfId="0" applyFill="1" applyBorder="1"/>
    <xf numFmtId="0" fontId="0" fillId="2" borderId="12" xfId="0" applyFill="1" applyBorder="1" applyAlignment="1">
      <alignment horizontal="center" vertical="center" wrapText="1"/>
    </xf>
    <xf numFmtId="164" fontId="6" fillId="4" borderId="0" xfId="1" applyNumberFormat="1" applyFont="1" applyFill="1" applyAlignment="1">
      <alignment horizontal="center" vertical="center" wrapText="1"/>
    </xf>
    <xf numFmtId="0" fontId="6" fillId="0" borderId="13" xfId="0" applyFont="1" applyBorder="1"/>
    <xf numFmtId="3" fontId="6" fillId="0" borderId="13" xfId="0" applyNumberFormat="1" applyFont="1" applyBorder="1"/>
    <xf numFmtId="164" fontId="6" fillId="0" borderId="13" xfId="1" applyNumberFormat="1" applyFont="1" applyBorder="1"/>
    <xf numFmtId="164" fontId="6" fillId="4" borderId="14" xfId="1" applyNumberFormat="1" applyFont="1" applyFill="1" applyBorder="1"/>
    <xf numFmtId="0" fontId="7" fillId="0" borderId="15" xfId="0" applyFont="1" applyBorder="1" applyAlignment="1">
      <alignment horizontal="left" indent="1"/>
    </xf>
    <xf numFmtId="3" fontId="7" fillId="0" borderId="15" xfId="0" applyNumberFormat="1" applyFont="1" applyBorder="1"/>
    <xf numFmtId="164" fontId="7" fillId="0" borderId="15" xfId="1" applyNumberFormat="1" applyFont="1" applyBorder="1"/>
    <xf numFmtId="164" fontId="7" fillId="4" borderId="16" xfId="1" applyNumberFormat="1" applyFont="1" applyFill="1" applyBorder="1"/>
    <xf numFmtId="0" fontId="0" fillId="0" borderId="17" xfId="0" applyBorder="1" applyAlignment="1">
      <alignment horizontal="left" indent="3"/>
    </xf>
    <xf numFmtId="3" fontId="0" fillId="0" borderId="17" xfId="0" applyNumberFormat="1" applyBorder="1"/>
    <xf numFmtId="164" fontId="0" fillId="0" borderId="17" xfId="1" applyNumberFormat="1" applyFont="1" applyBorder="1"/>
    <xf numFmtId="164" fontId="0" fillId="4" borderId="18" xfId="1" applyNumberFormat="1" applyFont="1" applyFill="1" applyBorder="1"/>
    <xf numFmtId="0" fontId="0" fillId="0" borderId="19" xfId="0" applyBorder="1" applyAlignment="1">
      <alignment horizontal="left" indent="3"/>
    </xf>
    <xf numFmtId="3" fontId="0" fillId="0" borderId="19" xfId="0" applyNumberFormat="1" applyBorder="1"/>
    <xf numFmtId="164" fontId="0" fillId="0" borderId="19" xfId="1" applyNumberFormat="1" applyFont="1" applyBorder="1"/>
    <xf numFmtId="0" fontId="0" fillId="0" borderId="20" xfId="0" applyBorder="1" applyAlignment="1">
      <alignment horizontal="left" indent="3"/>
    </xf>
    <xf numFmtId="3" fontId="0" fillId="0" borderId="20" xfId="0" applyNumberFormat="1" applyBorder="1"/>
    <xf numFmtId="164" fontId="0" fillId="0" borderId="20" xfId="1" applyNumberFormat="1" applyFont="1" applyBorder="1"/>
    <xf numFmtId="0" fontId="0" fillId="0" borderId="21" xfId="0" applyBorder="1" applyAlignment="1">
      <alignment horizontal="left" indent="2"/>
    </xf>
    <xf numFmtId="0" fontId="0" fillId="0" borderId="19" xfId="0" applyBorder="1" applyAlignment="1">
      <alignment horizontal="left" indent="2"/>
    </xf>
    <xf numFmtId="0" fontId="0" fillId="0" borderId="22" xfId="0" applyBorder="1" applyAlignment="1">
      <alignment horizontal="left" indent="2"/>
    </xf>
    <xf numFmtId="3" fontId="0" fillId="0" borderId="23" xfId="0" applyNumberFormat="1" applyBorder="1"/>
    <xf numFmtId="164" fontId="0" fillId="0" borderId="23" xfId="1" applyNumberFormat="1" applyFont="1" applyBorder="1"/>
    <xf numFmtId="164" fontId="0" fillId="4" borderId="24" xfId="1" applyNumberFormat="1" applyFont="1" applyFill="1" applyBorder="1"/>
    <xf numFmtId="2" fontId="0" fillId="0" borderId="25" xfId="0" applyNumberFormat="1" applyBorder="1" applyAlignment="1">
      <alignment horizontal="right"/>
    </xf>
    <xf numFmtId="2" fontId="0" fillId="0" borderId="26" xfId="0" applyNumberFormat="1" applyBorder="1" applyAlignment="1">
      <alignment horizontal="right"/>
    </xf>
    <xf numFmtId="2" fontId="0" fillId="0" borderId="27" xfId="0" applyNumberFormat="1" applyBorder="1" applyAlignment="1">
      <alignment horizontal="right"/>
    </xf>
    <xf numFmtId="0" fontId="5" fillId="4" borderId="28" xfId="0" applyFont="1" applyFill="1" applyBorder="1"/>
    <xf numFmtId="0" fontId="5" fillId="4" borderId="29" xfId="0" applyFont="1" applyFill="1" applyBorder="1"/>
    <xf numFmtId="0" fontId="5" fillId="4" borderId="30" xfId="0" applyFont="1" applyFill="1" applyBorder="1"/>
    <xf numFmtId="164" fontId="7" fillId="4" borderId="15" xfId="1" applyNumberFormat="1" applyFont="1" applyFill="1" applyBorder="1"/>
    <xf numFmtId="0" fontId="0" fillId="0" borderId="17" xfId="0" applyBorder="1" applyAlignment="1">
      <alignment horizontal="left" indent="1"/>
    </xf>
    <xf numFmtId="0" fontId="0" fillId="0" borderId="18" xfId="0" applyBorder="1" applyAlignment="1">
      <alignment horizontal="left" indent="2"/>
    </xf>
    <xf numFmtId="164" fontId="0" fillId="0" borderId="18" xfId="1" applyNumberFormat="1" applyFont="1" applyBorder="1"/>
    <xf numFmtId="3" fontId="0" fillId="0" borderId="18" xfId="0" applyNumberFormat="1" applyBorder="1"/>
    <xf numFmtId="0" fontId="0" fillId="0" borderId="20" xfId="0" applyBorder="1" applyAlignment="1">
      <alignment horizontal="left" indent="1"/>
    </xf>
    <xf numFmtId="0" fontId="0" fillId="0" borderId="19" xfId="0" applyBorder="1" applyAlignment="1">
      <alignment horizontal="left" indent="1"/>
    </xf>
    <xf numFmtId="0" fontId="0" fillId="0" borderId="23" xfId="0" applyBorder="1" applyAlignment="1">
      <alignment horizontal="left" indent="1"/>
    </xf>
    <xf numFmtId="0" fontId="5" fillId="4" borderId="28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8" fillId="0" borderId="14" xfId="0" applyFont="1" applyBorder="1" applyAlignment="1">
      <alignment horizontal="left"/>
    </xf>
    <xf numFmtId="3" fontId="8" fillId="0" borderId="14" xfId="0" applyNumberFormat="1" applyFont="1" applyBorder="1"/>
    <xf numFmtId="164" fontId="8" fillId="0" borderId="14" xfId="1" applyNumberFormat="1" applyFont="1" applyBorder="1"/>
    <xf numFmtId="164" fontId="8" fillId="4" borderId="16" xfId="1" applyNumberFormat="1" applyFont="1" applyFill="1" applyBorder="1"/>
    <xf numFmtId="0" fontId="0" fillId="0" borderId="19" xfId="0" applyBorder="1" applyAlignment="1">
      <alignment horizontal="left"/>
    </xf>
    <xf numFmtId="0" fontId="0" fillId="0" borderId="31" xfId="0" applyBorder="1" applyAlignment="1">
      <alignment horizontal="left"/>
    </xf>
    <xf numFmtId="3" fontId="0" fillId="0" borderId="31" xfId="0" applyNumberFormat="1" applyBorder="1"/>
    <xf numFmtId="164" fontId="0" fillId="0" borderId="31" xfId="1" applyNumberFormat="1" applyFont="1" applyBorder="1"/>
    <xf numFmtId="0" fontId="0" fillId="0" borderId="23" xfId="0" applyBorder="1" applyAlignment="1">
      <alignment horizontal="left"/>
    </xf>
    <xf numFmtId="0" fontId="0" fillId="0" borderId="32" xfId="0" applyBorder="1" applyAlignment="1">
      <alignment horizontal="left"/>
    </xf>
    <xf numFmtId="3" fontId="0" fillId="0" borderId="32" xfId="0" applyNumberFormat="1" applyBorder="1"/>
    <xf numFmtId="164" fontId="0" fillId="0" borderId="32" xfId="1" applyNumberFormat="1" applyFont="1" applyBorder="1"/>
    <xf numFmtId="0" fontId="5" fillId="5" borderId="0" xfId="0" applyFont="1" applyFill="1" applyAlignment="1">
      <alignment horizontal="center"/>
    </xf>
    <xf numFmtId="0" fontId="0" fillId="2" borderId="33" xfId="0" applyFill="1" applyBorder="1"/>
    <xf numFmtId="164" fontId="6" fillId="6" borderId="0" xfId="1" applyNumberFormat="1" applyFont="1" applyFill="1"/>
    <xf numFmtId="164" fontId="6" fillId="6" borderId="0" xfId="1" applyNumberFormat="1" applyFont="1" applyFill="1" applyAlignment="1">
      <alignment horizontal="center" vertical="center" wrapText="1"/>
    </xf>
    <xf numFmtId="0" fontId="9" fillId="0" borderId="34" xfId="0" applyFont="1" applyBorder="1"/>
    <xf numFmtId="3" fontId="9" fillId="0" borderId="34" xfId="0" applyNumberFormat="1" applyFont="1" applyBorder="1"/>
    <xf numFmtId="164" fontId="9" fillId="0" borderId="34" xfId="1" applyNumberFormat="1" applyFont="1" applyBorder="1"/>
    <xf numFmtId="164" fontId="9" fillId="6" borderId="35" xfId="1" applyNumberFormat="1" applyFont="1" applyFill="1" applyBorder="1"/>
    <xf numFmtId="0" fontId="10" fillId="0" borderId="36" xfId="0" applyFont="1" applyBorder="1" applyAlignment="1">
      <alignment horizontal="left" indent="1"/>
    </xf>
    <xf numFmtId="3" fontId="10" fillId="0" borderId="36" xfId="0" applyNumberFormat="1" applyFont="1" applyBorder="1"/>
    <xf numFmtId="164" fontId="10" fillId="0" borderId="36" xfId="1" applyNumberFormat="1" applyFont="1" applyBorder="1"/>
    <xf numFmtId="164" fontId="10" fillId="6" borderId="36" xfId="1" applyNumberFormat="1" applyFont="1" applyFill="1" applyBorder="1"/>
    <xf numFmtId="164" fontId="0" fillId="6" borderId="18" xfId="1" applyNumberFormat="1" applyFont="1" applyFill="1" applyBorder="1"/>
    <xf numFmtId="0" fontId="0" fillId="0" borderId="20" xfId="0" applyBorder="1" applyAlignment="1">
      <alignment horizontal="left" indent="2"/>
    </xf>
    <xf numFmtId="0" fontId="10" fillId="0" borderId="34" xfId="0" applyFont="1" applyBorder="1"/>
    <xf numFmtId="3" fontId="10" fillId="0" borderId="34" xfId="0" applyNumberFormat="1" applyFont="1" applyBorder="1"/>
    <xf numFmtId="164" fontId="10" fillId="0" borderId="34" xfId="1" applyNumberFormat="1" applyFont="1" applyBorder="1"/>
    <xf numFmtId="164" fontId="10" fillId="6" borderId="37" xfId="1" applyNumberFormat="1" applyFont="1" applyFill="1" applyBorder="1"/>
    <xf numFmtId="164" fontId="0" fillId="6" borderId="38" xfId="1" applyNumberFormat="1" applyFont="1" applyFill="1" applyBorder="1"/>
    <xf numFmtId="164" fontId="0" fillId="6" borderId="0" xfId="1" applyNumberFormat="1" applyFont="1" applyFill="1"/>
    <xf numFmtId="0" fontId="0" fillId="0" borderId="39" xfId="0" applyBorder="1" applyAlignment="1">
      <alignment horizontal="left" indent="1"/>
    </xf>
    <xf numFmtId="3" fontId="0" fillId="0" borderId="40" xfId="0" applyNumberFormat="1" applyBorder="1"/>
    <xf numFmtId="164" fontId="0" fillId="0" borderId="40" xfId="1" applyNumberFormat="1" applyFont="1" applyBorder="1"/>
    <xf numFmtId="0" fontId="0" fillId="0" borderId="41" xfId="0" applyBorder="1"/>
    <xf numFmtId="3" fontId="0" fillId="0" borderId="41" xfId="0" applyNumberFormat="1" applyBorder="1"/>
    <xf numFmtId="164" fontId="0" fillId="0" borderId="41" xfId="1" applyNumberFormat="1" applyFont="1" applyBorder="1"/>
    <xf numFmtId="0" fontId="0" fillId="0" borderId="19" xfId="0" applyBorder="1"/>
    <xf numFmtId="0" fontId="0" fillId="0" borderId="23" xfId="0" applyBorder="1"/>
    <xf numFmtId="0" fontId="0" fillId="0" borderId="22" xfId="0" applyBorder="1"/>
    <xf numFmtId="3" fontId="0" fillId="0" borderId="22" xfId="0" applyNumberFormat="1" applyBorder="1"/>
    <xf numFmtId="164" fontId="0" fillId="0" borderId="22" xfId="1" applyNumberFormat="1" applyFont="1" applyBorder="1"/>
    <xf numFmtId="0" fontId="5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0" fillId="2" borderId="42" xfId="0" applyFill="1" applyBorder="1"/>
    <xf numFmtId="0" fontId="0" fillId="2" borderId="8" xfId="0" applyFill="1" applyBorder="1" applyAlignment="1">
      <alignment horizontal="center"/>
    </xf>
    <xf numFmtId="0" fontId="0" fillId="2" borderId="8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7" borderId="0" xfId="0" applyFill="1"/>
    <xf numFmtId="0" fontId="12" fillId="0" borderId="43" xfId="0" applyFont="1" applyBorder="1"/>
    <xf numFmtId="2" fontId="13" fillId="0" borderId="43" xfId="0" applyNumberFormat="1" applyFont="1" applyBorder="1" applyAlignment="1">
      <alignment horizontal="right"/>
    </xf>
    <xf numFmtId="2" fontId="13" fillId="0" borderId="44" xfId="0" applyNumberFormat="1" applyFont="1" applyBorder="1" applyAlignment="1">
      <alignment horizontal="center"/>
    </xf>
    <xf numFmtId="2" fontId="13" fillId="0" borderId="45" xfId="0" applyNumberFormat="1" applyFont="1" applyBorder="1" applyAlignment="1">
      <alignment horizontal="center"/>
    </xf>
    <xf numFmtId="2" fontId="13" fillId="7" borderId="0" xfId="0" applyNumberFormat="1" applyFont="1" applyFill="1" applyAlignment="1">
      <alignment horizontal="center"/>
    </xf>
    <xf numFmtId="0" fontId="13" fillId="0" borderId="46" xfId="0" applyFont="1" applyBorder="1" applyAlignment="1">
      <alignment horizontal="left" indent="1"/>
    </xf>
    <xf numFmtId="2" fontId="13" fillId="0" borderId="46" xfId="0" applyNumberFormat="1" applyFont="1" applyBorder="1" applyAlignment="1">
      <alignment horizontal="right"/>
    </xf>
    <xf numFmtId="2" fontId="13" fillId="0" borderId="47" xfId="0" applyNumberFormat="1" applyFont="1" applyBorder="1" applyAlignment="1">
      <alignment horizontal="center"/>
    </xf>
    <xf numFmtId="2" fontId="13" fillId="0" borderId="48" xfId="0" applyNumberFormat="1" applyFont="1" applyBorder="1" applyAlignment="1">
      <alignment horizontal="center"/>
    </xf>
    <xf numFmtId="0" fontId="0" fillId="0" borderId="49" xfId="0" applyBorder="1" applyAlignment="1">
      <alignment horizontal="left" indent="2"/>
    </xf>
    <xf numFmtId="2" fontId="0" fillId="0" borderId="49" xfId="0" applyNumberFormat="1" applyBorder="1" applyAlignment="1">
      <alignment horizontal="right"/>
    </xf>
    <xf numFmtId="2" fontId="0" fillId="0" borderId="50" xfId="0" applyNumberFormat="1" applyBorder="1" applyAlignment="1">
      <alignment horizontal="center"/>
    </xf>
    <xf numFmtId="2" fontId="0" fillId="0" borderId="51" xfId="0" applyNumberFormat="1" applyBorder="1" applyAlignment="1">
      <alignment horizontal="center"/>
    </xf>
    <xf numFmtId="2" fontId="0" fillId="7" borderId="0" xfId="0" applyNumberFormat="1" applyFill="1" applyAlignment="1">
      <alignment horizontal="center"/>
    </xf>
    <xf numFmtId="2" fontId="0" fillId="0" borderId="19" xfId="0" applyNumberFormat="1" applyBorder="1" applyAlignment="1">
      <alignment horizontal="right"/>
    </xf>
    <xf numFmtId="2" fontId="0" fillId="0" borderId="52" xfId="0" applyNumberFormat="1" applyBorder="1" applyAlignment="1">
      <alignment horizontal="center"/>
    </xf>
    <xf numFmtId="2" fontId="0" fillId="0" borderId="53" xfId="0" applyNumberFormat="1" applyBorder="1" applyAlignment="1">
      <alignment horizontal="center"/>
    </xf>
    <xf numFmtId="0" fontId="0" fillId="0" borderId="54" xfId="0" applyBorder="1" applyAlignment="1">
      <alignment horizontal="left" indent="2"/>
    </xf>
    <xf numFmtId="2" fontId="0" fillId="0" borderId="54" xfId="0" applyNumberFormat="1" applyBorder="1" applyAlignment="1">
      <alignment horizontal="right"/>
    </xf>
    <xf numFmtId="2" fontId="0" fillId="0" borderId="55" xfId="0" applyNumberFormat="1" applyBorder="1" applyAlignment="1">
      <alignment horizontal="center"/>
    </xf>
    <xf numFmtId="2" fontId="0" fillId="0" borderId="56" xfId="0" applyNumberFormat="1" applyBorder="1" applyAlignment="1">
      <alignment horizontal="center"/>
    </xf>
    <xf numFmtId="0" fontId="13" fillId="0" borderId="57" xfId="0" applyFont="1" applyBorder="1" applyAlignment="1">
      <alignment horizontal="left" indent="1"/>
    </xf>
    <xf numFmtId="2" fontId="13" fillId="0" borderId="57" xfId="0" applyNumberFormat="1" applyFont="1" applyBorder="1" applyAlignment="1">
      <alignment horizontal="right"/>
    </xf>
    <xf numFmtId="2" fontId="0" fillId="0" borderId="58" xfId="0" applyNumberFormat="1" applyBorder="1" applyAlignment="1">
      <alignment horizontal="right"/>
    </xf>
    <xf numFmtId="2" fontId="0" fillId="0" borderId="59" xfId="0" applyNumberFormat="1" applyBorder="1" applyAlignment="1">
      <alignment horizontal="center"/>
    </xf>
    <xf numFmtId="2" fontId="0" fillId="0" borderId="60" xfId="0" applyNumberFormat="1" applyBorder="1" applyAlignment="1">
      <alignment horizontal="center"/>
    </xf>
    <xf numFmtId="2" fontId="0" fillId="0" borderId="61" xfId="0" applyNumberFormat="1" applyBorder="1" applyAlignment="1">
      <alignment horizontal="right"/>
    </xf>
    <xf numFmtId="2" fontId="0" fillId="0" borderId="62" xfId="0" applyNumberFormat="1" applyBorder="1" applyAlignment="1">
      <alignment horizontal="center"/>
    </xf>
    <xf numFmtId="2" fontId="0" fillId="0" borderId="63" xfId="0" applyNumberFormat="1" applyBorder="1" applyAlignment="1">
      <alignment horizontal="center"/>
    </xf>
    <xf numFmtId="2" fontId="0" fillId="0" borderId="64" xfId="0" applyNumberFormat="1" applyBorder="1" applyAlignment="1">
      <alignment horizontal="right"/>
    </xf>
    <xf numFmtId="2" fontId="0" fillId="0" borderId="65" xfId="0" applyNumberFormat="1" applyBorder="1" applyAlignment="1">
      <alignment horizontal="center"/>
    </xf>
    <xf numFmtId="2" fontId="0" fillId="0" borderId="66" xfId="0" applyNumberFormat="1" applyBorder="1" applyAlignment="1">
      <alignment horizontal="center"/>
    </xf>
    <xf numFmtId="165" fontId="13" fillId="0" borderId="43" xfId="0" applyNumberFormat="1" applyFont="1" applyBorder="1" applyAlignment="1">
      <alignment horizontal="right"/>
    </xf>
    <xf numFmtId="2" fontId="13" fillId="0" borderId="43" xfId="0" applyNumberFormat="1" applyFont="1" applyBorder="1" applyAlignment="1">
      <alignment horizontal="center"/>
    </xf>
    <xf numFmtId="165" fontId="13" fillId="0" borderId="43" xfId="0" applyNumberFormat="1" applyFont="1" applyBorder="1" applyAlignment="1">
      <alignment horizontal="center"/>
    </xf>
    <xf numFmtId="0" fontId="13" fillId="0" borderId="43" xfId="0" applyFont="1" applyBorder="1"/>
    <xf numFmtId="2" fontId="13" fillId="0" borderId="43" xfId="0" applyNumberFormat="1" applyFont="1" applyBorder="1" applyAlignment="1">
      <alignment horizontal="center"/>
    </xf>
    <xf numFmtId="0" fontId="0" fillId="0" borderId="49" xfId="0" applyBorder="1" applyAlignment="1">
      <alignment horizontal="left" indent="1"/>
    </xf>
    <xf numFmtId="2" fontId="0" fillId="0" borderId="49" xfId="0" applyNumberFormat="1" applyBorder="1" applyAlignment="1">
      <alignment horizontal="center"/>
    </xf>
    <xf numFmtId="2" fontId="0" fillId="0" borderId="49" xfId="0" applyNumberFormat="1" applyBorder="1" applyAlignment="1">
      <alignment horizontal="center"/>
    </xf>
    <xf numFmtId="165" fontId="0" fillId="0" borderId="49" xfId="0" applyNumberFormat="1" applyBorder="1" applyAlignment="1">
      <alignment horizontal="right"/>
    </xf>
    <xf numFmtId="165" fontId="0" fillId="0" borderId="49" xfId="0" applyNumberFormat="1" applyBorder="1" applyAlignment="1">
      <alignment horizontal="center"/>
    </xf>
    <xf numFmtId="0" fontId="0" fillId="0" borderId="54" xfId="0" applyBorder="1" applyAlignment="1">
      <alignment horizontal="left" indent="1"/>
    </xf>
    <xf numFmtId="2" fontId="0" fillId="0" borderId="54" xfId="0" applyNumberFormat="1" applyBorder="1" applyAlignment="1">
      <alignment horizontal="center"/>
    </xf>
    <xf numFmtId="2" fontId="0" fillId="0" borderId="54" xfId="0" applyNumberFormat="1" applyBorder="1" applyAlignment="1">
      <alignment horizontal="center"/>
    </xf>
    <xf numFmtId="165" fontId="0" fillId="0" borderId="54" xfId="0" applyNumberFormat="1" applyBorder="1" applyAlignment="1">
      <alignment horizontal="right"/>
    </xf>
    <xf numFmtId="165" fontId="0" fillId="0" borderId="54" xfId="0" applyNumberFormat="1" applyBorder="1" applyAlignment="1">
      <alignment horizontal="center"/>
    </xf>
    <xf numFmtId="0" fontId="13" fillId="0" borderId="46" xfId="0" applyFont="1" applyBorder="1"/>
    <xf numFmtId="2" fontId="13" fillId="0" borderId="46" xfId="0" applyNumberFormat="1" applyFont="1" applyBorder="1" applyAlignment="1">
      <alignment horizontal="center"/>
    </xf>
    <xf numFmtId="2" fontId="13" fillId="0" borderId="46" xfId="0" applyNumberFormat="1" applyFont="1" applyBorder="1" applyAlignment="1">
      <alignment horizontal="center"/>
    </xf>
    <xf numFmtId="165" fontId="13" fillId="0" borderId="46" xfId="0" applyNumberFormat="1" applyFont="1" applyBorder="1" applyAlignment="1">
      <alignment horizontal="right"/>
    </xf>
    <xf numFmtId="165" fontId="13" fillId="0" borderId="46" xfId="0" applyNumberFormat="1" applyFont="1" applyBorder="1" applyAlignment="1">
      <alignment horizontal="center"/>
    </xf>
    <xf numFmtId="2" fontId="0" fillId="0" borderId="67" xfId="0" applyNumberFormat="1" applyBorder="1" applyAlignment="1">
      <alignment horizontal="center"/>
    </xf>
    <xf numFmtId="2" fontId="0" fillId="0" borderId="67" xfId="0" applyNumberFormat="1" applyBorder="1" applyAlignment="1">
      <alignment horizontal="center"/>
    </xf>
    <xf numFmtId="165" fontId="0" fillId="0" borderId="67" xfId="0" applyNumberFormat="1" applyBorder="1" applyAlignment="1">
      <alignment horizontal="right"/>
    </xf>
    <xf numFmtId="165" fontId="0" fillId="0" borderId="67" xfId="0" applyNumberFormat="1" applyBorder="1" applyAlignment="1">
      <alignment horizontal="center"/>
    </xf>
    <xf numFmtId="2" fontId="0" fillId="0" borderId="61" xfId="0" applyNumberFormat="1" applyBorder="1" applyAlignment="1">
      <alignment horizontal="center"/>
    </xf>
    <xf numFmtId="2" fontId="0" fillId="0" borderId="61" xfId="0" applyNumberFormat="1" applyBorder="1" applyAlignment="1">
      <alignment horizontal="center"/>
    </xf>
    <xf numFmtId="165" fontId="0" fillId="0" borderId="61" xfId="0" applyNumberFormat="1" applyBorder="1" applyAlignment="1">
      <alignment horizontal="right"/>
    </xf>
    <xf numFmtId="165" fontId="0" fillId="0" borderId="61" xfId="0" applyNumberFormat="1" applyBorder="1" applyAlignment="1">
      <alignment horizontal="center"/>
    </xf>
    <xf numFmtId="2" fontId="13" fillId="0" borderId="68" xfId="0" applyNumberFormat="1" applyFont="1" applyBorder="1" applyAlignment="1">
      <alignment horizontal="center"/>
    </xf>
    <xf numFmtId="2" fontId="13" fillId="0" borderId="69" xfId="0" applyNumberFormat="1" applyFont="1" applyBorder="1" applyAlignment="1">
      <alignment horizontal="center"/>
    </xf>
    <xf numFmtId="0" fontId="0" fillId="0" borderId="70" xfId="0" applyBorder="1"/>
    <xf numFmtId="2" fontId="0" fillId="0" borderId="70" xfId="0" applyNumberFormat="1" applyBorder="1" applyAlignment="1">
      <alignment horizontal="right"/>
    </xf>
    <xf numFmtId="2" fontId="0" fillId="0" borderId="70" xfId="0" applyNumberFormat="1" applyBorder="1" applyAlignment="1">
      <alignment horizontal="center"/>
    </xf>
    <xf numFmtId="2" fontId="0" fillId="0" borderId="70" xfId="0" applyNumberFormat="1" applyBorder="1" applyAlignment="1">
      <alignment horizontal="center"/>
    </xf>
    <xf numFmtId="0" fontId="0" fillId="0" borderId="61" xfId="0" applyBorder="1"/>
    <xf numFmtId="0" fontId="0" fillId="0" borderId="71" xfId="0" applyBorder="1"/>
    <xf numFmtId="2" fontId="0" fillId="0" borderId="71" xfId="0" applyNumberFormat="1" applyBorder="1" applyAlignment="1">
      <alignment horizontal="center"/>
    </xf>
    <xf numFmtId="0" fontId="0" fillId="0" borderId="64" xfId="0" applyBorder="1"/>
    <xf numFmtId="2" fontId="0" fillId="0" borderId="64" xfId="0" applyNumberFormat="1" applyBorder="1" applyAlignment="1">
      <alignment horizontal="center"/>
    </xf>
    <xf numFmtId="2" fontId="0" fillId="0" borderId="64" xfId="0" applyNumberFormat="1" applyBorder="1" applyAlignment="1">
      <alignment horizontal="center"/>
    </xf>
    <xf numFmtId="0" fontId="5" fillId="8" borderId="0" xfId="0" applyFont="1" applyFill="1" applyAlignment="1">
      <alignment horizontal="center"/>
    </xf>
    <xf numFmtId="0" fontId="0" fillId="8" borderId="0" xfId="0" applyFill="1" applyAlignment="1">
      <alignment horizontal="center"/>
    </xf>
    <xf numFmtId="0" fontId="0" fillId="8" borderId="0" xfId="0" applyFill="1"/>
    <xf numFmtId="0" fontId="14" fillId="0" borderId="72" xfId="0" applyFont="1" applyBorder="1"/>
    <xf numFmtId="164" fontId="15" fillId="0" borderId="72" xfId="1" applyNumberFormat="1" applyFont="1" applyBorder="1"/>
    <xf numFmtId="166" fontId="15" fillId="0" borderId="72" xfId="0" applyNumberFormat="1" applyFont="1" applyBorder="1"/>
    <xf numFmtId="166" fontId="15" fillId="0" borderId="73" xfId="0" applyNumberFormat="1" applyFont="1" applyBorder="1" applyAlignment="1">
      <alignment horizontal="center"/>
    </xf>
    <xf numFmtId="166" fontId="15" fillId="0" borderId="74" xfId="0" applyNumberFormat="1" applyFont="1" applyBorder="1" applyAlignment="1">
      <alignment horizontal="center"/>
    </xf>
    <xf numFmtId="166" fontId="15" fillId="8" borderId="0" xfId="0" applyNumberFormat="1" applyFont="1" applyFill="1" applyAlignment="1">
      <alignment horizontal="center"/>
    </xf>
    <xf numFmtId="0" fontId="15" fillId="0" borderId="75" xfId="0" applyFont="1" applyBorder="1" applyAlignment="1">
      <alignment horizontal="left" indent="1"/>
    </xf>
    <xf numFmtId="164" fontId="15" fillId="0" borderId="75" xfId="1" applyNumberFormat="1" applyFont="1" applyBorder="1"/>
    <xf numFmtId="166" fontId="15" fillId="0" borderId="75" xfId="0" applyNumberFormat="1" applyFont="1" applyBorder="1"/>
    <xf numFmtId="166" fontId="15" fillId="0" borderId="76" xfId="0" applyNumberFormat="1" applyFont="1" applyBorder="1" applyAlignment="1">
      <alignment horizontal="center"/>
    </xf>
    <xf numFmtId="166" fontId="15" fillId="0" borderId="77" xfId="0" applyNumberFormat="1" applyFont="1" applyBorder="1" applyAlignment="1">
      <alignment horizontal="center"/>
    </xf>
    <xf numFmtId="0" fontId="0" fillId="0" borderId="78" xfId="0" applyBorder="1" applyAlignment="1">
      <alignment horizontal="left" indent="2"/>
    </xf>
    <xf numFmtId="164" fontId="0" fillId="0" borderId="78" xfId="1" applyNumberFormat="1" applyFont="1" applyBorder="1"/>
    <xf numFmtId="166" fontId="0" fillId="0" borderId="78" xfId="0" applyNumberFormat="1" applyBorder="1"/>
    <xf numFmtId="166" fontId="0" fillId="0" borderId="79" xfId="0" applyNumberFormat="1" applyBorder="1" applyAlignment="1">
      <alignment horizontal="center"/>
    </xf>
    <xf numFmtId="166" fontId="0" fillId="0" borderId="80" xfId="0" applyNumberFormat="1" applyBorder="1" applyAlignment="1">
      <alignment horizontal="center"/>
    </xf>
    <xf numFmtId="166" fontId="0" fillId="8" borderId="0" xfId="0" applyNumberFormat="1" applyFill="1" applyAlignment="1">
      <alignment horizontal="center"/>
    </xf>
    <xf numFmtId="166" fontId="0" fillId="0" borderId="19" xfId="0" applyNumberFormat="1" applyBorder="1"/>
    <xf numFmtId="166" fontId="0" fillId="0" borderId="52" xfId="0" applyNumberFormat="1" applyBorder="1" applyAlignment="1">
      <alignment horizontal="center"/>
    </xf>
    <xf numFmtId="166" fontId="0" fillId="0" borderId="53" xfId="0" applyNumberFormat="1" applyBorder="1" applyAlignment="1">
      <alignment horizontal="center"/>
    </xf>
    <xf numFmtId="0" fontId="0" fillId="0" borderId="81" xfId="0" applyBorder="1" applyAlignment="1">
      <alignment horizontal="left" indent="2"/>
    </xf>
    <xf numFmtId="164" fontId="0" fillId="0" borderId="81" xfId="1" applyNumberFormat="1" applyFont="1" applyBorder="1"/>
    <xf numFmtId="166" fontId="0" fillId="0" borderId="81" xfId="0" applyNumberFormat="1" applyBorder="1"/>
    <xf numFmtId="166" fontId="0" fillId="0" borderId="82" xfId="0" applyNumberFormat="1" applyBorder="1" applyAlignment="1">
      <alignment horizontal="center"/>
    </xf>
    <xf numFmtId="166" fontId="0" fillId="0" borderId="83" xfId="0" applyNumberFormat="1" applyBorder="1" applyAlignment="1">
      <alignment horizontal="center"/>
    </xf>
    <xf numFmtId="166" fontId="0" fillId="0" borderId="22" xfId="0" applyNumberFormat="1" applyBorder="1"/>
    <xf numFmtId="166" fontId="0" fillId="0" borderId="84" xfId="0" applyNumberFormat="1" applyBorder="1" applyAlignment="1">
      <alignment horizontal="center"/>
    </xf>
    <xf numFmtId="166" fontId="0" fillId="0" borderId="85" xfId="0" applyNumberFormat="1" applyBorder="1" applyAlignment="1">
      <alignment horizontal="center"/>
    </xf>
    <xf numFmtId="164" fontId="15" fillId="0" borderId="72" xfId="1" applyNumberFormat="1" applyFont="1" applyBorder="1" applyAlignment="1">
      <alignment horizontal="right"/>
    </xf>
    <xf numFmtId="0" fontId="0" fillId="0" borderId="78" xfId="0" applyBorder="1"/>
    <xf numFmtId="164" fontId="0" fillId="0" borderId="19" xfId="1" applyNumberFormat="1" applyFont="1" applyBorder="1" applyAlignment="1">
      <alignment horizontal="right"/>
    </xf>
    <xf numFmtId="166" fontId="0" fillId="0" borderId="19" xfId="0" applyNumberFormat="1" applyBorder="1" applyAlignment="1">
      <alignment horizontal="right"/>
    </xf>
    <xf numFmtId="164" fontId="0" fillId="0" borderId="23" xfId="1" applyNumberFormat="1" applyFont="1" applyBorder="1" applyAlignment="1">
      <alignment horizontal="right"/>
    </xf>
    <xf numFmtId="166" fontId="0" fillId="0" borderId="23" xfId="0" applyNumberFormat="1" applyBorder="1" applyAlignment="1">
      <alignment horizontal="right"/>
    </xf>
    <xf numFmtId="166" fontId="0" fillId="0" borderId="86" xfId="0" applyNumberFormat="1" applyBorder="1" applyAlignment="1">
      <alignment horizontal="center"/>
    </xf>
    <xf numFmtId="166" fontId="0" fillId="0" borderId="87" xfId="0" applyNumberFormat="1" applyBorder="1" applyAlignment="1">
      <alignment horizontal="center"/>
    </xf>
    <xf numFmtId="0" fontId="16" fillId="9" borderId="0" xfId="0" applyFont="1" applyFill="1" applyAlignment="1">
      <alignment horizontal="center"/>
    </xf>
    <xf numFmtId="0" fontId="5" fillId="10" borderId="0" xfId="0" applyFont="1" applyFill="1" applyAlignment="1">
      <alignment horizontal="center"/>
    </xf>
    <xf numFmtId="0" fontId="0" fillId="10" borderId="0" xfId="0" applyFill="1" applyAlignment="1">
      <alignment horizontal="center"/>
    </xf>
    <xf numFmtId="0" fontId="0" fillId="10" borderId="0" xfId="0" applyFill="1"/>
    <xf numFmtId="0" fontId="17" fillId="0" borderId="88" xfId="0" applyFont="1" applyBorder="1"/>
    <xf numFmtId="167" fontId="17" fillId="0" borderId="88" xfId="0" applyNumberFormat="1" applyFont="1" applyBorder="1"/>
    <xf numFmtId="164" fontId="17" fillId="0" borderId="88" xfId="1" applyNumberFormat="1" applyFont="1" applyBorder="1"/>
    <xf numFmtId="164" fontId="17" fillId="10" borderId="0" xfId="1" applyNumberFormat="1" applyFont="1" applyFill="1"/>
    <xf numFmtId="0" fontId="18" fillId="0" borderId="89" xfId="0" applyFont="1" applyBorder="1" applyAlignment="1">
      <alignment horizontal="left" indent="1"/>
    </xf>
    <xf numFmtId="167" fontId="18" fillId="0" borderId="89" xfId="0" applyNumberFormat="1" applyFont="1" applyBorder="1"/>
    <xf numFmtId="164" fontId="18" fillId="0" borderId="89" xfId="1" applyNumberFormat="1" applyFont="1" applyBorder="1"/>
    <xf numFmtId="164" fontId="18" fillId="10" borderId="0" xfId="1" applyNumberFormat="1" applyFont="1" applyFill="1"/>
    <xf numFmtId="164" fontId="18" fillId="0" borderId="89" xfId="1" applyNumberFormat="1" applyFont="1" applyBorder="1" applyAlignment="1">
      <alignment horizontal="right"/>
    </xf>
    <xf numFmtId="3" fontId="18" fillId="0" borderId="89" xfId="0" applyNumberFormat="1" applyFont="1" applyBorder="1" applyAlignment="1">
      <alignment horizontal="right"/>
    </xf>
    <xf numFmtId="0" fontId="0" fillId="0" borderId="90" xfId="0" applyBorder="1" applyAlignment="1">
      <alignment horizontal="left" indent="2"/>
    </xf>
    <xf numFmtId="167" fontId="0" fillId="0" borderId="91" xfId="0" applyNumberFormat="1" applyBorder="1"/>
    <xf numFmtId="164" fontId="0" fillId="0" borderId="91" xfId="1" applyNumberFormat="1" applyFont="1" applyBorder="1"/>
    <xf numFmtId="164" fontId="0" fillId="10" borderId="0" xfId="1" applyNumberFormat="1" applyFont="1" applyFill="1"/>
    <xf numFmtId="164" fontId="0" fillId="0" borderId="90" xfId="1" applyNumberFormat="1" applyFont="1" applyBorder="1" applyAlignment="1">
      <alignment horizontal="right"/>
    </xf>
    <xf numFmtId="3" fontId="0" fillId="0" borderId="90" xfId="0" applyNumberFormat="1" applyBorder="1" applyAlignment="1">
      <alignment horizontal="right"/>
    </xf>
    <xf numFmtId="0" fontId="0" fillId="0" borderId="92" xfId="0" applyBorder="1" applyAlignment="1">
      <alignment horizontal="left" indent="2"/>
    </xf>
    <xf numFmtId="167" fontId="0" fillId="0" borderId="19" xfId="0" applyNumberFormat="1" applyBorder="1"/>
    <xf numFmtId="3" fontId="0" fillId="0" borderId="19" xfId="0" applyNumberFormat="1" applyBorder="1" applyAlignment="1">
      <alignment horizontal="right"/>
    </xf>
    <xf numFmtId="0" fontId="0" fillId="0" borderId="93" xfId="0" applyBorder="1" applyAlignment="1">
      <alignment horizontal="left" indent="2"/>
    </xf>
    <xf numFmtId="0" fontId="0" fillId="0" borderId="94" xfId="0" applyBorder="1" applyAlignment="1">
      <alignment horizontal="left" indent="2"/>
    </xf>
    <xf numFmtId="167" fontId="0" fillId="0" borderId="95" xfId="0" applyNumberFormat="1" applyBorder="1"/>
    <xf numFmtId="164" fontId="0" fillId="0" borderId="95" xfId="1" applyNumberFormat="1" applyFont="1" applyBorder="1"/>
    <xf numFmtId="164" fontId="0" fillId="0" borderId="95" xfId="1" applyNumberFormat="1" applyFont="1" applyBorder="1" applyAlignment="1">
      <alignment horizontal="right"/>
    </xf>
    <xf numFmtId="3" fontId="0" fillId="0" borderId="95" xfId="0" applyNumberFormat="1" applyBorder="1" applyAlignment="1">
      <alignment horizontal="right"/>
    </xf>
    <xf numFmtId="167" fontId="0" fillId="0" borderId="21" xfId="0" applyNumberFormat="1" applyBorder="1"/>
    <xf numFmtId="164" fontId="0" fillId="0" borderId="21" xfId="1" applyNumberFormat="1" applyFont="1" applyBorder="1"/>
    <xf numFmtId="164" fontId="0" fillId="0" borderId="21" xfId="1" applyNumberFormat="1" applyFont="1" applyBorder="1" applyAlignment="1">
      <alignment horizontal="right"/>
    </xf>
    <xf numFmtId="3" fontId="0" fillId="0" borderId="21" xfId="0" applyNumberFormat="1" applyBorder="1" applyAlignment="1">
      <alignment horizontal="right"/>
    </xf>
    <xf numFmtId="167" fontId="0" fillId="0" borderId="22" xfId="0" applyNumberFormat="1" applyBorder="1"/>
    <xf numFmtId="164" fontId="0" fillId="0" borderId="22" xfId="1" applyNumberFormat="1" applyFont="1" applyBorder="1" applyAlignment="1">
      <alignment horizontal="right"/>
    </xf>
    <xf numFmtId="3" fontId="0" fillId="0" borderId="22" xfId="0" applyNumberFormat="1" applyBorder="1" applyAlignment="1">
      <alignment horizontal="right"/>
    </xf>
    <xf numFmtId="164" fontId="17" fillId="0" borderId="88" xfId="1" applyNumberFormat="1" applyFont="1" applyBorder="1" applyAlignment="1">
      <alignment horizontal="right"/>
    </xf>
    <xf numFmtId="167" fontId="0" fillId="0" borderId="41" xfId="0" applyNumberFormat="1" applyBorder="1"/>
    <xf numFmtId="164" fontId="0" fillId="0" borderId="41" xfId="1" applyNumberFormat="1" applyFont="1" applyBorder="1" applyAlignment="1">
      <alignment horizontal="right"/>
    </xf>
    <xf numFmtId="168" fontId="17" fillId="0" borderId="88" xfId="0" applyNumberFormat="1" applyFont="1" applyBorder="1"/>
    <xf numFmtId="164" fontId="17" fillId="0" borderId="96" xfId="1" applyNumberFormat="1" applyFont="1" applyBorder="1" applyAlignment="1"/>
    <xf numFmtId="169" fontId="17" fillId="0" borderId="88" xfId="0" applyNumberFormat="1" applyFont="1" applyBorder="1" applyAlignment="1">
      <alignment horizontal="right" indent="1"/>
    </xf>
    <xf numFmtId="169" fontId="17" fillId="0" borderId="96" xfId="0" applyNumberFormat="1" applyFont="1" applyBorder="1" applyAlignment="1">
      <alignment horizontal="right" indent="1"/>
    </xf>
    <xf numFmtId="169" fontId="17" fillId="0" borderId="97" xfId="0" applyNumberFormat="1" applyFont="1" applyBorder="1" applyAlignment="1">
      <alignment horizontal="right" indent="1"/>
    </xf>
    <xf numFmtId="0" fontId="17" fillId="10" borderId="0" xfId="0" applyFont="1" applyFill="1"/>
    <xf numFmtId="168" fontId="18" fillId="0" borderId="89" xfId="0" applyNumberFormat="1" applyFont="1" applyBorder="1"/>
    <xf numFmtId="164" fontId="18" fillId="0" borderId="98" xfId="1" applyNumberFormat="1" applyFont="1" applyBorder="1" applyAlignment="1"/>
    <xf numFmtId="169" fontId="18" fillId="0" borderId="89" xfId="0" applyNumberFormat="1" applyFont="1" applyBorder="1" applyAlignment="1">
      <alignment horizontal="right" indent="1"/>
    </xf>
    <xf numFmtId="169" fontId="18" fillId="0" borderId="98" xfId="0" applyNumberFormat="1" applyFont="1" applyBorder="1" applyAlignment="1">
      <alignment horizontal="right" indent="1"/>
    </xf>
    <xf numFmtId="169" fontId="18" fillId="0" borderId="99" xfId="0" applyNumberFormat="1" applyFont="1" applyBorder="1" applyAlignment="1">
      <alignment horizontal="right" indent="1"/>
    </xf>
    <xf numFmtId="0" fontId="18" fillId="10" borderId="0" xfId="0" applyFont="1" applyFill="1"/>
    <xf numFmtId="168" fontId="0" fillId="0" borderId="91" xfId="0" applyNumberFormat="1" applyBorder="1"/>
    <xf numFmtId="164" fontId="0" fillId="0" borderId="100" xfId="1" applyNumberFormat="1" applyFont="1" applyBorder="1" applyAlignment="1"/>
    <xf numFmtId="169" fontId="0" fillId="0" borderId="90" xfId="0" applyNumberFormat="1" applyBorder="1" applyAlignment="1">
      <alignment horizontal="right" indent="1"/>
    </xf>
    <xf numFmtId="169" fontId="0" fillId="0" borderId="100" xfId="0" applyNumberFormat="1" applyBorder="1" applyAlignment="1">
      <alignment horizontal="right" indent="1"/>
    </xf>
    <xf numFmtId="169" fontId="0" fillId="0" borderId="101" xfId="0" applyNumberFormat="1" applyBorder="1" applyAlignment="1">
      <alignment horizontal="right" indent="1"/>
    </xf>
    <xf numFmtId="168" fontId="0" fillId="0" borderId="19" xfId="0" applyNumberFormat="1" applyBorder="1"/>
    <xf numFmtId="164" fontId="0" fillId="0" borderId="102" xfId="1" applyNumberFormat="1" applyFont="1" applyBorder="1" applyAlignment="1"/>
    <xf numFmtId="169" fontId="0" fillId="0" borderId="92" xfId="0" applyNumberFormat="1" applyBorder="1" applyAlignment="1">
      <alignment horizontal="right" indent="1"/>
    </xf>
    <xf numFmtId="169" fontId="0" fillId="0" borderId="102" xfId="0" applyNumberFormat="1" applyBorder="1" applyAlignment="1">
      <alignment horizontal="right" indent="1"/>
    </xf>
    <xf numFmtId="169" fontId="0" fillId="0" borderId="103" xfId="0" applyNumberFormat="1" applyBorder="1" applyAlignment="1">
      <alignment horizontal="right" indent="1"/>
    </xf>
    <xf numFmtId="164" fontId="0" fillId="0" borderId="104" xfId="1" applyNumberFormat="1" applyFont="1" applyBorder="1" applyAlignment="1"/>
    <xf numFmtId="169" fontId="0" fillId="0" borderId="93" xfId="0" applyNumberFormat="1" applyBorder="1" applyAlignment="1">
      <alignment horizontal="right" indent="1"/>
    </xf>
    <xf numFmtId="169" fontId="0" fillId="0" borderId="104" xfId="0" applyNumberFormat="1" applyBorder="1" applyAlignment="1">
      <alignment horizontal="right" indent="1"/>
    </xf>
    <xf numFmtId="169" fontId="0" fillId="0" borderId="105" xfId="0" applyNumberFormat="1" applyBorder="1" applyAlignment="1">
      <alignment horizontal="right" indent="1"/>
    </xf>
    <xf numFmtId="168" fontId="0" fillId="0" borderId="95" xfId="0" applyNumberFormat="1" applyBorder="1"/>
    <xf numFmtId="164" fontId="0" fillId="0" borderId="106" xfId="1" applyNumberFormat="1" applyFont="1" applyBorder="1" applyAlignment="1"/>
    <xf numFmtId="169" fontId="0" fillId="0" borderId="94" xfId="0" applyNumberFormat="1" applyBorder="1" applyAlignment="1">
      <alignment horizontal="right" indent="1"/>
    </xf>
    <xf numFmtId="169" fontId="0" fillId="0" borderId="106" xfId="0" applyNumberFormat="1" applyBorder="1" applyAlignment="1">
      <alignment horizontal="right" indent="1"/>
    </xf>
    <xf numFmtId="169" fontId="0" fillId="0" borderId="107" xfId="0" applyNumberFormat="1" applyBorder="1" applyAlignment="1">
      <alignment horizontal="right" indent="1"/>
    </xf>
    <xf numFmtId="168" fontId="0" fillId="0" borderId="21" xfId="0" applyNumberFormat="1" applyBorder="1"/>
    <xf numFmtId="164" fontId="0" fillId="0" borderId="108" xfId="1" applyNumberFormat="1" applyFont="1" applyBorder="1" applyAlignment="1"/>
    <xf numFmtId="169" fontId="0" fillId="0" borderId="21" xfId="0" applyNumberFormat="1" applyBorder="1" applyAlignment="1">
      <alignment horizontal="right" indent="1"/>
    </xf>
    <xf numFmtId="169" fontId="0" fillId="0" borderId="108" xfId="0" applyNumberFormat="1" applyBorder="1" applyAlignment="1">
      <alignment horizontal="right" indent="1"/>
    </xf>
    <xf numFmtId="169" fontId="0" fillId="0" borderId="109" xfId="0" applyNumberFormat="1" applyBorder="1" applyAlignment="1">
      <alignment horizontal="right" indent="1"/>
    </xf>
    <xf numFmtId="164" fontId="0" fillId="0" borderId="52" xfId="1" applyNumberFormat="1" applyFont="1" applyBorder="1" applyAlignment="1"/>
    <xf numFmtId="169" fontId="0" fillId="0" borderId="19" xfId="0" applyNumberFormat="1" applyBorder="1" applyAlignment="1">
      <alignment horizontal="right" indent="1"/>
    </xf>
    <xf numFmtId="169" fontId="0" fillId="0" borderId="52" xfId="0" applyNumberFormat="1" applyBorder="1" applyAlignment="1">
      <alignment horizontal="right" indent="1"/>
    </xf>
    <xf numFmtId="169" fontId="0" fillId="0" borderId="53" xfId="0" applyNumberFormat="1" applyBorder="1" applyAlignment="1">
      <alignment horizontal="right" indent="1"/>
    </xf>
    <xf numFmtId="168" fontId="0" fillId="0" borderId="22" xfId="0" applyNumberFormat="1" applyBorder="1"/>
    <xf numFmtId="164" fontId="0" fillId="0" borderId="86" xfId="1" applyNumberFormat="1" applyFont="1" applyBorder="1" applyAlignment="1"/>
    <xf numFmtId="169" fontId="0" fillId="0" borderId="23" xfId="0" applyNumberFormat="1" applyBorder="1" applyAlignment="1">
      <alignment horizontal="right" indent="1"/>
    </xf>
    <xf numFmtId="169" fontId="0" fillId="0" borderId="84" xfId="0" applyNumberFormat="1" applyBorder="1" applyAlignment="1">
      <alignment horizontal="right" indent="1"/>
    </xf>
    <xf numFmtId="169" fontId="0" fillId="0" borderId="85" xfId="0" applyNumberFormat="1" applyBorder="1" applyAlignment="1">
      <alignment horizontal="right" indent="1"/>
    </xf>
    <xf numFmtId="164" fontId="17" fillId="0" borderId="96" xfId="1" applyNumberFormat="1" applyFont="1" applyBorder="1" applyAlignment="1">
      <alignment horizontal="right"/>
    </xf>
    <xf numFmtId="169" fontId="17" fillId="0" borderId="88" xfId="0" applyNumberFormat="1" applyFont="1" applyBorder="1" applyAlignment="1">
      <alignment horizontal="right" indent="2"/>
    </xf>
    <xf numFmtId="169" fontId="17" fillId="0" borderId="96" xfId="0" applyNumberFormat="1" applyFont="1" applyBorder="1" applyAlignment="1">
      <alignment horizontal="right" indent="2"/>
    </xf>
    <xf numFmtId="169" fontId="17" fillId="0" borderId="97" xfId="0" applyNumberFormat="1" applyFont="1" applyBorder="1" applyAlignment="1">
      <alignment horizontal="right" indent="2"/>
    </xf>
    <xf numFmtId="168" fontId="0" fillId="0" borderId="41" xfId="0" applyNumberFormat="1" applyBorder="1"/>
    <xf numFmtId="164" fontId="0" fillId="0" borderId="108" xfId="1" applyNumberFormat="1" applyFont="1" applyBorder="1" applyAlignment="1">
      <alignment horizontal="right"/>
    </xf>
    <xf numFmtId="164" fontId="0" fillId="0" borderId="110" xfId="1" applyNumberFormat="1" applyFont="1" applyBorder="1" applyAlignment="1">
      <alignment horizontal="right"/>
    </xf>
    <xf numFmtId="169" fontId="0" fillId="0" borderId="41" xfId="0" applyNumberFormat="1" applyBorder="1" applyAlignment="1">
      <alignment horizontal="right" indent="1"/>
    </xf>
    <xf numFmtId="169" fontId="0" fillId="0" borderId="111" xfId="0" applyNumberFormat="1" applyBorder="1" applyAlignment="1">
      <alignment horizontal="right" indent="1"/>
    </xf>
    <xf numFmtId="169" fontId="0" fillId="0" borderId="112" xfId="0" applyNumberFormat="1" applyBorder="1" applyAlignment="1">
      <alignment horizontal="right" indent="1"/>
    </xf>
    <xf numFmtId="164" fontId="0" fillId="0" borderId="52" xfId="1" applyNumberFormat="1" applyFont="1" applyBorder="1" applyAlignment="1">
      <alignment horizontal="right"/>
    </xf>
    <xf numFmtId="169" fontId="17" fillId="0" borderId="88" xfId="0" applyNumberFormat="1" applyFont="1" applyBorder="1"/>
    <xf numFmtId="169" fontId="17" fillId="0" borderId="96" xfId="0" applyNumberFormat="1" applyFont="1" applyBorder="1"/>
    <xf numFmtId="169" fontId="17" fillId="0" borderId="97" xfId="0" applyNumberFormat="1" applyFont="1" applyBorder="1"/>
    <xf numFmtId="169" fontId="18" fillId="0" borderId="89" xfId="0" applyNumberFormat="1" applyFont="1" applyBorder="1" applyAlignment="1">
      <alignment horizontal="right"/>
    </xf>
    <xf numFmtId="169" fontId="18" fillId="0" borderId="98" xfId="0" applyNumberFormat="1" applyFont="1" applyBorder="1" applyAlignment="1">
      <alignment horizontal="right"/>
    </xf>
    <xf numFmtId="169" fontId="18" fillId="0" borderId="99" xfId="0" applyNumberFormat="1" applyFont="1" applyBorder="1" applyAlignment="1">
      <alignment horizontal="right"/>
    </xf>
    <xf numFmtId="169" fontId="0" fillId="0" borderId="19" xfId="0" applyNumberFormat="1" applyBorder="1"/>
    <xf numFmtId="169" fontId="0" fillId="0" borderId="52" xfId="0" applyNumberFormat="1" applyBorder="1"/>
    <xf numFmtId="169" fontId="0" fillId="0" borderId="53" xfId="0" applyNumberFormat="1" applyBorder="1"/>
    <xf numFmtId="164" fontId="0" fillId="0" borderId="113" xfId="1" applyNumberFormat="1" applyFont="1" applyBorder="1" applyAlignment="1">
      <alignment horizontal="right"/>
    </xf>
    <xf numFmtId="169" fontId="0" fillId="0" borderId="32" xfId="0" applyNumberFormat="1" applyBorder="1"/>
    <xf numFmtId="169" fontId="0" fillId="0" borderId="113" xfId="0" applyNumberFormat="1" applyBorder="1"/>
    <xf numFmtId="169" fontId="0" fillId="0" borderId="114" xfId="0" applyNumberFormat="1" applyBorder="1"/>
    <xf numFmtId="0" fontId="0" fillId="10" borderId="115" xfId="0" applyFill="1" applyBorder="1"/>
    <xf numFmtId="169" fontId="0" fillId="0" borderId="32" xfId="0" applyNumberFormat="1" applyBorder="1" applyAlignment="1">
      <alignment horizontal="right" indent="1"/>
    </xf>
    <xf numFmtId="169" fontId="0" fillId="0" borderId="113" xfId="0" applyNumberFormat="1" applyBorder="1" applyAlignment="1">
      <alignment horizontal="right" indent="1"/>
    </xf>
    <xf numFmtId="169" fontId="0" fillId="0" borderId="114" xfId="0" applyNumberFormat="1" applyBorder="1" applyAlignment="1">
      <alignment horizontal="right" indent="1"/>
    </xf>
    <xf numFmtId="2" fontId="0" fillId="0" borderId="116" xfId="0" applyNumberFormat="1" applyBorder="1" applyAlignment="1">
      <alignment horizontal="right"/>
    </xf>
    <xf numFmtId="2" fontId="0" fillId="0" borderId="117" xfId="0" applyNumberFormat="1" applyBorder="1" applyAlignment="1">
      <alignment horizontal="right"/>
    </xf>
    <xf numFmtId="2" fontId="0" fillId="0" borderId="118" xfId="0" applyNumberFormat="1" applyBorder="1" applyAlignment="1">
      <alignment horizontal="right"/>
    </xf>
    <xf numFmtId="164" fontId="0" fillId="0" borderId="111" xfId="1" applyNumberFormat="1" applyFont="1" applyBorder="1" applyAlignment="1">
      <alignment horizontal="right"/>
    </xf>
    <xf numFmtId="169" fontId="0" fillId="0" borderId="41" xfId="0" applyNumberFormat="1" applyBorder="1" applyAlignment="1">
      <alignment horizontal="right"/>
    </xf>
    <xf numFmtId="169" fontId="0" fillId="0" borderId="111" xfId="0" applyNumberFormat="1" applyBorder="1" applyAlignment="1">
      <alignment horizontal="right"/>
    </xf>
    <xf numFmtId="169" fontId="0" fillId="0" borderId="112" xfId="0" applyNumberFormat="1" applyBorder="1" applyAlignment="1">
      <alignment horizontal="right"/>
    </xf>
    <xf numFmtId="169" fontId="0" fillId="0" borderId="19" xfId="0" applyNumberFormat="1" applyBorder="1" applyAlignment="1">
      <alignment horizontal="right"/>
    </xf>
    <xf numFmtId="169" fontId="0" fillId="0" borderId="52" xfId="0" applyNumberFormat="1" applyBorder="1" applyAlignment="1">
      <alignment horizontal="right"/>
    </xf>
    <xf numFmtId="169" fontId="0" fillId="0" borderId="53" xfId="0" applyNumberFormat="1" applyBorder="1" applyAlignment="1">
      <alignment horizontal="right"/>
    </xf>
    <xf numFmtId="169" fontId="0" fillId="0" borderId="84" xfId="0" applyNumberFormat="1" applyBorder="1" applyAlignment="1">
      <alignment horizontal="right"/>
    </xf>
    <xf numFmtId="169" fontId="0" fillId="0" borderId="85" xfId="0" applyNumberFormat="1" applyBorder="1" applyAlignment="1">
      <alignment horizontal="right"/>
    </xf>
    <xf numFmtId="0" fontId="16" fillId="11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19" fillId="0" borderId="119" xfId="0" applyFont="1" applyBorder="1"/>
    <xf numFmtId="0" fontId="19" fillId="0" borderId="120" xfId="0" applyFont="1" applyBorder="1" applyAlignment="1">
      <alignment horizontal="center"/>
    </xf>
    <xf numFmtId="0" fontId="19" fillId="0" borderId="121" xfId="0" applyFont="1" applyBorder="1" applyAlignment="1">
      <alignment horizontal="center"/>
    </xf>
    <xf numFmtId="164" fontId="19" fillId="0" borderId="120" xfId="1" applyNumberFormat="1" applyFont="1" applyBorder="1" applyAlignment="1">
      <alignment horizontal="center"/>
    </xf>
    <xf numFmtId="164" fontId="19" fillId="0" borderId="122" xfId="1" applyNumberFormat="1" applyFont="1" applyBorder="1" applyAlignment="1">
      <alignment horizontal="center"/>
    </xf>
    <xf numFmtId="164" fontId="19" fillId="0" borderId="122" xfId="1" applyNumberFormat="1" applyFont="1" applyBorder="1" applyAlignment="1"/>
    <xf numFmtId="1" fontId="19" fillId="0" borderId="120" xfId="1" applyNumberFormat="1" applyFont="1" applyBorder="1" applyAlignment="1">
      <alignment horizontal="center"/>
    </xf>
    <xf numFmtId="1" fontId="19" fillId="0" borderId="122" xfId="1" applyNumberFormat="1" applyFont="1" applyBorder="1" applyAlignment="1">
      <alignment horizontal="center"/>
    </xf>
    <xf numFmtId="0" fontId="20" fillId="0" borderId="123" xfId="0" applyFont="1" applyBorder="1" applyAlignment="1">
      <alignment horizontal="left" indent="1"/>
    </xf>
    <xf numFmtId="0" fontId="20" fillId="0" borderId="124" xfId="0" applyFont="1" applyBorder="1" applyAlignment="1">
      <alignment horizontal="center"/>
    </xf>
    <xf numFmtId="0" fontId="20" fillId="0" borderId="125" xfId="0" applyFont="1" applyBorder="1" applyAlignment="1">
      <alignment horizontal="center"/>
    </xf>
    <xf numFmtId="164" fontId="20" fillId="0" borderId="124" xfId="1" applyNumberFormat="1" applyFont="1" applyBorder="1" applyAlignment="1">
      <alignment horizontal="center"/>
    </xf>
    <xf numFmtId="164" fontId="20" fillId="0" borderId="126" xfId="1" applyNumberFormat="1" applyFont="1" applyBorder="1" applyAlignment="1">
      <alignment horizontal="center"/>
    </xf>
    <xf numFmtId="164" fontId="20" fillId="0" borderId="126" xfId="1" applyNumberFormat="1" applyFont="1" applyBorder="1" applyAlignment="1"/>
    <xf numFmtId="1" fontId="20" fillId="0" borderId="124" xfId="1" applyNumberFormat="1" applyFont="1" applyBorder="1" applyAlignment="1">
      <alignment horizontal="center"/>
    </xf>
    <xf numFmtId="1" fontId="20" fillId="0" borderId="126" xfId="1" applyNumberFormat="1" applyFont="1" applyBorder="1" applyAlignment="1">
      <alignment horizontal="center"/>
    </xf>
    <xf numFmtId="0" fontId="0" fillId="0" borderId="31" xfId="0" applyBorder="1" applyAlignment="1">
      <alignment horizontal="left" indent="2"/>
    </xf>
    <xf numFmtId="0" fontId="0" fillId="0" borderId="127" xfId="0" applyBorder="1" applyAlignment="1">
      <alignment horizontal="center"/>
    </xf>
    <xf numFmtId="0" fontId="0" fillId="0" borderId="128" xfId="0" applyBorder="1" applyAlignment="1">
      <alignment horizontal="center"/>
    </xf>
    <xf numFmtId="164" fontId="0" fillId="0" borderId="127" xfId="1" applyNumberFormat="1" applyFont="1" applyBorder="1" applyAlignment="1">
      <alignment horizontal="center"/>
    </xf>
    <xf numFmtId="164" fontId="0" fillId="0" borderId="129" xfId="1" applyNumberFormat="1" applyFont="1" applyBorder="1" applyAlignment="1">
      <alignment horizontal="center"/>
    </xf>
    <xf numFmtId="164" fontId="0" fillId="0" borderId="129" xfId="1" applyNumberFormat="1" applyFont="1" applyBorder="1" applyAlignment="1"/>
    <xf numFmtId="1" fontId="0" fillId="0" borderId="127" xfId="1" applyNumberFormat="1" applyFont="1" applyBorder="1" applyAlignment="1">
      <alignment horizontal="center"/>
    </xf>
    <xf numFmtId="1" fontId="0" fillId="0" borderId="129" xfId="1" applyNumberFormat="1" applyFont="1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164" fontId="0" fillId="0" borderId="52" xfId="1" applyNumberFormat="1" applyFont="1" applyBorder="1" applyAlignment="1">
      <alignment horizontal="center"/>
    </xf>
    <xf numFmtId="164" fontId="0" fillId="0" borderId="130" xfId="1" applyNumberFormat="1" applyFont="1" applyBorder="1" applyAlignment="1">
      <alignment horizontal="center"/>
    </xf>
    <xf numFmtId="164" fontId="0" fillId="0" borderId="130" xfId="1" applyNumberFormat="1" applyFont="1" applyBorder="1" applyAlignment="1"/>
    <xf numFmtId="1" fontId="0" fillId="0" borderId="52" xfId="1" applyNumberFormat="1" applyFont="1" applyBorder="1" applyAlignment="1">
      <alignment horizontal="center"/>
    </xf>
    <xf numFmtId="1" fontId="0" fillId="0" borderId="130" xfId="1" applyNumberFormat="1" applyFont="1" applyBorder="1" applyAlignment="1">
      <alignment horizontal="center"/>
    </xf>
    <xf numFmtId="0" fontId="0" fillId="0" borderId="23" xfId="0" applyBorder="1" applyAlignment="1">
      <alignment horizontal="left" indent="2"/>
    </xf>
    <xf numFmtId="0" fontId="0" fillId="0" borderId="131" xfId="0" applyBorder="1" applyAlignment="1">
      <alignment horizontal="center"/>
    </xf>
    <xf numFmtId="0" fontId="0" fillId="0" borderId="132" xfId="0" applyBorder="1" applyAlignment="1">
      <alignment horizontal="center"/>
    </xf>
    <xf numFmtId="164" fontId="0" fillId="0" borderId="131" xfId="1" applyNumberFormat="1" applyFont="1" applyBorder="1" applyAlignment="1">
      <alignment horizontal="center"/>
    </xf>
    <xf numFmtId="164" fontId="0" fillId="0" borderId="133" xfId="1" applyNumberFormat="1" applyFont="1" applyBorder="1" applyAlignment="1">
      <alignment horizontal="center"/>
    </xf>
    <xf numFmtId="164" fontId="0" fillId="0" borderId="133" xfId="1" applyNumberFormat="1" applyFont="1" applyBorder="1" applyAlignment="1"/>
    <xf numFmtId="1" fontId="0" fillId="0" borderId="131" xfId="1" applyNumberFormat="1" applyFont="1" applyBorder="1" applyAlignment="1">
      <alignment horizontal="center"/>
    </xf>
    <xf numFmtId="1" fontId="0" fillId="0" borderId="133" xfId="1" applyNumberFormat="1" applyFont="1" applyBorder="1" applyAlignment="1">
      <alignment horizontal="center"/>
    </xf>
    <xf numFmtId="0" fontId="20" fillId="0" borderId="134" xfId="0" applyFont="1" applyBorder="1" applyAlignment="1">
      <alignment horizontal="left" indent="1"/>
    </xf>
    <xf numFmtId="0" fontId="0" fillId="0" borderId="32" xfId="0" applyBorder="1" applyAlignment="1">
      <alignment horizontal="left" indent="2"/>
    </xf>
    <xf numFmtId="164" fontId="0" fillId="0" borderId="113" xfId="1" applyNumberFormat="1" applyFont="1" applyBorder="1" applyAlignment="1">
      <alignment horizontal="center"/>
    </xf>
    <xf numFmtId="164" fontId="0" fillId="0" borderId="135" xfId="1" applyNumberFormat="1" applyFont="1" applyBorder="1" applyAlignment="1">
      <alignment horizontal="center"/>
    </xf>
    <xf numFmtId="164" fontId="0" fillId="0" borderId="135" xfId="1" applyNumberFormat="1" applyFont="1" applyBorder="1" applyAlignment="1"/>
    <xf numFmtId="1" fontId="0" fillId="0" borderId="113" xfId="1" applyNumberFormat="1" applyFont="1" applyBorder="1" applyAlignment="1">
      <alignment horizontal="center"/>
    </xf>
    <xf numFmtId="1" fontId="0" fillId="0" borderId="135" xfId="1" applyNumberFormat="1" applyFont="1" applyBorder="1" applyAlignment="1">
      <alignment horizontal="center"/>
    </xf>
    <xf numFmtId="3" fontId="19" fillId="0" borderId="120" xfId="0" applyNumberFormat="1" applyFont="1" applyBorder="1" applyAlignment="1">
      <alignment horizontal="center"/>
    </xf>
    <xf numFmtId="3" fontId="19" fillId="0" borderId="121" xfId="0" applyNumberFormat="1" applyFont="1" applyBorder="1" applyAlignment="1">
      <alignment horizontal="center"/>
    </xf>
    <xf numFmtId="3" fontId="19" fillId="0" borderId="120" xfId="1" applyNumberFormat="1" applyFont="1" applyBorder="1" applyAlignment="1">
      <alignment horizontal="center"/>
    </xf>
    <xf numFmtId="3" fontId="19" fillId="0" borderId="122" xfId="1" applyNumberFormat="1" applyFont="1" applyBorder="1" applyAlignment="1">
      <alignment horizontal="center"/>
    </xf>
    <xf numFmtId="3" fontId="20" fillId="0" borderId="124" xfId="0" applyNumberFormat="1" applyFont="1" applyBorder="1" applyAlignment="1">
      <alignment horizontal="center"/>
    </xf>
    <xf numFmtId="3" fontId="20" fillId="0" borderId="125" xfId="0" applyNumberFormat="1" applyFont="1" applyBorder="1" applyAlignment="1">
      <alignment horizontal="center"/>
    </xf>
    <xf numFmtId="3" fontId="20" fillId="0" borderId="124" xfId="1" applyNumberFormat="1" applyFont="1" applyBorder="1" applyAlignment="1">
      <alignment horizontal="center"/>
    </xf>
    <xf numFmtId="3" fontId="20" fillId="0" borderId="126" xfId="1" applyNumberFormat="1" applyFont="1" applyBorder="1" applyAlignment="1">
      <alignment horizontal="center"/>
    </xf>
    <xf numFmtId="3" fontId="0" fillId="0" borderId="127" xfId="0" applyNumberFormat="1" applyBorder="1" applyAlignment="1">
      <alignment horizontal="center"/>
    </xf>
    <xf numFmtId="3" fontId="0" fillId="0" borderId="128" xfId="0" applyNumberFormat="1" applyBorder="1" applyAlignment="1">
      <alignment horizontal="center"/>
    </xf>
    <xf numFmtId="3" fontId="0" fillId="0" borderId="127" xfId="1" applyNumberFormat="1" applyFont="1" applyBorder="1" applyAlignment="1">
      <alignment horizontal="center"/>
    </xf>
    <xf numFmtId="3" fontId="0" fillId="0" borderId="129" xfId="1" applyNumberFormat="1" applyFont="1" applyBorder="1" applyAlignment="1">
      <alignment horizontal="center"/>
    </xf>
    <xf numFmtId="3" fontId="0" fillId="0" borderId="52" xfId="0" applyNumberFormat="1" applyBorder="1" applyAlignment="1">
      <alignment horizontal="center"/>
    </xf>
    <xf numFmtId="3" fontId="0" fillId="0" borderId="53" xfId="0" applyNumberFormat="1" applyBorder="1" applyAlignment="1">
      <alignment horizontal="center"/>
    </xf>
    <xf numFmtId="3" fontId="0" fillId="0" borderId="52" xfId="1" applyNumberFormat="1" applyFont="1" applyBorder="1" applyAlignment="1">
      <alignment horizontal="center"/>
    </xf>
    <xf numFmtId="3" fontId="0" fillId="0" borderId="130" xfId="1" applyNumberFormat="1" applyFont="1" applyBorder="1" applyAlignment="1">
      <alignment horizontal="center"/>
    </xf>
    <xf numFmtId="3" fontId="0" fillId="0" borderId="131" xfId="0" applyNumberFormat="1" applyBorder="1" applyAlignment="1">
      <alignment horizontal="center"/>
    </xf>
    <xf numFmtId="3" fontId="0" fillId="0" borderId="132" xfId="0" applyNumberFormat="1" applyBorder="1" applyAlignment="1">
      <alignment horizontal="center"/>
    </xf>
    <xf numFmtId="3" fontId="0" fillId="0" borderId="131" xfId="1" applyNumberFormat="1" applyFont="1" applyBorder="1" applyAlignment="1">
      <alignment horizontal="center"/>
    </xf>
    <xf numFmtId="3" fontId="0" fillId="0" borderId="133" xfId="1" applyNumberFormat="1" applyFont="1" applyBorder="1" applyAlignment="1">
      <alignment horizontal="center"/>
    </xf>
    <xf numFmtId="3" fontId="0" fillId="0" borderId="113" xfId="1" applyNumberFormat="1" applyFont="1" applyBorder="1" applyAlignment="1">
      <alignment horizontal="center"/>
    </xf>
    <xf numFmtId="3" fontId="0" fillId="0" borderId="135" xfId="1" applyNumberFormat="1" applyFont="1" applyBorder="1" applyAlignment="1">
      <alignment horizontal="center"/>
    </xf>
    <xf numFmtId="0" fontId="3" fillId="3" borderId="5" xfId="0" applyFont="1" applyFill="1" applyBorder="1" applyAlignment="1">
      <alignment horizontal="center" wrapText="1"/>
    </xf>
    <xf numFmtId="0" fontId="5" fillId="13" borderId="0" xfId="0" applyFont="1" applyFill="1" applyAlignment="1">
      <alignment horizontal="center"/>
    </xf>
    <xf numFmtId="0" fontId="0" fillId="13" borderId="0" xfId="0" applyFill="1" applyAlignment="1">
      <alignment horizontal="center"/>
    </xf>
    <xf numFmtId="0" fontId="0" fillId="13" borderId="0" xfId="0" applyFill="1" applyAlignment="1">
      <alignment horizontal="right"/>
    </xf>
    <xf numFmtId="3" fontId="6" fillId="0" borderId="13" xfId="0" applyNumberFormat="1" applyFont="1" applyBorder="1" applyAlignment="1">
      <alignment horizontal="right" vertical="center"/>
    </xf>
    <xf numFmtId="0" fontId="21" fillId="0" borderId="136" xfId="0" applyFont="1" applyBorder="1" applyAlignment="1">
      <alignment horizontal="left" indent="1"/>
    </xf>
    <xf numFmtId="3" fontId="21" fillId="0" borderId="136" xfId="0" applyNumberFormat="1" applyFont="1" applyBorder="1" applyAlignment="1">
      <alignment horizontal="right" vertical="center"/>
    </xf>
    <xf numFmtId="164" fontId="21" fillId="0" borderId="136" xfId="1" applyNumberFormat="1" applyFont="1" applyBorder="1" applyAlignment="1">
      <alignment horizontal="right" vertical="center"/>
    </xf>
    <xf numFmtId="0" fontId="22" fillId="13" borderId="0" xfId="0" applyFont="1" applyFill="1" applyAlignment="1">
      <alignment horizontal="right"/>
    </xf>
    <xf numFmtId="3" fontId="0" fillId="0" borderId="0" xfId="0" applyNumberFormat="1"/>
    <xf numFmtId="3" fontId="0" fillId="0" borderId="31" xfId="0" applyNumberFormat="1" applyBorder="1" applyAlignment="1">
      <alignment horizontal="left" indent="3"/>
    </xf>
    <xf numFmtId="3" fontId="0" fillId="0" borderId="31" xfId="0" applyNumberFormat="1" applyBorder="1" applyAlignment="1">
      <alignment horizontal="right" vertical="center"/>
    </xf>
    <xf numFmtId="164" fontId="1" fillId="0" borderId="31" xfId="1" applyNumberFormat="1" applyFont="1" applyBorder="1" applyAlignment="1">
      <alignment horizontal="right" vertical="center"/>
    </xf>
    <xf numFmtId="164" fontId="0" fillId="0" borderId="31" xfId="1" applyNumberFormat="1" applyFont="1" applyBorder="1" applyAlignment="1">
      <alignment horizontal="right" vertical="center"/>
    </xf>
    <xf numFmtId="3" fontId="23" fillId="0" borderId="137" xfId="0" applyNumberFormat="1" applyFont="1" applyBorder="1" applyAlignment="1">
      <alignment horizontal="right"/>
    </xf>
    <xf numFmtId="3" fontId="24" fillId="0" borderId="138" xfId="0" applyNumberFormat="1" applyFont="1" applyBorder="1" applyAlignment="1">
      <alignment horizontal="right"/>
    </xf>
    <xf numFmtId="0" fontId="21" fillId="0" borderId="139" xfId="0" applyFont="1" applyBorder="1" applyAlignment="1">
      <alignment horizontal="left"/>
    </xf>
    <xf numFmtId="3" fontId="21" fillId="0" borderId="139" xfId="0" applyNumberFormat="1" applyFont="1" applyBorder="1" applyAlignment="1">
      <alignment horizontal="right" vertical="center"/>
    </xf>
    <xf numFmtId="164" fontId="21" fillId="0" borderId="139" xfId="1" applyNumberFormat="1" applyFont="1" applyBorder="1" applyAlignment="1">
      <alignment horizontal="right" vertical="center"/>
    </xf>
    <xf numFmtId="0" fontId="22" fillId="0" borderId="140" xfId="0" applyFont="1" applyBorder="1" applyAlignment="1">
      <alignment horizontal="left" indent="1"/>
    </xf>
    <xf numFmtId="3" fontId="22" fillId="0" borderId="140" xfId="0" applyNumberFormat="1" applyFont="1" applyBorder="1" applyAlignment="1">
      <alignment horizontal="right" vertical="center"/>
    </xf>
    <xf numFmtId="164" fontId="22" fillId="0" borderId="140" xfId="1" applyNumberFormat="1" applyFont="1" applyBorder="1" applyAlignment="1">
      <alignment horizontal="right" vertical="center"/>
    </xf>
    <xf numFmtId="3" fontId="0" fillId="0" borderId="18" xfId="0" applyNumberFormat="1" applyBorder="1" applyAlignment="1">
      <alignment horizontal="left" indent="3"/>
    </xf>
    <xf numFmtId="3" fontId="0" fillId="0" borderId="18" xfId="0" applyNumberFormat="1" applyBorder="1" applyAlignment="1">
      <alignment horizontal="right" vertical="center"/>
    </xf>
    <xf numFmtId="164" fontId="1" fillId="0" borderId="18" xfId="1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0" fontId="21" fillId="0" borderId="136" xfId="0" applyFont="1" applyBorder="1" applyAlignment="1">
      <alignment horizontal="left"/>
    </xf>
    <xf numFmtId="0" fontId="0" fillId="12" borderId="0" xfId="0" applyFill="1" applyAlignment="1">
      <alignment horizontal="center"/>
    </xf>
    <xf numFmtId="0" fontId="0" fillId="12" borderId="0" xfId="0" applyFill="1" applyAlignment="1">
      <alignment horizontal="right"/>
    </xf>
    <xf numFmtId="0" fontId="25" fillId="0" borderId="141" xfId="0" applyFont="1" applyBorder="1" applyAlignment="1">
      <alignment horizontal="left"/>
    </xf>
    <xf numFmtId="3" fontId="25" fillId="0" borderId="141" xfId="0" applyNumberFormat="1" applyFont="1" applyBorder="1" applyAlignment="1">
      <alignment horizontal="right" vertical="center"/>
    </xf>
    <xf numFmtId="164" fontId="25" fillId="0" borderId="141" xfId="1" applyNumberFormat="1" applyFont="1" applyBorder="1" applyAlignment="1">
      <alignment horizontal="right" vertical="center"/>
    </xf>
    <xf numFmtId="0" fontId="22" fillId="12" borderId="0" xfId="0" applyFont="1" applyFill="1" applyAlignment="1">
      <alignment horizontal="right"/>
    </xf>
    <xf numFmtId="0" fontId="25" fillId="0" borderId="142" xfId="0" applyFont="1" applyBorder="1" applyAlignment="1">
      <alignment horizontal="left"/>
    </xf>
    <xf numFmtId="3" fontId="25" fillId="0" borderId="142" xfId="0" applyNumberFormat="1" applyFont="1" applyBorder="1" applyAlignment="1">
      <alignment horizontal="right" vertical="center"/>
    </xf>
    <xf numFmtId="164" fontId="25" fillId="0" borderId="142" xfId="1" applyNumberFormat="1" applyFont="1" applyBorder="1" applyAlignment="1">
      <alignment horizontal="right" vertical="center"/>
    </xf>
    <xf numFmtId="0" fontId="26" fillId="0" borderId="143" xfId="0" applyFont="1" applyBorder="1" applyAlignment="1">
      <alignment horizontal="left" indent="1"/>
    </xf>
    <xf numFmtId="3" fontId="26" fillId="0" borderId="143" xfId="0" applyNumberFormat="1" applyFont="1" applyBorder="1" applyAlignment="1">
      <alignment horizontal="right" vertical="center"/>
    </xf>
    <xf numFmtId="164" fontId="26" fillId="0" borderId="143" xfId="1" applyNumberFormat="1" applyFont="1" applyBorder="1" applyAlignment="1">
      <alignment horizontal="right" vertical="center"/>
    </xf>
    <xf numFmtId="0" fontId="27" fillId="12" borderId="0" xfId="0" applyFont="1" applyFill="1" applyAlignment="1">
      <alignment horizontal="right"/>
    </xf>
    <xf numFmtId="0" fontId="0" fillId="0" borderId="0" xfId="0" applyAlignment="1">
      <alignment horizontal="right"/>
    </xf>
  </cellXfs>
  <cellStyles count="2">
    <cellStyle name="Normal" xfId="0" builtinId="0"/>
    <cellStyle name="Porcentaje" xfId="1" builtinId="5"/>
  </cellStyles>
  <dxfs count="0"/>
  <tableStyles count="1" defaultTableStyle="TableStyleMedium2" defaultPivotStyle="PivotStyleLight16">
    <tableStyle name="Invisible" pivot="0" table="0" count="0" xr9:uid="{501F7AC8-45B4-4FA6-965A-BE1932EBE0A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38100</xdr:rowOff>
    </xdr:from>
    <xdr:to>
      <xdr:col>0</xdr:col>
      <xdr:colOff>1691641</xdr:colOff>
      <xdr:row>0</xdr:row>
      <xdr:rowOff>514350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735D96-2CD3-4EA4-AE4F-8AE9294FCB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38100"/>
          <a:ext cx="1634490" cy="476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142875</xdr:colOff>
      <xdr:row>0</xdr:row>
      <xdr:rowOff>639359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DB73FE-55B0-4A8A-A6B3-C4FDFA5A4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2133600" cy="5822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BA463-A43D-439C-883B-394487CDB377}">
  <dimension ref="A1:R381"/>
  <sheetViews>
    <sheetView tabSelected="1" zoomScaleNormal="100" workbookViewId="0">
      <selection activeCell="B30" sqref="B30"/>
    </sheetView>
  </sheetViews>
  <sheetFormatPr baseColWidth="10" defaultRowHeight="15" x14ac:dyDescent="0.25"/>
  <cols>
    <col min="1" max="1" width="31.7109375" customWidth="1"/>
    <col min="2" max="4" width="13.140625" customWidth="1"/>
    <col min="5" max="6" width="10.42578125" customWidth="1"/>
    <col min="7" max="8" width="12.7109375" customWidth="1"/>
    <col min="9" max="9" width="11" customWidth="1"/>
    <col min="10" max="10" width="2.7109375" customWidth="1"/>
    <col min="11" max="13" width="14.28515625" customWidth="1"/>
    <col min="14" max="15" width="10.5703125" customWidth="1"/>
    <col min="16" max="17" width="13" customWidth="1"/>
    <col min="18" max="18" width="9.5703125" customWidth="1"/>
  </cols>
  <sheetData>
    <row r="1" spans="1:18" ht="46.5" x14ac:dyDescent="0.2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21" x14ac:dyDescent="0.3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21" x14ac:dyDescent="0.25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6"/>
    </row>
    <row r="4" spans="1:18" ht="21" x14ac:dyDescent="0.35">
      <c r="A4" s="7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9"/>
    </row>
    <row r="5" spans="1:18" x14ac:dyDescent="0.25">
      <c r="A5" s="10"/>
      <c r="B5" s="11" t="s">
        <v>115</v>
      </c>
      <c r="C5" s="12"/>
      <c r="D5" s="12"/>
      <c r="E5" s="12"/>
      <c r="F5" s="12"/>
      <c r="G5" s="12"/>
      <c r="H5" s="12"/>
      <c r="I5" s="13"/>
      <c r="J5" s="14"/>
      <c r="K5" s="11" t="str">
        <f>CONCATENATE("acumulado ",B5)</f>
        <v>acumulado septiembre</v>
      </c>
      <c r="L5" s="12"/>
      <c r="M5" s="12"/>
      <c r="N5" s="12"/>
      <c r="O5" s="12"/>
      <c r="P5" s="12"/>
      <c r="Q5" s="12"/>
      <c r="R5" s="13"/>
    </row>
    <row r="6" spans="1:18" x14ac:dyDescent="0.25">
      <c r="A6" s="15"/>
      <c r="B6" s="16">
        <v>2019</v>
      </c>
      <c r="C6" s="16">
        <v>2022</v>
      </c>
      <c r="D6" s="16">
        <v>2023</v>
      </c>
      <c r="E6" s="16" t="str">
        <f>CONCATENATE("var ",RIGHT(D6,2),"/",RIGHT(C6,2))</f>
        <v>var 23/22</v>
      </c>
      <c r="F6" s="16" t="str">
        <f>CONCATENATE("var ",RIGHT(D6,2),"/",RIGHT(B6,2))</f>
        <v>var 23/19</v>
      </c>
      <c r="G6" s="16" t="str">
        <f>CONCATENATE("dif ",RIGHT(D6,2),"-",RIGHT(C6,2))</f>
        <v>dif 23-22</v>
      </c>
      <c r="H6" s="16" t="str">
        <f>CONCATENATE("dif ",RIGHT(D6,2),"-",RIGHT(B6,2))</f>
        <v>dif 23-19</v>
      </c>
      <c r="I6" s="16" t="str">
        <f>CONCATENATE("cuota ",RIGHT(D6,2))</f>
        <v>cuota 23</v>
      </c>
      <c r="J6" s="17"/>
      <c r="K6" s="16">
        <v>2019</v>
      </c>
      <c r="L6" s="16">
        <v>2022</v>
      </c>
      <c r="M6" s="16">
        <v>2023</v>
      </c>
      <c r="N6" s="16" t="str">
        <f>CONCATENATE("var ",RIGHT(M6,2),"/",RIGHT(L6,2))</f>
        <v>var 23/22</v>
      </c>
      <c r="O6" s="16" t="str">
        <f>CONCATENATE("var ",RIGHT(M6,2),"/",RIGHT(K6,2))</f>
        <v>var 23/19</v>
      </c>
      <c r="P6" s="16" t="str">
        <f>CONCATENATE("dif ",RIGHT(M6,2),"-",RIGHT(L6,2))</f>
        <v>dif 23-22</v>
      </c>
      <c r="Q6" s="16" t="str">
        <f>CONCATENATE("dif ",RIGHT(M6,2),"-",RIGHT(K6,2))</f>
        <v>dif 23-19</v>
      </c>
      <c r="R6" s="16" t="str">
        <f>CONCATENATE("cuota ",RIGHT(M6,2))</f>
        <v>cuota 23</v>
      </c>
    </row>
    <row r="7" spans="1:18" x14ac:dyDescent="0.25">
      <c r="A7" s="18" t="s">
        <v>4</v>
      </c>
      <c r="B7" s="19">
        <v>382041</v>
      </c>
      <c r="C7" s="19">
        <v>390968</v>
      </c>
      <c r="D7" s="19">
        <v>423998</v>
      </c>
      <c r="E7" s="20">
        <f t="shared" ref="E7:E18" si="0">D7/C7-1</f>
        <v>8.4482617503222723E-2</v>
      </c>
      <c r="F7" s="20">
        <f t="shared" ref="F7:F18" si="1">D7/B7-1</f>
        <v>0.10982329121743484</v>
      </c>
      <c r="G7" s="19">
        <f t="shared" ref="G7:G18" si="2">D7-C7</f>
        <v>33030</v>
      </c>
      <c r="H7" s="19">
        <f t="shared" ref="H7:H18" si="3">D7-B7</f>
        <v>41957</v>
      </c>
      <c r="I7" s="20">
        <f>D7/$D$7</f>
        <v>1</v>
      </c>
      <c r="J7" s="21"/>
      <c r="K7" s="19">
        <v>3620829</v>
      </c>
      <c r="L7" s="19">
        <v>3492085</v>
      </c>
      <c r="M7" s="19">
        <v>3851348</v>
      </c>
      <c r="N7" s="20">
        <f t="shared" ref="N7:N18" si="4">M7/L7-1</f>
        <v>0.102879225448407</v>
      </c>
      <c r="O7" s="20">
        <f t="shared" ref="O7:O18" si="5">M7/K7-1</f>
        <v>6.3664702199413448E-2</v>
      </c>
      <c r="P7" s="19">
        <f t="shared" ref="P7:P18" si="6">M7-L7</f>
        <v>359263</v>
      </c>
      <c r="Q7" s="19">
        <f t="shared" ref="Q7:Q18" si="7">M7-K7</f>
        <v>230519</v>
      </c>
      <c r="R7" s="20">
        <f>M7/$M$7</f>
        <v>1</v>
      </c>
    </row>
    <row r="8" spans="1:18" x14ac:dyDescent="0.25">
      <c r="A8" s="22" t="s">
        <v>5</v>
      </c>
      <c r="B8" s="23">
        <v>286586</v>
      </c>
      <c r="C8" s="23">
        <v>311856</v>
      </c>
      <c r="D8" s="23">
        <v>334033</v>
      </c>
      <c r="E8" s="24">
        <f t="shared" si="0"/>
        <v>7.1112949566466632E-2</v>
      </c>
      <c r="F8" s="24">
        <f t="shared" si="1"/>
        <v>0.16555937833669465</v>
      </c>
      <c r="G8" s="23">
        <f t="shared" si="2"/>
        <v>22177</v>
      </c>
      <c r="H8" s="23">
        <f t="shared" si="3"/>
        <v>47447</v>
      </c>
      <c r="I8" s="24">
        <f t="shared" ref="I8:I18" si="8">D8/$D$7</f>
        <v>0.78781739536507245</v>
      </c>
      <c r="J8" s="25"/>
      <c r="K8" s="23">
        <v>2653036</v>
      </c>
      <c r="L8" s="23">
        <v>2770259</v>
      </c>
      <c r="M8" s="23">
        <v>3034193</v>
      </c>
      <c r="N8" s="24">
        <f t="shared" si="4"/>
        <v>9.5274124188388098E-2</v>
      </c>
      <c r="O8" s="24">
        <f t="shared" si="5"/>
        <v>0.14366823518414384</v>
      </c>
      <c r="P8" s="23">
        <f t="shared" si="6"/>
        <v>263934</v>
      </c>
      <c r="Q8" s="23">
        <f t="shared" si="7"/>
        <v>381157</v>
      </c>
      <c r="R8" s="24">
        <f t="shared" ref="R8:R18" si="9">M8/$M$7</f>
        <v>0.78782623642423377</v>
      </c>
    </row>
    <row r="9" spans="1:18" x14ac:dyDescent="0.25">
      <c r="A9" s="26" t="s">
        <v>6</v>
      </c>
      <c r="B9" s="27">
        <v>47338</v>
      </c>
      <c r="C9" s="27">
        <v>61301</v>
      </c>
      <c r="D9" s="27">
        <v>68356</v>
      </c>
      <c r="E9" s="28">
        <f t="shared" si="0"/>
        <v>0.11508784522275328</v>
      </c>
      <c r="F9" s="28">
        <f t="shared" si="1"/>
        <v>0.443998479023195</v>
      </c>
      <c r="G9" s="27">
        <f t="shared" si="2"/>
        <v>7055</v>
      </c>
      <c r="H9" s="27">
        <f t="shared" si="3"/>
        <v>21018</v>
      </c>
      <c r="I9" s="28">
        <f t="shared" si="8"/>
        <v>0.16121774159312072</v>
      </c>
      <c r="J9" s="29"/>
      <c r="K9" s="27">
        <v>442949</v>
      </c>
      <c r="L9" s="27">
        <v>576542</v>
      </c>
      <c r="M9" s="27">
        <v>573374</v>
      </c>
      <c r="N9" s="28">
        <f t="shared" si="4"/>
        <v>-5.4948295180576867E-3</v>
      </c>
      <c r="O9" s="28">
        <f t="shared" si="5"/>
        <v>0.29444699051132295</v>
      </c>
      <c r="P9" s="27">
        <f t="shared" si="6"/>
        <v>-3168</v>
      </c>
      <c r="Q9" s="27">
        <f t="shared" si="7"/>
        <v>130425</v>
      </c>
      <c r="R9" s="28">
        <f t="shared" si="9"/>
        <v>0.14887618568875105</v>
      </c>
    </row>
    <row r="10" spans="1:18" x14ac:dyDescent="0.25">
      <c r="A10" s="30" t="s">
        <v>7</v>
      </c>
      <c r="B10" s="31">
        <v>183041</v>
      </c>
      <c r="C10" s="31">
        <v>194764</v>
      </c>
      <c r="D10" s="31">
        <v>209327</v>
      </c>
      <c r="E10" s="32">
        <f t="shared" si="0"/>
        <v>7.4772545234232268E-2</v>
      </c>
      <c r="F10" s="32">
        <f t="shared" si="1"/>
        <v>0.1436071699783108</v>
      </c>
      <c r="G10" s="31">
        <f t="shared" si="2"/>
        <v>14563</v>
      </c>
      <c r="H10" s="31">
        <f t="shared" si="3"/>
        <v>26286</v>
      </c>
      <c r="I10" s="32">
        <f t="shared" si="8"/>
        <v>0.49369808348152583</v>
      </c>
      <c r="J10" s="29"/>
      <c r="K10" s="31">
        <v>1657240</v>
      </c>
      <c r="L10" s="31">
        <v>1703228</v>
      </c>
      <c r="M10" s="31">
        <v>1920391</v>
      </c>
      <c r="N10" s="32">
        <f t="shared" si="4"/>
        <v>0.12750083958225211</v>
      </c>
      <c r="O10" s="32">
        <f t="shared" si="5"/>
        <v>0.15878870893775199</v>
      </c>
      <c r="P10" s="31">
        <f t="shared" si="6"/>
        <v>217163</v>
      </c>
      <c r="Q10" s="31">
        <f t="shared" si="7"/>
        <v>263151</v>
      </c>
      <c r="R10" s="32">
        <f t="shared" si="9"/>
        <v>0.49862827249056696</v>
      </c>
    </row>
    <row r="11" spans="1:18" x14ac:dyDescent="0.25">
      <c r="A11" s="30" t="s">
        <v>8</v>
      </c>
      <c r="B11" s="31">
        <v>43793</v>
      </c>
      <c r="C11" s="31">
        <v>43723</v>
      </c>
      <c r="D11" s="31">
        <v>45549</v>
      </c>
      <c r="E11" s="32">
        <f t="shared" si="0"/>
        <v>4.1762916542780637E-2</v>
      </c>
      <c r="F11" s="32">
        <f t="shared" si="1"/>
        <v>4.0097732514328799E-2</v>
      </c>
      <c r="G11" s="31">
        <f t="shared" si="2"/>
        <v>1826</v>
      </c>
      <c r="H11" s="31">
        <f t="shared" si="3"/>
        <v>1756</v>
      </c>
      <c r="I11" s="32">
        <f t="shared" si="8"/>
        <v>0.10742739352544116</v>
      </c>
      <c r="J11" s="29"/>
      <c r="K11" s="31">
        <v>422291</v>
      </c>
      <c r="L11" s="31">
        <v>401972</v>
      </c>
      <c r="M11" s="31">
        <v>434552</v>
      </c>
      <c r="N11" s="32">
        <f t="shared" si="4"/>
        <v>8.105042142238772E-2</v>
      </c>
      <c r="O11" s="32">
        <f t="shared" si="5"/>
        <v>2.9034480962180087E-2</v>
      </c>
      <c r="P11" s="31">
        <f t="shared" si="6"/>
        <v>32580</v>
      </c>
      <c r="Q11" s="31">
        <f t="shared" si="7"/>
        <v>12261</v>
      </c>
      <c r="R11" s="32">
        <f t="shared" si="9"/>
        <v>0.11283114379692513</v>
      </c>
    </row>
    <row r="12" spans="1:18" x14ac:dyDescent="0.25">
      <c r="A12" s="30" t="s">
        <v>9</v>
      </c>
      <c r="B12" s="31">
        <v>8674</v>
      </c>
      <c r="C12" s="31">
        <v>8593</v>
      </c>
      <c r="D12" s="31">
        <v>7633</v>
      </c>
      <c r="E12" s="32">
        <f t="shared" si="0"/>
        <v>-0.11171884091702544</v>
      </c>
      <c r="F12" s="32">
        <f t="shared" si="1"/>
        <v>-0.12001383444777491</v>
      </c>
      <c r="G12" s="31">
        <f t="shared" si="2"/>
        <v>-960</v>
      </c>
      <c r="H12" s="31">
        <f t="shared" si="3"/>
        <v>-1041</v>
      </c>
      <c r="I12" s="32">
        <f t="shared" si="8"/>
        <v>1.8002443407751922E-2</v>
      </c>
      <c r="J12" s="29"/>
      <c r="K12" s="31">
        <v>93542</v>
      </c>
      <c r="L12" s="31">
        <v>64877</v>
      </c>
      <c r="M12" s="31">
        <v>77228</v>
      </c>
      <c r="N12" s="32">
        <f t="shared" si="4"/>
        <v>0.1903756338918261</v>
      </c>
      <c r="O12" s="32">
        <f t="shared" si="5"/>
        <v>-0.17440294199397066</v>
      </c>
      <c r="P12" s="31">
        <f t="shared" si="6"/>
        <v>12351</v>
      </c>
      <c r="Q12" s="31">
        <f t="shared" si="7"/>
        <v>-16314</v>
      </c>
      <c r="R12" s="32">
        <f t="shared" si="9"/>
        <v>2.0052199905072197E-2</v>
      </c>
    </row>
    <row r="13" spans="1:18" x14ac:dyDescent="0.25">
      <c r="A13" s="33" t="s">
        <v>10</v>
      </c>
      <c r="B13" s="34">
        <v>3740</v>
      </c>
      <c r="C13" s="34">
        <v>3475</v>
      </c>
      <c r="D13" s="34">
        <v>3168</v>
      </c>
      <c r="E13" s="35">
        <f t="shared" si="0"/>
        <v>-8.8345323741007231E-2</v>
      </c>
      <c r="F13" s="35">
        <f t="shared" si="1"/>
        <v>-0.15294117647058825</v>
      </c>
      <c r="G13" s="34">
        <f t="shared" si="2"/>
        <v>-307</v>
      </c>
      <c r="H13" s="34">
        <f t="shared" si="3"/>
        <v>-572</v>
      </c>
      <c r="I13" s="35">
        <f t="shared" si="8"/>
        <v>7.4717333572328175E-3</v>
      </c>
      <c r="J13" s="29"/>
      <c r="K13" s="34">
        <v>37014</v>
      </c>
      <c r="L13" s="34">
        <v>23640</v>
      </c>
      <c r="M13" s="34">
        <v>28648</v>
      </c>
      <c r="N13" s="35">
        <f t="shared" si="4"/>
        <v>0.21184433164128591</v>
      </c>
      <c r="O13" s="35">
        <f t="shared" si="5"/>
        <v>-0.22602258604852221</v>
      </c>
      <c r="P13" s="34">
        <f t="shared" si="6"/>
        <v>5008</v>
      </c>
      <c r="Q13" s="34">
        <f t="shared" si="7"/>
        <v>-8366</v>
      </c>
      <c r="R13" s="35">
        <f t="shared" si="9"/>
        <v>7.4384345429184791E-3</v>
      </c>
    </row>
    <row r="14" spans="1:18" x14ac:dyDescent="0.25">
      <c r="A14" s="22" t="s">
        <v>11</v>
      </c>
      <c r="B14" s="23">
        <v>95455</v>
      </c>
      <c r="C14" s="23">
        <v>79112</v>
      </c>
      <c r="D14" s="23">
        <v>89965</v>
      </c>
      <c r="E14" s="24">
        <f t="shared" si="0"/>
        <v>0.13718525634543433</v>
      </c>
      <c r="F14" s="24">
        <f t="shared" si="1"/>
        <v>-5.7514011838038837E-2</v>
      </c>
      <c r="G14" s="23">
        <f t="shared" si="2"/>
        <v>10853</v>
      </c>
      <c r="H14" s="23">
        <f t="shared" si="3"/>
        <v>-5490</v>
      </c>
      <c r="I14" s="24">
        <f t="shared" si="8"/>
        <v>0.21218260463492752</v>
      </c>
      <c r="J14" s="25"/>
      <c r="K14" s="23">
        <v>967793</v>
      </c>
      <c r="L14" s="23">
        <v>721826</v>
      </c>
      <c r="M14" s="23">
        <v>817155</v>
      </c>
      <c r="N14" s="24">
        <f t="shared" si="4"/>
        <v>0.13206645368828496</v>
      </c>
      <c r="O14" s="24">
        <f t="shared" si="5"/>
        <v>-0.15565105347941144</v>
      </c>
      <c r="P14" s="23">
        <f t="shared" si="6"/>
        <v>95329</v>
      </c>
      <c r="Q14" s="23">
        <f t="shared" si="7"/>
        <v>-150638</v>
      </c>
      <c r="R14" s="24">
        <f t="shared" si="9"/>
        <v>0.2121737635757662</v>
      </c>
    </row>
    <row r="15" spans="1:18" x14ac:dyDescent="0.25">
      <c r="A15" s="36" t="s">
        <v>12</v>
      </c>
      <c r="B15" s="27">
        <v>5012</v>
      </c>
      <c r="C15" s="27">
        <v>6074</v>
      </c>
      <c r="D15" s="27">
        <v>5209</v>
      </c>
      <c r="E15" s="28">
        <f t="shared" si="0"/>
        <v>-0.14241027329601585</v>
      </c>
      <c r="F15" s="28">
        <f t="shared" si="1"/>
        <v>3.9305666400638373E-2</v>
      </c>
      <c r="G15" s="27">
        <f t="shared" si="2"/>
        <v>-865</v>
      </c>
      <c r="H15" s="27">
        <f t="shared" si="3"/>
        <v>197</v>
      </c>
      <c r="I15" s="28">
        <f t="shared" si="8"/>
        <v>1.2285435308657116E-2</v>
      </c>
      <c r="J15" s="29"/>
      <c r="K15" s="27">
        <v>50506</v>
      </c>
      <c r="L15" s="27">
        <v>57928</v>
      </c>
      <c r="M15" s="27">
        <v>56245</v>
      </c>
      <c r="N15" s="28">
        <f t="shared" si="4"/>
        <v>-2.905330755420521E-2</v>
      </c>
      <c r="O15" s="28">
        <f t="shared" si="5"/>
        <v>0.11363006375480134</v>
      </c>
      <c r="P15" s="27">
        <f t="shared" si="6"/>
        <v>-1683</v>
      </c>
      <c r="Q15" s="27">
        <f t="shared" si="7"/>
        <v>5739</v>
      </c>
      <c r="R15" s="28">
        <f t="shared" si="9"/>
        <v>1.4603977620303332E-2</v>
      </c>
    </row>
    <row r="16" spans="1:18" x14ac:dyDescent="0.25">
      <c r="A16" s="37" t="s">
        <v>8</v>
      </c>
      <c r="B16" s="31">
        <v>54081</v>
      </c>
      <c r="C16" s="31">
        <v>46059</v>
      </c>
      <c r="D16" s="31">
        <v>54069</v>
      </c>
      <c r="E16" s="32">
        <f t="shared" si="0"/>
        <v>0.17390737966521197</v>
      </c>
      <c r="F16" s="32">
        <f t="shared" si="1"/>
        <v>-2.2188938814005077E-4</v>
      </c>
      <c r="G16" s="31">
        <f t="shared" si="2"/>
        <v>8010</v>
      </c>
      <c r="H16" s="31">
        <f t="shared" si="3"/>
        <v>-12</v>
      </c>
      <c r="I16" s="32">
        <f t="shared" si="8"/>
        <v>0.12752182793315062</v>
      </c>
      <c r="J16" s="29"/>
      <c r="K16" s="31">
        <v>530902</v>
      </c>
      <c r="L16" s="31">
        <v>426801</v>
      </c>
      <c r="M16" s="31">
        <v>474601</v>
      </c>
      <c r="N16" s="32">
        <f t="shared" si="4"/>
        <v>0.11199598876291295</v>
      </c>
      <c r="O16" s="32">
        <f t="shared" si="5"/>
        <v>-0.10604782050171213</v>
      </c>
      <c r="P16" s="31">
        <f t="shared" si="6"/>
        <v>47800</v>
      </c>
      <c r="Q16" s="31">
        <f t="shared" si="7"/>
        <v>-56301</v>
      </c>
      <c r="R16" s="32">
        <f t="shared" si="9"/>
        <v>0.1232298405649139</v>
      </c>
    </row>
    <row r="17" spans="1:18" x14ac:dyDescent="0.25">
      <c r="A17" s="37" t="s">
        <v>9</v>
      </c>
      <c r="B17" s="31">
        <v>24587</v>
      </c>
      <c r="C17" s="31">
        <v>19836</v>
      </c>
      <c r="D17" s="31">
        <v>22913</v>
      </c>
      <c r="E17" s="32">
        <f t="shared" si="0"/>
        <v>0.15512200040330715</v>
      </c>
      <c r="F17" s="32">
        <f t="shared" si="1"/>
        <v>-6.8084760239150777E-2</v>
      </c>
      <c r="G17" s="31">
        <f t="shared" si="2"/>
        <v>3077</v>
      </c>
      <c r="H17" s="31">
        <f t="shared" si="3"/>
        <v>-1674</v>
      </c>
      <c r="I17" s="32">
        <f t="shared" si="8"/>
        <v>5.4040349246930408E-2</v>
      </c>
      <c r="J17" s="29"/>
      <c r="K17" s="31">
        <v>265207</v>
      </c>
      <c r="L17" s="31">
        <v>171483</v>
      </c>
      <c r="M17" s="31">
        <v>209272</v>
      </c>
      <c r="N17" s="32">
        <f t="shared" si="4"/>
        <v>0.22036586717050666</v>
      </c>
      <c r="O17" s="32">
        <f t="shared" si="5"/>
        <v>-0.21091072256765475</v>
      </c>
      <c r="P17" s="31">
        <f t="shared" si="6"/>
        <v>37789</v>
      </c>
      <c r="Q17" s="31">
        <f t="shared" si="7"/>
        <v>-55935</v>
      </c>
      <c r="R17" s="32">
        <f t="shared" si="9"/>
        <v>5.4337338511087546E-2</v>
      </c>
    </row>
    <row r="18" spans="1:18" x14ac:dyDescent="0.25">
      <c r="A18" s="38" t="s">
        <v>10</v>
      </c>
      <c r="B18" s="39">
        <v>11775</v>
      </c>
      <c r="C18" s="39">
        <v>7143</v>
      </c>
      <c r="D18" s="39">
        <v>7774</v>
      </c>
      <c r="E18" s="40">
        <f t="shared" si="0"/>
        <v>8.8338233235335295E-2</v>
      </c>
      <c r="F18" s="40">
        <f t="shared" si="1"/>
        <v>-0.33978768577494689</v>
      </c>
      <c r="G18" s="39">
        <f t="shared" si="2"/>
        <v>631</v>
      </c>
      <c r="H18" s="39">
        <f t="shared" si="3"/>
        <v>-4001</v>
      </c>
      <c r="I18" s="40">
        <f t="shared" si="8"/>
        <v>1.8334992146189368E-2</v>
      </c>
      <c r="J18" s="41"/>
      <c r="K18" s="39">
        <v>121178</v>
      </c>
      <c r="L18" s="39">
        <v>65614</v>
      </c>
      <c r="M18" s="39">
        <v>77037</v>
      </c>
      <c r="N18" s="40">
        <f t="shared" si="4"/>
        <v>0.17409394336574513</v>
      </c>
      <c r="O18" s="40">
        <f t="shared" si="5"/>
        <v>-0.3642657908201159</v>
      </c>
      <c r="P18" s="39">
        <f t="shared" si="6"/>
        <v>11423</v>
      </c>
      <c r="Q18" s="39">
        <f t="shared" si="7"/>
        <v>-44141</v>
      </c>
      <c r="R18" s="40">
        <f t="shared" si="9"/>
        <v>2.0002606879461426E-2</v>
      </c>
    </row>
    <row r="19" spans="1:18" x14ac:dyDescent="0.25">
      <c r="A19" s="42" t="s">
        <v>13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4"/>
    </row>
    <row r="20" spans="1:18" ht="21" x14ac:dyDescent="0.35">
      <c r="A20" s="45" t="s">
        <v>14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7"/>
    </row>
    <row r="21" spans="1:18" x14ac:dyDescent="0.25">
      <c r="A21" s="10"/>
      <c r="B21" s="11" t="s">
        <v>115</v>
      </c>
      <c r="C21" s="12"/>
      <c r="D21" s="12"/>
      <c r="E21" s="12"/>
      <c r="F21" s="12"/>
      <c r="G21" s="12"/>
      <c r="H21" s="12"/>
      <c r="I21" s="13"/>
      <c r="J21" s="14"/>
      <c r="K21" s="11" t="str">
        <f>K$5</f>
        <v>acumulado septiembre</v>
      </c>
      <c r="L21" s="12"/>
      <c r="M21" s="12"/>
      <c r="N21" s="12"/>
      <c r="O21" s="12"/>
      <c r="P21" s="12"/>
      <c r="Q21" s="12"/>
      <c r="R21" s="13"/>
    </row>
    <row r="22" spans="1:18" x14ac:dyDescent="0.25">
      <c r="A22" s="15"/>
      <c r="B22" s="16">
        <f>B$6</f>
        <v>2019</v>
      </c>
      <c r="C22" s="16">
        <f>C$6</f>
        <v>2022</v>
      </c>
      <c r="D22" s="16">
        <f>D$6</f>
        <v>2023</v>
      </c>
      <c r="E22" s="16" t="str">
        <f>CONCATENATE("var ",RIGHT(D22,2),"/",RIGHT(C22,2))</f>
        <v>var 23/22</v>
      </c>
      <c r="F22" s="16" t="str">
        <f>CONCATENATE("var ",RIGHT(D22,2),"/",RIGHT(B22,2))</f>
        <v>var 23/19</v>
      </c>
      <c r="G22" s="16" t="str">
        <f>CONCATENATE("dif ",RIGHT(D22,2),"-",RIGHT(C22,2))</f>
        <v>dif 23-22</v>
      </c>
      <c r="H22" s="16" t="str">
        <f>CONCATENATE("dif ",RIGHT(D22,2),"-",RIGHT(B22,2))</f>
        <v>dif 23-19</v>
      </c>
      <c r="I22" s="16" t="str">
        <f>CONCATENATE("cuota ",RIGHT(D22,2))</f>
        <v>cuota 23</v>
      </c>
      <c r="J22" s="17"/>
      <c r="K22" s="16">
        <f>K$6</f>
        <v>2019</v>
      </c>
      <c r="L22" s="16">
        <f>L$6</f>
        <v>2022</v>
      </c>
      <c r="M22" s="16">
        <f>M$6</f>
        <v>2023</v>
      </c>
      <c r="N22" s="16" t="str">
        <f>CONCATENATE("var ",RIGHT(M22,2),"/",RIGHT(L22,2))</f>
        <v>var 23/22</v>
      </c>
      <c r="O22" s="16" t="str">
        <f>CONCATENATE("var ",RIGHT(M22,2),"/",RIGHT(K22,2))</f>
        <v>var 23/19</v>
      </c>
      <c r="P22" s="16" t="str">
        <f>CONCATENATE("dif ",RIGHT(M22,2),"-",RIGHT(L22,2))</f>
        <v>dif 23-22</v>
      </c>
      <c r="Q22" s="16" t="str">
        <f>CONCATENATE("dif ",RIGHT(M22,2),"-",RIGHT(K22,2))</f>
        <v>dif 23-19</v>
      </c>
      <c r="R22" s="16" t="str">
        <f>CONCATENATE("cuota ",RIGHT(M22,2))</f>
        <v>cuota 23</v>
      </c>
    </row>
    <row r="23" spans="1:18" x14ac:dyDescent="0.25">
      <c r="A23" s="18" t="s">
        <v>15</v>
      </c>
      <c r="B23" s="19">
        <v>382041</v>
      </c>
      <c r="C23" s="19">
        <v>390968</v>
      </c>
      <c r="D23" s="19">
        <v>423998</v>
      </c>
      <c r="E23" s="20">
        <f t="shared" ref="E23:E52" si="10">D23/C23-1</f>
        <v>8.4482617503222723E-2</v>
      </c>
      <c r="F23" s="20">
        <f t="shared" ref="F23:F52" si="11">D23/B23-1</f>
        <v>0.10982329121743484</v>
      </c>
      <c r="G23" s="19">
        <f t="shared" ref="G23:G52" si="12">D23-C23</f>
        <v>33030</v>
      </c>
      <c r="H23" s="19">
        <f t="shared" ref="H23:H52" si="13">D23-B23</f>
        <v>41957</v>
      </c>
      <c r="I23" s="20">
        <f>D23/$D$23</f>
        <v>1</v>
      </c>
      <c r="J23" s="21"/>
      <c r="K23" s="19">
        <v>3620829</v>
      </c>
      <c r="L23" s="19">
        <v>3492085</v>
      </c>
      <c r="M23" s="19">
        <v>3851348</v>
      </c>
      <c r="N23" s="20">
        <f t="shared" ref="N23:N52" si="14">M23/L23-1</f>
        <v>0.102879225448407</v>
      </c>
      <c r="O23" s="20">
        <f t="shared" ref="O23:O52" si="15">M23/K23-1</f>
        <v>6.3664702199413448E-2</v>
      </c>
      <c r="P23" s="19">
        <f t="shared" ref="P23:P52" si="16">M23-L23</f>
        <v>359263</v>
      </c>
      <c r="Q23" s="19">
        <f t="shared" ref="Q23:Q52" si="17">M23-K23</f>
        <v>230519</v>
      </c>
      <c r="R23" s="20">
        <f>M23/$M$23</f>
        <v>1</v>
      </c>
    </row>
    <row r="24" spans="1:18" x14ac:dyDescent="0.25">
      <c r="A24" s="22" t="s">
        <v>16</v>
      </c>
      <c r="B24" s="23">
        <v>95274</v>
      </c>
      <c r="C24" s="23">
        <v>96096</v>
      </c>
      <c r="D24" s="23">
        <v>102289</v>
      </c>
      <c r="E24" s="24">
        <f t="shared" si="10"/>
        <v>6.44459706959708E-2</v>
      </c>
      <c r="F24" s="24">
        <f t="shared" si="11"/>
        <v>7.3629741587421638E-2</v>
      </c>
      <c r="G24" s="23">
        <f t="shared" si="12"/>
        <v>6193</v>
      </c>
      <c r="H24" s="23">
        <f t="shared" si="13"/>
        <v>7015</v>
      </c>
      <c r="I24" s="24">
        <f t="shared" ref="I24:I52" si="18">D24/$D$23</f>
        <v>0.24124877947537487</v>
      </c>
      <c r="J24" s="48"/>
      <c r="K24" s="23">
        <v>824041</v>
      </c>
      <c r="L24" s="23">
        <v>802083</v>
      </c>
      <c r="M24" s="23">
        <v>834767</v>
      </c>
      <c r="N24" s="24">
        <f t="shared" si="14"/>
        <v>4.0748900051490899E-2</v>
      </c>
      <c r="O24" s="24">
        <f t="shared" si="15"/>
        <v>1.3016342633436873E-2</v>
      </c>
      <c r="P24" s="23">
        <f t="shared" si="16"/>
        <v>32684</v>
      </c>
      <c r="Q24" s="23">
        <f t="shared" si="17"/>
        <v>10726</v>
      </c>
      <c r="R24" s="24">
        <f t="shared" ref="R24:R52" si="19">M24/$M$23</f>
        <v>0.21674670790590722</v>
      </c>
    </row>
    <row r="25" spans="1:18" x14ac:dyDescent="0.25">
      <c r="A25" s="49" t="s">
        <v>17</v>
      </c>
      <c r="B25" s="27">
        <v>36645</v>
      </c>
      <c r="C25" s="27">
        <v>37641</v>
      </c>
      <c r="D25" s="27">
        <v>45679</v>
      </c>
      <c r="E25" s="28">
        <f>D25/C25-1</f>
        <v>0.21354374219600958</v>
      </c>
      <c r="F25" s="28">
        <f t="shared" si="11"/>
        <v>0.24652749351889747</v>
      </c>
      <c r="G25" s="27">
        <f t="shared" si="12"/>
        <v>8038</v>
      </c>
      <c r="H25" s="27">
        <f t="shared" si="13"/>
        <v>9034</v>
      </c>
      <c r="I25" s="28">
        <f t="shared" si="18"/>
        <v>0.1077339987452771</v>
      </c>
      <c r="J25" s="29"/>
      <c r="K25" s="27">
        <v>328320</v>
      </c>
      <c r="L25" s="27">
        <v>341997</v>
      </c>
      <c r="M25" s="27">
        <v>351640</v>
      </c>
      <c r="N25" s="28">
        <f t="shared" si="14"/>
        <v>2.8196153767430676E-2</v>
      </c>
      <c r="O25" s="28">
        <f t="shared" si="15"/>
        <v>7.1028265107212496E-2</v>
      </c>
      <c r="P25" s="27">
        <f t="shared" si="16"/>
        <v>9643</v>
      </c>
      <c r="Q25" s="27">
        <f t="shared" si="17"/>
        <v>23320</v>
      </c>
      <c r="R25" s="28">
        <f t="shared" si="19"/>
        <v>9.1303096993572128E-2</v>
      </c>
    </row>
    <row r="26" spans="1:18" x14ac:dyDescent="0.25">
      <c r="A26" s="50" t="s">
        <v>18</v>
      </c>
      <c r="B26" s="27">
        <v>23478</v>
      </c>
      <c r="C26" s="27">
        <v>18687</v>
      </c>
      <c r="D26" s="27">
        <v>30692</v>
      </c>
      <c r="E26" s="51">
        <f t="shared" si="10"/>
        <v>0.64242521539037845</v>
      </c>
      <c r="F26" s="51">
        <f t="shared" si="11"/>
        <v>0.30726637703381887</v>
      </c>
      <c r="G26" s="52">
        <f t="shared" si="12"/>
        <v>12005</v>
      </c>
      <c r="H26" s="52">
        <f t="shared" si="13"/>
        <v>7214</v>
      </c>
      <c r="I26" s="51">
        <f t="shared" si="18"/>
        <v>7.2387133901575001E-2</v>
      </c>
      <c r="J26" s="29"/>
      <c r="K26" s="27">
        <v>206250</v>
      </c>
      <c r="L26" s="27">
        <v>170837</v>
      </c>
      <c r="M26" s="27">
        <v>203081</v>
      </c>
      <c r="N26" s="51">
        <f t="shared" si="14"/>
        <v>0.18874131482055989</v>
      </c>
      <c r="O26" s="51">
        <f t="shared" si="15"/>
        <v>-1.5364848484848537E-2</v>
      </c>
      <c r="P26" s="52">
        <f t="shared" si="16"/>
        <v>32244</v>
      </c>
      <c r="Q26" s="52">
        <f t="shared" si="17"/>
        <v>-3169</v>
      </c>
      <c r="R26" s="51">
        <f t="shared" si="19"/>
        <v>5.2729849392991752E-2</v>
      </c>
    </row>
    <row r="27" spans="1:18" x14ac:dyDescent="0.25">
      <c r="A27" s="50" t="s">
        <v>19</v>
      </c>
      <c r="B27" s="52">
        <f>B25-B26</f>
        <v>13167</v>
      </c>
      <c r="C27" s="52">
        <f>C25-C26</f>
        <v>18954</v>
      </c>
      <c r="D27" s="52">
        <f>D25-D26</f>
        <v>14987</v>
      </c>
      <c r="E27" s="51">
        <f t="shared" si="10"/>
        <v>-0.20929619077767225</v>
      </c>
      <c r="F27" s="51">
        <f t="shared" si="11"/>
        <v>0.13822434875066447</v>
      </c>
      <c r="G27" s="52">
        <f t="shared" si="12"/>
        <v>-3967</v>
      </c>
      <c r="H27" s="52">
        <f t="shared" si="13"/>
        <v>1820</v>
      </c>
      <c r="I27" s="51">
        <f t="shared" si="18"/>
        <v>3.5346864843702093E-2</v>
      </c>
      <c r="J27" s="29"/>
      <c r="K27" s="52">
        <f>K25-K26</f>
        <v>122070</v>
      </c>
      <c r="L27" s="52">
        <f>L25-L26</f>
        <v>171160</v>
      </c>
      <c r="M27" s="52">
        <f>M25-M26</f>
        <v>148559</v>
      </c>
      <c r="N27" s="51">
        <f t="shared" si="14"/>
        <v>-0.13204603879411081</v>
      </c>
      <c r="O27" s="51">
        <f t="shared" si="15"/>
        <v>0.21699844351601549</v>
      </c>
      <c r="P27" s="52">
        <f t="shared" si="16"/>
        <v>-22601</v>
      </c>
      <c r="Q27" s="52">
        <f t="shared" si="17"/>
        <v>26489</v>
      </c>
      <c r="R27" s="51">
        <f t="shared" si="19"/>
        <v>3.8573247600580368E-2</v>
      </c>
    </row>
    <row r="28" spans="1:18" x14ac:dyDescent="0.25">
      <c r="A28" s="53" t="s">
        <v>20</v>
      </c>
      <c r="B28" s="34">
        <v>58629</v>
      </c>
      <c r="C28" s="34">
        <v>58455</v>
      </c>
      <c r="D28" s="34">
        <v>56610</v>
      </c>
      <c r="E28" s="35">
        <f t="shared" si="10"/>
        <v>-3.1562740569669012E-2</v>
      </c>
      <c r="F28" s="35">
        <f t="shared" si="11"/>
        <v>-3.4436882771324728E-2</v>
      </c>
      <c r="G28" s="34">
        <f t="shared" si="12"/>
        <v>-1845</v>
      </c>
      <c r="H28" s="34">
        <f t="shared" si="13"/>
        <v>-2019</v>
      </c>
      <c r="I28" s="35">
        <f t="shared" si="18"/>
        <v>0.13351478073009779</v>
      </c>
      <c r="J28" s="29"/>
      <c r="K28" s="27">
        <v>495721</v>
      </c>
      <c r="L28" s="27">
        <v>460086</v>
      </c>
      <c r="M28" s="27">
        <v>483127</v>
      </c>
      <c r="N28" s="35">
        <f t="shared" si="14"/>
        <v>5.0079767695604627E-2</v>
      </c>
      <c r="O28" s="35">
        <f t="shared" si="15"/>
        <v>-2.5405419580772248E-2</v>
      </c>
      <c r="P28" s="34">
        <f t="shared" si="16"/>
        <v>23041</v>
      </c>
      <c r="Q28" s="34">
        <f t="shared" si="17"/>
        <v>-12594</v>
      </c>
      <c r="R28" s="35">
        <f t="shared" si="19"/>
        <v>0.12544361091233511</v>
      </c>
    </row>
    <row r="29" spans="1:18" x14ac:dyDescent="0.25">
      <c r="A29" s="22" t="s">
        <v>21</v>
      </c>
      <c r="B29" s="23">
        <v>286767</v>
      </c>
      <c r="C29" s="23">
        <v>294872</v>
      </c>
      <c r="D29" s="23">
        <v>321709</v>
      </c>
      <c r="E29" s="24">
        <f t="shared" si="10"/>
        <v>9.1012371469654685E-2</v>
      </c>
      <c r="F29" s="24">
        <f t="shared" si="11"/>
        <v>0.12184805085661887</v>
      </c>
      <c r="G29" s="23">
        <f t="shared" si="12"/>
        <v>26837</v>
      </c>
      <c r="H29" s="23">
        <f t="shared" si="13"/>
        <v>34942</v>
      </c>
      <c r="I29" s="24">
        <f t="shared" si="18"/>
        <v>0.75875122052462507</v>
      </c>
      <c r="J29" s="48"/>
      <c r="K29" s="23">
        <v>2796788</v>
      </c>
      <c r="L29" s="23">
        <v>2690002</v>
      </c>
      <c r="M29" s="23">
        <v>3016581</v>
      </c>
      <c r="N29" s="24">
        <f t="shared" si="14"/>
        <v>0.12140474245000554</v>
      </c>
      <c r="O29" s="24">
        <f t="shared" si="15"/>
        <v>7.8587651262805869E-2</v>
      </c>
      <c r="P29" s="23">
        <f t="shared" si="16"/>
        <v>326579</v>
      </c>
      <c r="Q29" s="23">
        <f t="shared" si="17"/>
        <v>219793</v>
      </c>
      <c r="R29" s="24">
        <f t="shared" si="19"/>
        <v>0.78325329209409278</v>
      </c>
    </row>
    <row r="30" spans="1:18" x14ac:dyDescent="0.25">
      <c r="A30" s="49" t="s">
        <v>22</v>
      </c>
      <c r="B30" s="27">
        <v>39092</v>
      </c>
      <c r="C30" s="27">
        <v>28674</v>
      </c>
      <c r="D30" s="27">
        <v>31033</v>
      </c>
      <c r="E30" s="28">
        <f t="shared" si="10"/>
        <v>8.2269651949501199E-2</v>
      </c>
      <c r="F30" s="28">
        <f t="shared" si="11"/>
        <v>-0.20615471196152668</v>
      </c>
      <c r="G30" s="27">
        <f t="shared" si="12"/>
        <v>2359</v>
      </c>
      <c r="H30" s="27">
        <f t="shared" si="13"/>
        <v>-8059</v>
      </c>
      <c r="I30" s="28">
        <f t="shared" si="18"/>
        <v>7.31913829782216E-2</v>
      </c>
      <c r="J30" s="29"/>
      <c r="K30" s="27">
        <v>362204</v>
      </c>
      <c r="L30" s="27">
        <v>266922</v>
      </c>
      <c r="M30" s="27">
        <v>302278</v>
      </c>
      <c r="N30" s="28">
        <f t="shared" si="14"/>
        <v>0.13245817130097937</v>
      </c>
      <c r="O30" s="28">
        <f t="shared" si="15"/>
        <v>-0.16544820046161834</v>
      </c>
      <c r="P30" s="27">
        <f t="shared" si="16"/>
        <v>35356</v>
      </c>
      <c r="Q30" s="27">
        <f t="shared" si="17"/>
        <v>-59926</v>
      </c>
      <c r="R30" s="28">
        <f t="shared" si="19"/>
        <v>7.8486285840697848E-2</v>
      </c>
    </row>
    <row r="31" spans="1:18" x14ac:dyDescent="0.25">
      <c r="A31" s="54" t="s">
        <v>23</v>
      </c>
      <c r="B31" s="31">
        <v>1734</v>
      </c>
      <c r="C31" s="31">
        <v>1443</v>
      </c>
      <c r="D31" s="31">
        <v>1768</v>
      </c>
      <c r="E31" s="32">
        <f t="shared" si="10"/>
        <v>0.22522522522522515</v>
      </c>
      <c r="F31" s="32">
        <f t="shared" si="11"/>
        <v>1.9607843137254832E-2</v>
      </c>
      <c r="G31" s="31">
        <f t="shared" si="12"/>
        <v>325</v>
      </c>
      <c r="H31" s="31">
        <f t="shared" si="13"/>
        <v>34</v>
      </c>
      <c r="I31" s="32">
        <f t="shared" si="18"/>
        <v>4.1698309897688201E-3</v>
      </c>
      <c r="J31" s="29"/>
      <c r="K31" s="31">
        <v>20026</v>
      </c>
      <c r="L31" s="31">
        <v>17976</v>
      </c>
      <c r="M31" s="31">
        <v>20361</v>
      </c>
      <c r="N31" s="32">
        <f t="shared" si="14"/>
        <v>0.1326769025367156</v>
      </c>
      <c r="O31" s="32">
        <f t="shared" si="15"/>
        <v>1.6728253270748006E-2</v>
      </c>
      <c r="P31" s="31">
        <f t="shared" si="16"/>
        <v>2385</v>
      </c>
      <c r="Q31" s="31">
        <f t="shared" si="17"/>
        <v>335</v>
      </c>
      <c r="R31" s="32">
        <f t="shared" si="19"/>
        <v>5.2867203898479178E-3</v>
      </c>
    </row>
    <row r="32" spans="1:18" x14ac:dyDescent="0.25">
      <c r="A32" s="54" t="s">
        <v>24</v>
      </c>
      <c r="B32" s="31">
        <v>281</v>
      </c>
      <c r="C32" s="31">
        <v>389</v>
      </c>
      <c r="D32" s="31">
        <v>352</v>
      </c>
      <c r="E32" s="32">
        <f t="shared" si="10"/>
        <v>-9.5115681233933214E-2</v>
      </c>
      <c r="F32" s="32">
        <f t="shared" si="11"/>
        <v>0.25266903914590744</v>
      </c>
      <c r="G32" s="31">
        <f t="shared" si="12"/>
        <v>-37</v>
      </c>
      <c r="H32" s="31">
        <f t="shared" si="13"/>
        <v>71</v>
      </c>
      <c r="I32" s="32">
        <f t="shared" si="18"/>
        <v>8.3019259524809083E-4</v>
      </c>
      <c r="J32" s="29"/>
      <c r="K32" s="31">
        <v>2554</v>
      </c>
      <c r="L32" s="31">
        <v>2850</v>
      </c>
      <c r="M32" s="31">
        <v>3972</v>
      </c>
      <c r="N32" s="32">
        <f t="shared" si="14"/>
        <v>0.39368421052631586</v>
      </c>
      <c r="O32" s="32">
        <f t="shared" si="15"/>
        <v>0.55520751761942044</v>
      </c>
      <c r="P32" s="31">
        <f t="shared" si="16"/>
        <v>1122</v>
      </c>
      <c r="Q32" s="31">
        <f t="shared" si="17"/>
        <v>1418</v>
      </c>
      <c r="R32" s="32">
        <f t="shared" si="19"/>
        <v>1.0313272132250837E-3</v>
      </c>
    </row>
    <row r="33" spans="1:18" x14ac:dyDescent="0.25">
      <c r="A33" s="54" t="s">
        <v>25</v>
      </c>
      <c r="B33" s="31">
        <v>1812</v>
      </c>
      <c r="C33" s="31">
        <v>1312</v>
      </c>
      <c r="D33" s="31">
        <v>1217</v>
      </c>
      <c r="E33" s="32">
        <f t="shared" si="10"/>
        <v>-7.2408536585365835E-2</v>
      </c>
      <c r="F33" s="32">
        <f t="shared" si="11"/>
        <v>-0.32836644591611475</v>
      </c>
      <c r="G33" s="31">
        <f t="shared" si="12"/>
        <v>-95</v>
      </c>
      <c r="H33" s="31">
        <f t="shared" si="13"/>
        <v>-595</v>
      </c>
      <c r="I33" s="32">
        <f t="shared" si="18"/>
        <v>2.870296558002632E-3</v>
      </c>
      <c r="J33" s="29"/>
      <c r="K33" s="31">
        <v>51496</v>
      </c>
      <c r="L33" s="31">
        <v>37941</v>
      </c>
      <c r="M33" s="31">
        <v>46316</v>
      </c>
      <c r="N33" s="32">
        <f t="shared" si="14"/>
        <v>0.22073746079439127</v>
      </c>
      <c r="O33" s="32">
        <f t="shared" si="15"/>
        <v>-0.10059033711356224</v>
      </c>
      <c r="P33" s="31">
        <f t="shared" si="16"/>
        <v>8375</v>
      </c>
      <c r="Q33" s="31">
        <f t="shared" si="17"/>
        <v>-5180</v>
      </c>
      <c r="R33" s="32">
        <f t="shared" si="19"/>
        <v>1.2025919236589371E-2</v>
      </c>
    </row>
    <row r="34" spans="1:18" x14ac:dyDescent="0.25">
      <c r="A34" s="54" t="s">
        <v>26</v>
      </c>
      <c r="B34" s="31">
        <v>1110</v>
      </c>
      <c r="C34" s="31">
        <v>2189</v>
      </c>
      <c r="D34" s="31">
        <v>3910</v>
      </c>
      <c r="E34" s="32">
        <f>D34/C34-1</f>
        <v>0.7862037460027409</v>
      </c>
      <c r="F34" s="32">
        <f>D34/B34-1</f>
        <v>2.5225225225225225</v>
      </c>
      <c r="G34" s="31">
        <f>D34-C34</f>
        <v>1721</v>
      </c>
      <c r="H34" s="31">
        <f>D34-B34</f>
        <v>2800</v>
      </c>
      <c r="I34" s="32">
        <f>D34/$D$23</f>
        <v>9.221741611988736E-3</v>
      </c>
      <c r="J34" s="29"/>
      <c r="K34" s="31">
        <v>12860</v>
      </c>
      <c r="L34" s="31">
        <v>19306</v>
      </c>
      <c r="M34" s="31">
        <v>26084</v>
      </c>
      <c r="N34" s="32">
        <f>M34/L34-1</f>
        <v>0.35108256500569768</v>
      </c>
      <c r="O34" s="32">
        <f>M34/K34-1</f>
        <v>1.0283048211508552</v>
      </c>
      <c r="P34" s="31">
        <f>M34-L34</f>
        <v>6778</v>
      </c>
      <c r="Q34" s="31">
        <f>M34-K34</f>
        <v>13224</v>
      </c>
      <c r="R34" s="32">
        <f>M34/$M$23</f>
        <v>6.7726936127298805E-3</v>
      </c>
    </row>
    <row r="35" spans="1:18" x14ac:dyDescent="0.25">
      <c r="A35" s="54" t="s">
        <v>27</v>
      </c>
      <c r="B35" s="31">
        <v>545</v>
      </c>
      <c r="C35" s="31">
        <v>219</v>
      </c>
      <c r="D35" s="31">
        <v>489</v>
      </c>
      <c r="E35" s="32">
        <f t="shared" si="10"/>
        <v>1.2328767123287672</v>
      </c>
      <c r="F35" s="32">
        <f t="shared" si="11"/>
        <v>-0.10275229357798166</v>
      </c>
      <c r="G35" s="31">
        <f t="shared" si="12"/>
        <v>270</v>
      </c>
      <c r="H35" s="31">
        <f t="shared" si="13"/>
        <v>-56</v>
      </c>
      <c r="I35" s="32">
        <f t="shared" si="18"/>
        <v>1.1533073269213534E-3</v>
      </c>
      <c r="J35" s="29"/>
      <c r="K35" s="31">
        <v>47554</v>
      </c>
      <c r="L35" s="31">
        <v>27379</v>
      </c>
      <c r="M35" s="31">
        <v>36460</v>
      </c>
      <c r="N35" s="32">
        <f t="shared" si="14"/>
        <v>0.33167756309580332</v>
      </c>
      <c r="O35" s="32">
        <f t="shared" si="15"/>
        <v>-0.23329267779787188</v>
      </c>
      <c r="P35" s="31">
        <f t="shared" si="16"/>
        <v>9081</v>
      </c>
      <c r="Q35" s="31">
        <f t="shared" si="17"/>
        <v>-11094</v>
      </c>
      <c r="R35" s="32">
        <f t="shared" si="19"/>
        <v>9.4668152553339761E-3</v>
      </c>
    </row>
    <row r="36" spans="1:18" x14ac:dyDescent="0.25">
      <c r="A36" s="54" t="s">
        <v>28</v>
      </c>
      <c r="B36" s="31">
        <v>204</v>
      </c>
      <c r="C36" s="31">
        <v>363</v>
      </c>
      <c r="D36" s="31">
        <v>363</v>
      </c>
      <c r="E36" s="32">
        <f>D36/C36-1</f>
        <v>0</v>
      </c>
      <c r="F36" s="32">
        <f>D36/B36-1</f>
        <v>0.77941176470588225</v>
      </c>
      <c r="G36" s="31">
        <f>D36-C36</f>
        <v>0</v>
      </c>
      <c r="H36" s="31">
        <f>D36-B36</f>
        <v>159</v>
      </c>
      <c r="I36" s="32">
        <f>D36/$D$23</f>
        <v>8.5613611384959367E-4</v>
      </c>
      <c r="J36" s="29"/>
      <c r="K36" s="31">
        <v>1932</v>
      </c>
      <c r="L36" s="31">
        <v>3621</v>
      </c>
      <c r="M36" s="31">
        <v>3556</v>
      </c>
      <c r="N36" s="32">
        <f>M36/L36-1</f>
        <v>-1.7950842308754433E-2</v>
      </c>
      <c r="O36" s="32">
        <f>M36/K36-1</f>
        <v>0.84057971014492749</v>
      </c>
      <c r="P36" s="31">
        <f>M36-L36</f>
        <v>-65</v>
      </c>
      <c r="Q36" s="31">
        <f>M36-K36</f>
        <v>1624</v>
      </c>
      <c r="R36" s="32">
        <f>M36/$M$23</f>
        <v>9.2331308414612229E-4</v>
      </c>
    </row>
    <row r="37" spans="1:18" x14ac:dyDescent="0.25">
      <c r="A37" s="54" t="s">
        <v>29</v>
      </c>
      <c r="B37" s="31">
        <v>143678</v>
      </c>
      <c r="C37" s="31">
        <v>153817</v>
      </c>
      <c r="D37" s="31">
        <v>174897</v>
      </c>
      <c r="E37" s="32">
        <f t="shared" si="10"/>
        <v>0.13704597021135512</v>
      </c>
      <c r="F37" s="32">
        <f t="shared" si="11"/>
        <v>0.21728448335862138</v>
      </c>
      <c r="G37" s="31">
        <f t="shared" si="12"/>
        <v>21080</v>
      </c>
      <c r="H37" s="31">
        <f t="shared" si="13"/>
        <v>31219</v>
      </c>
      <c r="I37" s="32">
        <f t="shared" si="18"/>
        <v>0.41249487025882198</v>
      </c>
      <c r="J37" s="29"/>
      <c r="K37" s="31">
        <v>1307720</v>
      </c>
      <c r="L37" s="31">
        <v>1262054</v>
      </c>
      <c r="M37" s="31">
        <v>1436748</v>
      </c>
      <c r="N37" s="32">
        <f t="shared" si="14"/>
        <v>0.13842038454772942</v>
      </c>
      <c r="O37" s="32">
        <f t="shared" si="15"/>
        <v>9.8666381182516139E-2</v>
      </c>
      <c r="P37" s="31">
        <f t="shared" si="16"/>
        <v>174694</v>
      </c>
      <c r="Q37" s="31">
        <f t="shared" si="17"/>
        <v>129028</v>
      </c>
      <c r="R37" s="32">
        <f t="shared" si="19"/>
        <v>0.37305068251427814</v>
      </c>
    </row>
    <row r="38" spans="1:18" x14ac:dyDescent="0.25">
      <c r="A38" s="54" t="s">
        <v>30</v>
      </c>
      <c r="B38" s="31">
        <v>11862</v>
      </c>
      <c r="C38" s="31">
        <v>14090</v>
      </c>
      <c r="D38" s="31">
        <v>15420</v>
      </c>
      <c r="E38" s="32">
        <f t="shared" si="10"/>
        <v>9.4393186657203643E-2</v>
      </c>
      <c r="F38" s="32">
        <f t="shared" si="11"/>
        <v>0.29994941831057154</v>
      </c>
      <c r="G38" s="31">
        <f t="shared" si="12"/>
        <v>1330</v>
      </c>
      <c r="H38" s="31">
        <f t="shared" si="13"/>
        <v>3558</v>
      </c>
      <c r="I38" s="32">
        <f t="shared" si="18"/>
        <v>3.6368096075924887E-2</v>
      </c>
      <c r="J38" s="29"/>
      <c r="K38" s="31">
        <v>127393</v>
      </c>
      <c r="L38" s="31">
        <v>143090</v>
      </c>
      <c r="M38" s="31">
        <v>162258</v>
      </c>
      <c r="N38" s="32">
        <f t="shared" si="14"/>
        <v>0.13395764903207774</v>
      </c>
      <c r="O38" s="32">
        <f t="shared" si="15"/>
        <v>0.27368065749295489</v>
      </c>
      <c r="P38" s="31">
        <f t="shared" si="16"/>
        <v>19168</v>
      </c>
      <c r="Q38" s="31">
        <f t="shared" si="17"/>
        <v>34865</v>
      </c>
      <c r="R38" s="32">
        <f t="shared" si="19"/>
        <v>4.2130184029072419E-2</v>
      </c>
    </row>
    <row r="39" spans="1:18" x14ac:dyDescent="0.25">
      <c r="A39" s="54" t="s">
        <v>31</v>
      </c>
      <c r="B39" s="31">
        <v>9890</v>
      </c>
      <c r="C39" s="31">
        <v>13656</v>
      </c>
      <c r="D39" s="31">
        <v>13942</v>
      </c>
      <c r="E39" s="32">
        <f t="shared" si="10"/>
        <v>2.0943175161101335E-2</v>
      </c>
      <c r="F39" s="32">
        <f t="shared" si="11"/>
        <v>0.40970677451971693</v>
      </c>
      <c r="G39" s="31">
        <f t="shared" si="12"/>
        <v>286</v>
      </c>
      <c r="H39" s="31">
        <f t="shared" si="13"/>
        <v>4052</v>
      </c>
      <c r="I39" s="32">
        <f t="shared" si="18"/>
        <v>3.2882230576559326E-2</v>
      </c>
      <c r="J39" s="29"/>
      <c r="K39" s="31">
        <v>104476</v>
      </c>
      <c r="L39" s="31">
        <v>132833</v>
      </c>
      <c r="M39" s="31">
        <v>122531</v>
      </c>
      <c r="N39" s="32">
        <f t="shared" si="14"/>
        <v>-7.7556028998818083E-2</v>
      </c>
      <c r="O39" s="32">
        <f t="shared" si="15"/>
        <v>0.1728148091427697</v>
      </c>
      <c r="P39" s="31">
        <f t="shared" si="16"/>
        <v>-10302</v>
      </c>
      <c r="Q39" s="31">
        <f t="shared" si="17"/>
        <v>18055</v>
      </c>
      <c r="R39" s="32">
        <f t="shared" si="19"/>
        <v>3.1815094351380351E-2</v>
      </c>
    </row>
    <row r="40" spans="1:18" x14ac:dyDescent="0.25">
      <c r="A40" s="54" t="s">
        <v>32</v>
      </c>
      <c r="B40" s="31">
        <v>9794</v>
      </c>
      <c r="C40" s="31">
        <v>10921</v>
      </c>
      <c r="D40" s="31">
        <v>11159</v>
      </c>
      <c r="E40" s="32">
        <f t="shared" si="10"/>
        <v>2.1792876110246384E-2</v>
      </c>
      <c r="F40" s="32">
        <f t="shared" si="11"/>
        <v>0.13937104349601803</v>
      </c>
      <c r="G40" s="31">
        <f t="shared" si="12"/>
        <v>238</v>
      </c>
      <c r="H40" s="31">
        <f t="shared" si="13"/>
        <v>1365</v>
      </c>
      <c r="I40" s="32">
        <f t="shared" si="18"/>
        <v>2.6318520370379104E-2</v>
      </c>
      <c r="J40" s="29"/>
      <c r="K40" s="31">
        <v>98574</v>
      </c>
      <c r="L40" s="31">
        <v>106439</v>
      </c>
      <c r="M40" s="31">
        <v>108965</v>
      </c>
      <c r="N40" s="32">
        <f t="shared" si="14"/>
        <v>2.3731902779996039E-2</v>
      </c>
      <c r="O40" s="32">
        <f t="shared" si="15"/>
        <v>0.10541319211962596</v>
      </c>
      <c r="P40" s="31">
        <f t="shared" si="16"/>
        <v>2526</v>
      </c>
      <c r="Q40" s="31">
        <f t="shared" si="17"/>
        <v>10391</v>
      </c>
      <c r="R40" s="32">
        <f t="shared" si="19"/>
        <v>2.8292691286271716E-2</v>
      </c>
    </row>
    <row r="41" spans="1:18" x14ac:dyDescent="0.25">
      <c r="A41" s="54" t="s">
        <v>33</v>
      </c>
      <c r="B41" s="31">
        <v>9714</v>
      </c>
      <c r="C41" s="31">
        <v>10700</v>
      </c>
      <c r="D41" s="31">
        <v>12810</v>
      </c>
      <c r="E41" s="32">
        <f t="shared" si="10"/>
        <v>0.19719626168224291</v>
      </c>
      <c r="F41" s="32">
        <f t="shared" si="11"/>
        <v>0.31871525633106845</v>
      </c>
      <c r="G41" s="31">
        <f t="shared" si="12"/>
        <v>2110</v>
      </c>
      <c r="H41" s="31">
        <f t="shared" si="13"/>
        <v>3096</v>
      </c>
      <c r="I41" s="32">
        <f t="shared" si="18"/>
        <v>3.0212406662295577E-2</v>
      </c>
      <c r="J41" s="29"/>
      <c r="K41" s="31">
        <v>85156</v>
      </c>
      <c r="L41" s="31">
        <v>102730</v>
      </c>
      <c r="M41" s="31">
        <v>112921</v>
      </c>
      <c r="N41" s="32">
        <f t="shared" si="14"/>
        <v>9.9201791102891068E-2</v>
      </c>
      <c r="O41" s="32">
        <f t="shared" si="15"/>
        <v>0.32604866362910423</v>
      </c>
      <c r="P41" s="31">
        <f t="shared" si="16"/>
        <v>10191</v>
      </c>
      <c r="Q41" s="31">
        <f t="shared" si="17"/>
        <v>27765</v>
      </c>
      <c r="R41" s="32">
        <f t="shared" si="19"/>
        <v>2.9319864109916841E-2</v>
      </c>
    </row>
    <row r="42" spans="1:18" x14ac:dyDescent="0.25">
      <c r="A42" s="54" t="s">
        <v>34</v>
      </c>
      <c r="B42" s="31">
        <v>1374</v>
      </c>
      <c r="C42" s="31">
        <v>3337</v>
      </c>
      <c r="D42" s="31">
        <v>2524</v>
      </c>
      <c r="E42" s="32">
        <f>D42/C42-1</f>
        <v>-0.2436320047947258</v>
      </c>
      <c r="F42" s="32">
        <f>D42/B42-1</f>
        <v>0.83697234352256178</v>
      </c>
      <c r="G42" s="31">
        <f>D42-C42</f>
        <v>-813</v>
      </c>
      <c r="H42" s="31">
        <f>D42-B42</f>
        <v>1150</v>
      </c>
      <c r="I42" s="32">
        <f>D42/$D$23</f>
        <v>5.9528582681993786E-3</v>
      </c>
      <c r="J42" s="29"/>
      <c r="K42" s="31">
        <v>18018</v>
      </c>
      <c r="L42" s="31">
        <v>37574</v>
      </c>
      <c r="M42" s="31">
        <v>38633</v>
      </c>
      <c r="N42" s="32">
        <f>M42/L42-1</f>
        <v>2.8184382817906029E-2</v>
      </c>
      <c r="O42" s="32">
        <f>M42/K42-1</f>
        <v>1.1441336441336443</v>
      </c>
      <c r="P42" s="31">
        <f>M42-L42</f>
        <v>1059</v>
      </c>
      <c r="Q42" s="31">
        <f>M42-K42</f>
        <v>20615</v>
      </c>
      <c r="R42" s="32">
        <f>M42/$M$23</f>
        <v>1.0031033290162302E-2</v>
      </c>
    </row>
    <row r="43" spans="1:18" x14ac:dyDescent="0.25">
      <c r="A43" s="54" t="s">
        <v>35</v>
      </c>
      <c r="B43" s="31">
        <v>9949</v>
      </c>
      <c r="C43" s="31">
        <v>11934</v>
      </c>
      <c r="D43" s="31">
        <v>10905</v>
      </c>
      <c r="E43" s="32">
        <f t="shared" si="10"/>
        <v>-8.6224233283056839E-2</v>
      </c>
      <c r="F43" s="32">
        <f t="shared" si="11"/>
        <v>9.6090059302442521E-2</v>
      </c>
      <c r="G43" s="31">
        <f t="shared" si="12"/>
        <v>-1029</v>
      </c>
      <c r="H43" s="31">
        <f t="shared" si="13"/>
        <v>956</v>
      </c>
      <c r="I43" s="32">
        <f t="shared" si="18"/>
        <v>2.5719460940853495E-2</v>
      </c>
      <c r="J43" s="29"/>
      <c r="K43" s="31">
        <v>97677</v>
      </c>
      <c r="L43" s="31">
        <v>109237</v>
      </c>
      <c r="M43" s="31">
        <v>112597</v>
      </c>
      <c r="N43" s="32">
        <f t="shared" si="14"/>
        <v>3.0758808828510453E-2</v>
      </c>
      <c r="O43" s="32">
        <f t="shared" si="15"/>
        <v>0.15274834403186022</v>
      </c>
      <c r="P43" s="31">
        <f t="shared" si="16"/>
        <v>3360</v>
      </c>
      <c r="Q43" s="31">
        <f t="shared" si="17"/>
        <v>14920</v>
      </c>
      <c r="R43" s="32">
        <f t="shared" si="19"/>
        <v>2.9235737720922649E-2</v>
      </c>
    </row>
    <row r="44" spans="1:18" x14ac:dyDescent="0.25">
      <c r="A44" s="54" t="s">
        <v>36</v>
      </c>
      <c r="B44" s="31">
        <v>1782</v>
      </c>
      <c r="C44" s="31">
        <v>303</v>
      </c>
      <c r="D44" s="31">
        <v>883</v>
      </c>
      <c r="E44" s="32">
        <f t="shared" si="10"/>
        <v>1.9141914191419143</v>
      </c>
      <c r="F44" s="32">
        <f t="shared" si="11"/>
        <v>-0.50448933782267114</v>
      </c>
      <c r="G44" s="31">
        <f t="shared" si="12"/>
        <v>580</v>
      </c>
      <c r="H44" s="31">
        <f t="shared" si="13"/>
        <v>-899</v>
      </c>
      <c r="I44" s="32">
        <f t="shared" si="18"/>
        <v>2.0825569931933641E-3</v>
      </c>
      <c r="J44" s="29"/>
      <c r="K44" s="31">
        <v>39396</v>
      </c>
      <c r="L44" s="31">
        <v>17466</v>
      </c>
      <c r="M44" s="31">
        <v>29327</v>
      </c>
      <c r="N44" s="32">
        <f t="shared" si="14"/>
        <v>0.67909080499255703</v>
      </c>
      <c r="O44" s="32">
        <f t="shared" si="15"/>
        <v>-0.25558432328155145</v>
      </c>
      <c r="P44" s="31">
        <f t="shared" si="16"/>
        <v>11861</v>
      </c>
      <c r="Q44" s="31">
        <f t="shared" si="17"/>
        <v>-10069</v>
      </c>
      <c r="R44" s="32">
        <f t="shared" si="19"/>
        <v>7.6147364507180345E-3</v>
      </c>
    </row>
    <row r="45" spans="1:18" x14ac:dyDescent="0.25">
      <c r="A45" s="54" t="s">
        <v>37</v>
      </c>
      <c r="B45" s="31">
        <v>1250</v>
      </c>
      <c r="C45" s="31">
        <v>714</v>
      </c>
      <c r="D45" s="31">
        <v>953</v>
      </c>
      <c r="E45" s="32">
        <f t="shared" si="10"/>
        <v>0.33473389355742289</v>
      </c>
      <c r="F45" s="32">
        <f t="shared" si="11"/>
        <v>-0.23760000000000003</v>
      </c>
      <c r="G45" s="31">
        <f t="shared" si="12"/>
        <v>239</v>
      </c>
      <c r="H45" s="31">
        <f t="shared" si="13"/>
        <v>-297</v>
      </c>
      <c r="I45" s="32">
        <f t="shared" si="18"/>
        <v>2.2476521115665639E-3</v>
      </c>
      <c r="J45" s="29"/>
      <c r="K45" s="31">
        <v>62064</v>
      </c>
      <c r="L45" s="31">
        <v>28084</v>
      </c>
      <c r="M45" s="31">
        <v>41476</v>
      </c>
      <c r="N45" s="32">
        <f t="shared" si="14"/>
        <v>0.47685514883919677</v>
      </c>
      <c r="O45" s="32">
        <f t="shared" si="15"/>
        <v>-0.33172209332302138</v>
      </c>
      <c r="P45" s="31">
        <f t="shared" si="16"/>
        <v>13392</v>
      </c>
      <c r="Q45" s="31">
        <f t="shared" si="17"/>
        <v>-20588</v>
      </c>
      <c r="R45" s="32">
        <f t="shared" si="19"/>
        <v>1.0769216388651455E-2</v>
      </c>
    </row>
    <row r="46" spans="1:18" x14ac:dyDescent="0.25">
      <c r="A46" s="54" t="s">
        <v>38</v>
      </c>
      <c r="B46" s="31">
        <v>1042</v>
      </c>
      <c r="C46" s="31">
        <v>2391</v>
      </c>
      <c r="D46" s="31">
        <v>2473</v>
      </c>
      <c r="E46" s="32">
        <f t="shared" si="10"/>
        <v>3.4295273943956595E-2</v>
      </c>
      <c r="F46" s="32">
        <f t="shared" si="11"/>
        <v>1.3733205374280231</v>
      </c>
      <c r="G46" s="31">
        <f t="shared" si="12"/>
        <v>82</v>
      </c>
      <c r="H46" s="31">
        <f t="shared" si="13"/>
        <v>1431</v>
      </c>
      <c r="I46" s="32">
        <f t="shared" si="18"/>
        <v>5.8325746819560473E-3</v>
      </c>
      <c r="J46" s="29"/>
      <c r="K46" s="31">
        <v>7330</v>
      </c>
      <c r="L46" s="31">
        <v>20660</v>
      </c>
      <c r="M46" s="31">
        <v>22338</v>
      </c>
      <c r="N46" s="32">
        <f t="shared" si="14"/>
        <v>8.1219748305905171E-2</v>
      </c>
      <c r="O46" s="32">
        <f t="shared" si="15"/>
        <v>2.0474761255115963</v>
      </c>
      <c r="P46" s="31">
        <f t="shared" si="16"/>
        <v>1678</v>
      </c>
      <c r="Q46" s="31">
        <f t="shared" si="17"/>
        <v>15008</v>
      </c>
      <c r="R46" s="32">
        <f t="shared" si="19"/>
        <v>5.8000471523217325E-3</v>
      </c>
    </row>
    <row r="47" spans="1:18" x14ac:dyDescent="0.25">
      <c r="A47" s="54" t="s">
        <v>39</v>
      </c>
      <c r="B47" s="31">
        <v>918</v>
      </c>
      <c r="C47" s="31">
        <v>1137</v>
      </c>
      <c r="D47" s="31">
        <v>1281</v>
      </c>
      <c r="E47" s="32">
        <f t="shared" si="10"/>
        <v>0.12664907651715041</v>
      </c>
      <c r="F47" s="32">
        <f t="shared" si="11"/>
        <v>0.39542483660130712</v>
      </c>
      <c r="G47" s="31">
        <f t="shared" si="12"/>
        <v>144</v>
      </c>
      <c r="H47" s="31">
        <f t="shared" si="13"/>
        <v>363</v>
      </c>
      <c r="I47" s="32">
        <f t="shared" si="18"/>
        <v>3.0212406662295578E-3</v>
      </c>
      <c r="J47" s="29"/>
      <c r="K47" s="31">
        <v>7693</v>
      </c>
      <c r="L47" s="31">
        <v>11163</v>
      </c>
      <c r="M47" s="31">
        <v>14074</v>
      </c>
      <c r="N47" s="32">
        <f t="shared" si="14"/>
        <v>0.26077219385469852</v>
      </c>
      <c r="O47" s="32">
        <f t="shared" si="15"/>
        <v>0.82945534901858831</v>
      </c>
      <c r="P47" s="31">
        <f t="shared" si="16"/>
        <v>2911</v>
      </c>
      <c r="Q47" s="31">
        <f t="shared" si="17"/>
        <v>6381</v>
      </c>
      <c r="R47" s="32">
        <f t="shared" si="19"/>
        <v>3.654304934272364E-3</v>
      </c>
    </row>
    <row r="48" spans="1:18" x14ac:dyDescent="0.25">
      <c r="A48" s="54" t="s">
        <v>40</v>
      </c>
      <c r="B48" s="31">
        <v>1934</v>
      </c>
      <c r="C48" s="31">
        <v>2780</v>
      </c>
      <c r="D48" s="31">
        <v>2729</v>
      </c>
      <c r="E48" s="32">
        <f t="shared" si="10"/>
        <v>-1.8345323741007169E-2</v>
      </c>
      <c r="F48" s="32">
        <f t="shared" si="11"/>
        <v>0.4110651499482938</v>
      </c>
      <c r="G48" s="31">
        <f t="shared" si="12"/>
        <v>-51</v>
      </c>
      <c r="H48" s="31">
        <f t="shared" si="13"/>
        <v>795</v>
      </c>
      <c r="I48" s="32">
        <f t="shared" si="18"/>
        <v>6.4363511148637495E-3</v>
      </c>
      <c r="J48" s="29"/>
      <c r="K48" s="31">
        <v>10811</v>
      </c>
      <c r="L48" s="31">
        <v>16577</v>
      </c>
      <c r="M48" s="31">
        <v>20551</v>
      </c>
      <c r="N48" s="32">
        <f t="shared" si="14"/>
        <v>0.23972974603366115</v>
      </c>
      <c r="O48" s="32">
        <f t="shared" si="15"/>
        <v>0.90093423365091119</v>
      </c>
      <c r="P48" s="31">
        <f t="shared" si="16"/>
        <v>3974</v>
      </c>
      <c r="Q48" s="31">
        <f t="shared" si="17"/>
        <v>9740</v>
      </c>
      <c r="R48" s="32">
        <f t="shared" si="19"/>
        <v>5.336053766109944E-3</v>
      </c>
    </row>
    <row r="49" spans="1:18" x14ac:dyDescent="0.25">
      <c r="A49" s="54" t="s">
        <v>41</v>
      </c>
      <c r="B49" s="31">
        <v>572</v>
      </c>
      <c r="C49" s="31">
        <v>673</v>
      </c>
      <c r="D49" s="31">
        <v>590</v>
      </c>
      <c r="E49" s="32">
        <f t="shared" si="10"/>
        <v>-0.12332838038632987</v>
      </c>
      <c r="F49" s="32">
        <f t="shared" si="11"/>
        <v>3.1468531468531458E-2</v>
      </c>
      <c r="G49" s="31">
        <f t="shared" si="12"/>
        <v>-83</v>
      </c>
      <c r="H49" s="31">
        <f t="shared" si="13"/>
        <v>18</v>
      </c>
      <c r="I49" s="32">
        <f t="shared" si="18"/>
        <v>1.3915159977169703E-3</v>
      </c>
      <c r="J49" s="29"/>
      <c r="K49" s="31">
        <v>6706</v>
      </c>
      <c r="L49" s="31">
        <v>14580</v>
      </c>
      <c r="M49" s="31">
        <v>14729</v>
      </c>
      <c r="N49" s="32">
        <f t="shared" si="14"/>
        <v>1.0219478737997223E-2</v>
      </c>
      <c r="O49" s="32">
        <f t="shared" si="15"/>
        <v>1.196391291380853</v>
      </c>
      <c r="P49" s="31">
        <f t="shared" si="16"/>
        <v>149</v>
      </c>
      <c r="Q49" s="31">
        <f t="shared" si="17"/>
        <v>8023</v>
      </c>
      <c r="R49" s="32">
        <f t="shared" si="19"/>
        <v>3.8243752577019788E-3</v>
      </c>
    </row>
    <row r="50" spans="1:18" x14ac:dyDescent="0.25">
      <c r="A50" s="54" t="s">
        <v>42</v>
      </c>
      <c r="B50" s="31">
        <v>2136</v>
      </c>
      <c r="C50" s="31">
        <v>2472</v>
      </c>
      <c r="D50" s="31">
        <v>3372</v>
      </c>
      <c r="E50" s="32">
        <f t="shared" si="10"/>
        <v>0.36407766990291268</v>
      </c>
      <c r="F50" s="32">
        <f t="shared" si="11"/>
        <v>0.5786516853932584</v>
      </c>
      <c r="G50" s="31">
        <f t="shared" si="12"/>
        <v>900</v>
      </c>
      <c r="H50" s="31">
        <f t="shared" si="13"/>
        <v>1236</v>
      </c>
      <c r="I50" s="32">
        <f t="shared" si="18"/>
        <v>7.9528677022061428E-3</v>
      </c>
      <c r="J50" s="29"/>
      <c r="K50" s="31">
        <v>13789</v>
      </c>
      <c r="L50" s="31">
        <v>22169</v>
      </c>
      <c r="M50" s="31">
        <v>28065</v>
      </c>
      <c r="N50" s="32">
        <f t="shared" si="14"/>
        <v>0.26595696693581128</v>
      </c>
      <c r="O50" s="32">
        <f t="shared" si="15"/>
        <v>1.0353180071071142</v>
      </c>
      <c r="P50" s="31">
        <f t="shared" si="16"/>
        <v>5896</v>
      </c>
      <c r="Q50" s="31">
        <f t="shared" si="17"/>
        <v>14276</v>
      </c>
      <c r="R50" s="32">
        <f t="shared" si="19"/>
        <v>7.2870589725986847E-3</v>
      </c>
    </row>
    <row r="51" spans="1:18" x14ac:dyDescent="0.25">
      <c r="A51" s="54" t="s">
        <v>43</v>
      </c>
      <c r="B51" s="31">
        <v>5043</v>
      </c>
      <c r="C51" s="31">
        <v>9035</v>
      </c>
      <c r="D51" s="31">
        <v>8329</v>
      </c>
      <c r="E51" s="32">
        <f t="shared" si="10"/>
        <v>-7.8140564471499752E-2</v>
      </c>
      <c r="F51" s="32">
        <f t="shared" si="11"/>
        <v>0.65159627206028148</v>
      </c>
      <c r="G51" s="31">
        <f t="shared" si="12"/>
        <v>-706</v>
      </c>
      <c r="H51" s="31">
        <f t="shared" si="13"/>
        <v>3286</v>
      </c>
      <c r="I51" s="32">
        <f t="shared" si="18"/>
        <v>1.964396058471974E-2</v>
      </c>
      <c r="J51" s="29"/>
      <c r="K51" s="31">
        <v>40710</v>
      </c>
      <c r="L51" s="31">
        <v>69389</v>
      </c>
      <c r="M51" s="31">
        <v>79539</v>
      </c>
      <c r="N51" s="32">
        <f t="shared" si="14"/>
        <v>0.14627678738704986</v>
      </c>
      <c r="O51" s="32">
        <f t="shared" si="15"/>
        <v>0.95379513633014001</v>
      </c>
      <c r="P51" s="31">
        <f t="shared" si="16"/>
        <v>10150</v>
      </c>
      <c r="Q51" s="31">
        <f t="shared" si="17"/>
        <v>38829</v>
      </c>
      <c r="R51" s="32">
        <f t="shared" si="19"/>
        <v>2.0652249550027677E-2</v>
      </c>
    </row>
    <row r="52" spans="1:18" x14ac:dyDescent="0.25">
      <c r="A52" s="54" t="s">
        <v>44</v>
      </c>
      <c r="B52" s="31">
        <v>3514</v>
      </c>
      <c r="C52" s="31">
        <v>3329</v>
      </c>
      <c r="D52" s="31">
        <v>3612</v>
      </c>
      <c r="E52" s="32">
        <f t="shared" si="10"/>
        <v>8.5010513667768128E-2</v>
      </c>
      <c r="F52" s="32">
        <f t="shared" si="11"/>
        <v>2.7888446215139417E-2</v>
      </c>
      <c r="G52" s="31">
        <f t="shared" si="12"/>
        <v>283</v>
      </c>
      <c r="H52" s="31">
        <f t="shared" si="13"/>
        <v>98</v>
      </c>
      <c r="I52" s="32">
        <f t="shared" si="18"/>
        <v>8.518908108057114E-3</v>
      </c>
      <c r="J52" s="29"/>
      <c r="K52" s="31">
        <v>28015</v>
      </c>
      <c r="L52" s="31">
        <v>29187</v>
      </c>
      <c r="M52" s="31">
        <v>33844</v>
      </c>
      <c r="N52" s="32">
        <f t="shared" si="14"/>
        <v>0.15955733717065823</v>
      </c>
      <c r="O52" s="32">
        <f t="shared" si="15"/>
        <v>0.20806710690701413</v>
      </c>
      <c r="P52" s="31">
        <f t="shared" si="16"/>
        <v>4657</v>
      </c>
      <c r="Q52" s="31">
        <f t="shared" si="17"/>
        <v>5829</v>
      </c>
      <c r="R52" s="32">
        <f t="shared" si="19"/>
        <v>8.7875725590105067E-3</v>
      </c>
    </row>
    <row r="53" spans="1:18" x14ac:dyDescent="0.25">
      <c r="A53" s="55" t="s">
        <v>45</v>
      </c>
      <c r="B53" s="31">
        <v>5634</v>
      </c>
      <c r="C53" s="31">
        <v>537</v>
      </c>
      <c r="D53" s="31">
        <v>472</v>
      </c>
      <c r="E53" s="32">
        <f>D53/C53-1</f>
        <v>-0.12104283054003728</v>
      </c>
      <c r="F53" s="32">
        <f>D53/B53-1</f>
        <v>-0.91622293219737305</v>
      </c>
      <c r="G53" s="31">
        <f>D53-C53</f>
        <v>-65</v>
      </c>
      <c r="H53" s="31">
        <f>D53-B53</f>
        <v>-5162</v>
      </c>
      <c r="I53" s="32">
        <f>D53/$D$23</f>
        <v>1.1132127981735762E-3</v>
      </c>
      <c r="J53" s="29"/>
      <c r="K53" s="31">
        <v>44242</v>
      </c>
      <c r="L53" s="31">
        <v>5463</v>
      </c>
      <c r="M53" s="31">
        <v>6469</v>
      </c>
      <c r="N53" s="32">
        <f>M53/L53-1</f>
        <v>0.18414790408200621</v>
      </c>
      <c r="O53" s="32">
        <f>M53/K53-1</f>
        <v>-0.85378147461687992</v>
      </c>
      <c r="P53" s="31">
        <f>M53-L53</f>
        <v>1006</v>
      </c>
      <c r="Q53" s="31">
        <f>M53-K53</f>
        <v>-37773</v>
      </c>
      <c r="R53" s="32">
        <f>M53/$M$23</f>
        <v>1.6796716370476E-3</v>
      </c>
    </row>
    <row r="54" spans="1:18" x14ac:dyDescent="0.25">
      <c r="A54" s="53" t="s">
        <v>46</v>
      </c>
      <c r="B54" s="34">
        <f>B29-SUM(B30:B53)</f>
        <v>21903</v>
      </c>
      <c r="C54" s="34">
        <f>C29-SUM(C30:C53)</f>
        <v>18457</v>
      </c>
      <c r="D54" s="34">
        <f>D29-SUM(D30:D53)</f>
        <v>16226</v>
      </c>
      <c r="E54" s="35">
        <f>D54/C54-1</f>
        <v>-0.12087554857235738</v>
      </c>
      <c r="F54" s="35">
        <f>D54/B54-1</f>
        <v>-0.25918823905401089</v>
      </c>
      <c r="G54" s="34">
        <f>D54-C54</f>
        <v>-2231</v>
      </c>
      <c r="H54" s="34">
        <f>D54-B54</f>
        <v>-5677</v>
      </c>
      <c r="I54" s="35">
        <f>D54/$D$23</f>
        <v>3.826904843890773E-2</v>
      </c>
      <c r="J54" s="29"/>
      <c r="K54" s="34">
        <f>K29-SUM(K30:K53)</f>
        <v>198392</v>
      </c>
      <c r="L54" s="34">
        <f>L29-SUM(L30:L53)</f>
        <v>185312</v>
      </c>
      <c r="M54" s="34">
        <f>M29-SUM(M30:M53)</f>
        <v>192489</v>
      </c>
      <c r="N54" s="35">
        <f>M54/L54-1</f>
        <v>3.8729278190295258E-2</v>
      </c>
      <c r="O54" s="35">
        <f>M54/K54-1</f>
        <v>-2.9754223960643533E-2</v>
      </c>
      <c r="P54" s="34">
        <f>M54-L54</f>
        <v>7177</v>
      </c>
      <c r="Q54" s="34">
        <f>M54-K54</f>
        <v>-5903</v>
      </c>
      <c r="R54" s="35">
        <f>M54/$M$23</f>
        <v>4.9979643491058198E-2</v>
      </c>
    </row>
    <row r="55" spans="1:18" ht="21" x14ac:dyDescent="0.35">
      <c r="A55" s="56" t="s">
        <v>47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8"/>
    </row>
    <row r="56" spans="1:18" x14ac:dyDescent="0.25">
      <c r="A56" s="10"/>
      <c r="B56" s="11" t="s">
        <v>115</v>
      </c>
      <c r="C56" s="12"/>
      <c r="D56" s="12"/>
      <c r="E56" s="12"/>
      <c r="F56" s="12"/>
      <c r="G56" s="12"/>
      <c r="H56" s="12"/>
      <c r="I56" s="13"/>
      <c r="J56" s="14"/>
      <c r="K56" s="11" t="str">
        <f>K$5</f>
        <v>acumulado septiembre</v>
      </c>
      <c r="L56" s="12"/>
      <c r="M56" s="12"/>
      <c r="N56" s="12"/>
      <c r="O56" s="12"/>
      <c r="P56" s="12"/>
      <c r="Q56" s="12"/>
      <c r="R56" s="13"/>
    </row>
    <row r="57" spans="1:18" x14ac:dyDescent="0.25">
      <c r="A57" s="15"/>
      <c r="B57" s="16">
        <f>B$6</f>
        <v>2019</v>
      </c>
      <c r="C57" s="16">
        <f>C$6</f>
        <v>2022</v>
      </c>
      <c r="D57" s="16">
        <f>D$6</f>
        <v>2023</v>
      </c>
      <c r="E57" s="16" t="str">
        <f>CONCATENATE("var ",RIGHT(D57,2),"/",RIGHT(C57,2))</f>
        <v>var 23/22</v>
      </c>
      <c r="F57" s="16" t="str">
        <f>CONCATENATE("var ",RIGHT(D57,2),"/",RIGHT(B57,2))</f>
        <v>var 23/19</v>
      </c>
      <c r="G57" s="16" t="str">
        <f>CONCATENATE("dif ",RIGHT(D57,2),"-",RIGHT(C57,2))</f>
        <v>dif 23-22</v>
      </c>
      <c r="H57" s="16" t="str">
        <f>CONCATENATE("dif ",RIGHT(D57,2),"-",RIGHT(B57,2))</f>
        <v>dif 23-19</v>
      </c>
      <c r="I57" s="16" t="str">
        <f>CONCATENATE("cuota ",RIGHT(D57,2))</f>
        <v>cuota 23</v>
      </c>
      <c r="J57" s="17"/>
      <c r="K57" s="16">
        <f>K$6</f>
        <v>2019</v>
      </c>
      <c r="L57" s="16">
        <f>L$6</f>
        <v>2022</v>
      </c>
      <c r="M57" s="16">
        <f>M$6</f>
        <v>2023</v>
      </c>
      <c r="N57" s="16" t="str">
        <f>CONCATENATE("var ",RIGHT(M57,2),"/",RIGHT(L57,2))</f>
        <v>var 23/22</v>
      </c>
      <c r="O57" s="16" t="str">
        <f>CONCATENATE("var ",RIGHT(M57,2),"/",RIGHT(K57,2))</f>
        <v>var 23/19</v>
      </c>
      <c r="P57" s="16" t="str">
        <f>CONCATENATE("dif ",RIGHT(M57,2),"-",RIGHT(L57,2))</f>
        <v>dif 23-22</v>
      </c>
      <c r="Q57" s="16" t="str">
        <f>CONCATENATE("dif ",RIGHT(M57,2),"-",RIGHT(K57,2))</f>
        <v>dif 23-19</v>
      </c>
      <c r="R57" s="16" t="str">
        <f>CONCATENATE("cuota ",RIGHT(M57,2))</f>
        <v>cuota 23</v>
      </c>
    </row>
    <row r="58" spans="1:18" x14ac:dyDescent="0.25">
      <c r="A58" s="18" t="s">
        <v>48</v>
      </c>
      <c r="B58" s="19">
        <v>382041</v>
      </c>
      <c r="C58" s="19">
        <v>390968</v>
      </c>
      <c r="D58" s="19">
        <v>423998</v>
      </c>
      <c r="E58" s="20">
        <f t="shared" ref="E58:E68" si="20">D58/C58-1</f>
        <v>8.4482617503222723E-2</v>
      </c>
      <c r="F58" s="20">
        <f t="shared" ref="F58:F68" si="21">D58/B58-1</f>
        <v>0.10982329121743484</v>
      </c>
      <c r="G58" s="19">
        <f t="shared" ref="G58:G68" si="22">D58-C58</f>
        <v>33030</v>
      </c>
      <c r="H58" s="19">
        <f t="shared" ref="H58:H68" si="23">D58-B58</f>
        <v>41957</v>
      </c>
      <c r="I58" s="20">
        <f>D58/$D$58</f>
        <v>1</v>
      </c>
      <c r="J58" s="21"/>
      <c r="K58" s="19">
        <v>3620829</v>
      </c>
      <c r="L58" s="19">
        <v>3492085</v>
      </c>
      <c r="M58" s="19">
        <v>3851348</v>
      </c>
      <c r="N58" s="20">
        <f t="shared" ref="N58:N68" si="24">M58/L58-1</f>
        <v>0.102879225448407</v>
      </c>
      <c r="O58" s="20">
        <f t="shared" ref="O58:O68" si="25">M58/K58-1</f>
        <v>6.3664702199413448E-2</v>
      </c>
      <c r="P58" s="19">
        <f t="shared" ref="P58:P68" si="26">M58-L58</f>
        <v>359263</v>
      </c>
      <c r="Q58" s="19">
        <f t="shared" ref="Q58:Q68" si="27">M58-K58</f>
        <v>230519</v>
      </c>
      <c r="R58" s="20">
        <f>M58/$M$58</f>
        <v>1</v>
      </c>
    </row>
    <row r="59" spans="1:18" x14ac:dyDescent="0.25">
      <c r="A59" s="59" t="s">
        <v>49</v>
      </c>
      <c r="B59" s="60">
        <v>136766</v>
      </c>
      <c r="C59" s="60">
        <v>140395</v>
      </c>
      <c r="D59" s="60">
        <v>153067</v>
      </c>
      <c r="E59" s="61">
        <f t="shared" si="20"/>
        <v>9.0259624630506741E-2</v>
      </c>
      <c r="F59" s="61">
        <f t="shared" si="21"/>
        <v>0.11918897971718123</v>
      </c>
      <c r="G59" s="60">
        <f t="shared" si="22"/>
        <v>12672</v>
      </c>
      <c r="H59" s="60">
        <f t="shared" si="23"/>
        <v>16301</v>
      </c>
      <c r="I59" s="61">
        <f t="shared" ref="I59:I68" si="28">D59/$D$58</f>
        <v>0.36100877834329409</v>
      </c>
      <c r="J59" s="62"/>
      <c r="K59" s="60">
        <v>1326830</v>
      </c>
      <c r="L59" s="60">
        <v>1298122</v>
      </c>
      <c r="M59" s="60">
        <v>1397260</v>
      </c>
      <c r="N59" s="61">
        <f t="shared" si="24"/>
        <v>7.6370325747503021E-2</v>
      </c>
      <c r="O59" s="61">
        <f t="shared" si="25"/>
        <v>5.3081404550695988E-2</v>
      </c>
      <c r="P59" s="60">
        <f t="shared" si="26"/>
        <v>99138</v>
      </c>
      <c r="Q59" s="60">
        <f t="shared" si="27"/>
        <v>70430</v>
      </c>
      <c r="R59" s="61">
        <f t="shared" ref="R59:R68" si="29">M59/$M$58</f>
        <v>0.3627976490309367</v>
      </c>
    </row>
    <row r="60" spans="1:18" x14ac:dyDescent="0.25">
      <c r="A60" s="63" t="s">
        <v>50</v>
      </c>
      <c r="B60" s="31">
        <v>99309</v>
      </c>
      <c r="C60" s="31">
        <v>103298</v>
      </c>
      <c r="D60" s="31">
        <v>107312</v>
      </c>
      <c r="E60" s="32">
        <f t="shared" si="20"/>
        <v>3.8858448372669274E-2</v>
      </c>
      <c r="F60" s="32">
        <f t="shared" si="21"/>
        <v>8.0586855169219263E-2</v>
      </c>
      <c r="G60" s="31">
        <f t="shared" si="22"/>
        <v>4014</v>
      </c>
      <c r="H60" s="31">
        <f t="shared" si="23"/>
        <v>8003</v>
      </c>
      <c r="I60" s="32">
        <f t="shared" si="28"/>
        <v>0.25309553346949748</v>
      </c>
      <c r="J60" s="29"/>
      <c r="K60" s="31">
        <v>972864</v>
      </c>
      <c r="L60" s="31">
        <v>914043</v>
      </c>
      <c r="M60" s="31">
        <v>974838</v>
      </c>
      <c r="N60" s="32">
        <f t="shared" si="24"/>
        <v>6.651218815744997E-2</v>
      </c>
      <c r="O60" s="32">
        <f t="shared" si="25"/>
        <v>2.0290605881192469E-3</v>
      </c>
      <c r="P60" s="31">
        <f t="shared" si="26"/>
        <v>60795</v>
      </c>
      <c r="Q60" s="31">
        <f t="shared" si="27"/>
        <v>1974</v>
      </c>
      <c r="R60" s="32">
        <f t="shared" si="29"/>
        <v>0.25311605183431879</v>
      </c>
    </row>
    <row r="61" spans="1:18" x14ac:dyDescent="0.25">
      <c r="A61" s="64" t="s">
        <v>51</v>
      </c>
      <c r="B61" s="65">
        <v>3494</v>
      </c>
      <c r="C61" s="65">
        <v>3143</v>
      </c>
      <c r="D61" s="65">
        <v>3734</v>
      </c>
      <c r="E61" s="66">
        <f t="shared" si="20"/>
        <v>0.18803690741329948</v>
      </c>
      <c r="F61" s="66">
        <f t="shared" si="21"/>
        <v>6.8689181453921E-2</v>
      </c>
      <c r="G61" s="65">
        <f t="shared" si="22"/>
        <v>591</v>
      </c>
      <c r="H61" s="65">
        <f t="shared" si="23"/>
        <v>240</v>
      </c>
      <c r="I61" s="66">
        <f t="shared" si="28"/>
        <v>8.8066453143646906E-3</v>
      </c>
      <c r="J61" s="29"/>
      <c r="K61" s="65">
        <v>33380</v>
      </c>
      <c r="L61" s="65">
        <v>25651</v>
      </c>
      <c r="M61" s="65">
        <v>36422</v>
      </c>
      <c r="N61" s="66">
        <f t="shared" si="24"/>
        <v>0.41990565669954383</v>
      </c>
      <c r="O61" s="66">
        <f t="shared" si="25"/>
        <v>9.1132414619532698E-2</v>
      </c>
      <c r="P61" s="65">
        <f t="shared" si="26"/>
        <v>10771</v>
      </c>
      <c r="Q61" s="65">
        <f t="shared" si="27"/>
        <v>3042</v>
      </c>
      <c r="R61" s="66">
        <f t="shared" si="29"/>
        <v>9.4569485800815711E-3</v>
      </c>
    </row>
    <row r="62" spans="1:18" x14ac:dyDescent="0.25">
      <c r="A62" s="63" t="s">
        <v>52</v>
      </c>
      <c r="B62" s="31">
        <v>69073</v>
      </c>
      <c r="C62" s="31">
        <v>62173</v>
      </c>
      <c r="D62" s="31">
        <v>71851</v>
      </c>
      <c r="E62" s="32">
        <f t="shared" si="20"/>
        <v>0.15566242581184753</v>
      </c>
      <c r="F62" s="32">
        <f t="shared" si="21"/>
        <v>4.0218319748671627E-2</v>
      </c>
      <c r="G62" s="31">
        <f t="shared" si="22"/>
        <v>9678</v>
      </c>
      <c r="H62" s="31">
        <f t="shared" si="23"/>
        <v>2778</v>
      </c>
      <c r="I62" s="32">
        <f t="shared" si="28"/>
        <v>0.1694607050033255</v>
      </c>
      <c r="J62" s="29"/>
      <c r="K62" s="31">
        <v>596001</v>
      </c>
      <c r="L62" s="31">
        <v>523202</v>
      </c>
      <c r="M62" s="31">
        <v>600412</v>
      </c>
      <c r="N62" s="32">
        <f t="shared" si="24"/>
        <v>0.14757206585601734</v>
      </c>
      <c r="O62" s="32">
        <f t="shared" si="25"/>
        <v>7.4009942936337225E-3</v>
      </c>
      <c r="P62" s="31">
        <f t="shared" si="26"/>
        <v>77210</v>
      </c>
      <c r="Q62" s="31">
        <f t="shared" si="27"/>
        <v>4411</v>
      </c>
      <c r="R62" s="32">
        <f t="shared" si="29"/>
        <v>0.15589658478018606</v>
      </c>
    </row>
    <row r="63" spans="1:18" x14ac:dyDescent="0.25">
      <c r="A63" s="63" t="s">
        <v>53</v>
      </c>
      <c r="B63" s="31">
        <v>11463</v>
      </c>
      <c r="C63" s="31">
        <v>17425</v>
      </c>
      <c r="D63" s="31">
        <v>18863</v>
      </c>
      <c r="E63" s="32">
        <f>D63/C63-1</f>
        <v>8.2525107604017212E-2</v>
      </c>
      <c r="F63" s="32">
        <f>D63/B63-1</f>
        <v>0.64555526476489566</v>
      </c>
      <c r="G63" s="31">
        <f>D63-C63</f>
        <v>1438</v>
      </c>
      <c r="H63" s="31">
        <f>D63-B63</f>
        <v>7400</v>
      </c>
      <c r="I63" s="32">
        <f>D63/$D$58</f>
        <v>4.4488417398195278E-2</v>
      </c>
      <c r="J63" s="29"/>
      <c r="K63" s="31">
        <v>107268</v>
      </c>
      <c r="L63" s="31">
        <v>146094</v>
      </c>
      <c r="M63" s="31">
        <v>183990</v>
      </c>
      <c r="N63" s="32">
        <f>M63/L63-1</f>
        <v>0.25939463633003412</v>
      </c>
      <c r="O63" s="32">
        <f>M63/K63-1</f>
        <v>0.71523660364694042</v>
      </c>
      <c r="P63" s="31">
        <f>M63-L63</f>
        <v>37896</v>
      </c>
      <c r="Q63" s="31">
        <f>M63-K63</f>
        <v>76722</v>
      </c>
      <c r="R63" s="32">
        <f>M63/$M$58</f>
        <v>4.7772883676053167E-2</v>
      </c>
    </row>
    <row r="64" spans="1:18" x14ac:dyDescent="0.25">
      <c r="A64" s="63" t="s">
        <v>54</v>
      </c>
      <c r="B64" s="31">
        <v>15992</v>
      </c>
      <c r="C64" s="31">
        <v>19959</v>
      </c>
      <c r="D64" s="31">
        <v>15933</v>
      </c>
      <c r="E64" s="32">
        <f t="shared" si="20"/>
        <v>-0.2017135127010371</v>
      </c>
      <c r="F64" s="32">
        <f t="shared" si="21"/>
        <v>-3.68934467233617E-3</v>
      </c>
      <c r="G64" s="31">
        <f t="shared" si="22"/>
        <v>-4026</v>
      </c>
      <c r="H64" s="31">
        <f t="shared" si="23"/>
        <v>-59</v>
      </c>
      <c r="I64" s="32">
        <f t="shared" si="28"/>
        <v>3.7578007443431337E-2</v>
      </c>
      <c r="J64" s="29"/>
      <c r="K64" s="31">
        <v>159130</v>
      </c>
      <c r="L64" s="31">
        <v>157983</v>
      </c>
      <c r="M64" s="31">
        <v>175025</v>
      </c>
      <c r="N64" s="32">
        <f t="shared" si="24"/>
        <v>0.1078723660140648</v>
      </c>
      <c r="O64" s="32">
        <f t="shared" si="25"/>
        <v>9.9886884936844167E-2</v>
      </c>
      <c r="P64" s="31">
        <f t="shared" si="26"/>
        <v>17042</v>
      </c>
      <c r="Q64" s="31">
        <f t="shared" si="27"/>
        <v>15895</v>
      </c>
      <c r="R64" s="32">
        <f t="shared" si="29"/>
        <v>4.5445127264531794E-2</v>
      </c>
    </row>
    <row r="65" spans="1:18" x14ac:dyDescent="0.25">
      <c r="A65" s="63" t="s">
        <v>55</v>
      </c>
      <c r="B65" s="31">
        <v>3835</v>
      </c>
      <c r="C65" s="31">
        <v>4578</v>
      </c>
      <c r="D65" s="31">
        <v>4521</v>
      </c>
      <c r="E65" s="32">
        <f>D65/C65-1</f>
        <v>-1.2450851900393189E-2</v>
      </c>
      <c r="F65" s="32">
        <f>D65/B65-1</f>
        <v>0.17887874837027384</v>
      </c>
      <c r="G65" s="31">
        <f>D65-C65</f>
        <v>-57</v>
      </c>
      <c r="H65" s="31">
        <f>D65-B65</f>
        <v>686</v>
      </c>
      <c r="I65" s="32">
        <f>D65/$D$58</f>
        <v>1.0662786145217667E-2</v>
      </c>
      <c r="J65" s="29"/>
      <c r="K65" s="31">
        <v>39423</v>
      </c>
      <c r="L65" s="31">
        <v>37456</v>
      </c>
      <c r="M65" s="31">
        <v>44189</v>
      </c>
      <c r="N65" s="32">
        <f>M65/L65-1</f>
        <v>0.1797575822298163</v>
      </c>
      <c r="O65" s="32">
        <f>M65/K65-1</f>
        <v>0.12089389442711118</v>
      </c>
      <c r="P65" s="31">
        <f>M65-L65</f>
        <v>6733</v>
      </c>
      <c r="Q65" s="31">
        <f>M65-K65</f>
        <v>4766</v>
      </c>
      <c r="R65" s="32">
        <f>M65/$M$58</f>
        <v>1.1473645071803431E-2</v>
      </c>
    </row>
    <row r="66" spans="1:18" x14ac:dyDescent="0.25">
      <c r="A66" s="63" t="s">
        <v>56</v>
      </c>
      <c r="B66" s="31">
        <v>22149</v>
      </c>
      <c r="C66" s="31">
        <v>20130</v>
      </c>
      <c r="D66" s="31">
        <v>22106</v>
      </c>
      <c r="E66" s="32">
        <f t="shared" si="20"/>
        <v>9.8161947342275235E-2</v>
      </c>
      <c r="F66" s="32">
        <f t="shared" si="21"/>
        <v>-1.941396902794712E-3</v>
      </c>
      <c r="G66" s="31">
        <f t="shared" si="22"/>
        <v>1976</v>
      </c>
      <c r="H66" s="31">
        <f t="shared" si="23"/>
        <v>-43</v>
      </c>
      <c r="I66" s="32">
        <f t="shared" si="28"/>
        <v>5.2137038382256522E-2</v>
      </c>
      <c r="J66" s="29"/>
      <c r="K66" s="31">
        <v>186886</v>
      </c>
      <c r="L66" s="31">
        <v>190426</v>
      </c>
      <c r="M66" s="31">
        <v>205238</v>
      </c>
      <c r="N66" s="32">
        <f t="shared" si="24"/>
        <v>7.7783495951183168E-2</v>
      </c>
      <c r="O66" s="32">
        <f t="shared" si="25"/>
        <v>9.8198902004430488E-2</v>
      </c>
      <c r="P66" s="31">
        <f t="shared" si="26"/>
        <v>14812</v>
      </c>
      <c r="Q66" s="31">
        <f t="shared" si="27"/>
        <v>18352</v>
      </c>
      <c r="R66" s="32">
        <f t="shared" si="29"/>
        <v>5.3289913038240121E-2</v>
      </c>
    </row>
    <row r="67" spans="1:18" x14ac:dyDescent="0.25">
      <c r="A67" s="67" t="s">
        <v>57</v>
      </c>
      <c r="B67" s="39">
        <v>11945</v>
      </c>
      <c r="C67" s="39">
        <v>10763</v>
      </c>
      <c r="D67" s="39">
        <v>16386</v>
      </c>
      <c r="E67" s="40">
        <f t="shared" si="20"/>
        <v>0.52243798197528579</v>
      </c>
      <c r="F67" s="40">
        <f t="shared" si="21"/>
        <v>0.37178735872750113</v>
      </c>
      <c r="G67" s="39">
        <f t="shared" si="22"/>
        <v>5623</v>
      </c>
      <c r="H67" s="39">
        <f t="shared" si="23"/>
        <v>4441</v>
      </c>
      <c r="I67" s="40">
        <f t="shared" si="28"/>
        <v>3.8646408709475041E-2</v>
      </c>
      <c r="J67" s="29"/>
      <c r="K67" s="39">
        <v>103641</v>
      </c>
      <c r="L67" s="39">
        <v>117560</v>
      </c>
      <c r="M67" s="39">
        <v>144194</v>
      </c>
      <c r="N67" s="40">
        <f t="shared" si="24"/>
        <v>0.22655665192242269</v>
      </c>
      <c r="O67" s="40">
        <f t="shared" si="25"/>
        <v>0.39128337241053246</v>
      </c>
      <c r="P67" s="39">
        <f t="shared" si="26"/>
        <v>26634</v>
      </c>
      <c r="Q67" s="39">
        <f t="shared" si="27"/>
        <v>40553</v>
      </c>
      <c r="R67" s="40">
        <f t="shared" si="29"/>
        <v>3.7439878193297513E-2</v>
      </c>
    </row>
    <row r="68" spans="1:18" x14ac:dyDescent="0.25">
      <c r="A68" s="68" t="s">
        <v>58</v>
      </c>
      <c r="B68" s="69">
        <f>B58-SUM(B59:B67)</f>
        <v>8015</v>
      </c>
      <c r="C68" s="69">
        <f>C58-SUM(C59:C67)</f>
        <v>9104</v>
      </c>
      <c r="D68" s="69">
        <f>D58-SUM(D59:D67)</f>
        <v>10225</v>
      </c>
      <c r="E68" s="70">
        <f t="shared" si="20"/>
        <v>0.12313268892794382</v>
      </c>
      <c r="F68" s="70">
        <f t="shared" si="21"/>
        <v>0.27573300062383033</v>
      </c>
      <c r="G68" s="69">
        <f t="shared" si="22"/>
        <v>1121</v>
      </c>
      <c r="H68" s="69">
        <f t="shared" si="23"/>
        <v>2210</v>
      </c>
      <c r="I68" s="70">
        <f t="shared" si="28"/>
        <v>2.411567979094241E-2</v>
      </c>
      <c r="J68" s="29"/>
      <c r="K68" s="69">
        <f>K58-SUM(K59:K67)</f>
        <v>95406</v>
      </c>
      <c r="L68" s="69">
        <f>L58-SUM(L59:L67)</f>
        <v>81548</v>
      </c>
      <c r="M68" s="69">
        <f>M58-SUM(M59:M67)</f>
        <v>89780</v>
      </c>
      <c r="N68" s="70">
        <f t="shared" si="24"/>
        <v>0.10094668170893217</v>
      </c>
      <c r="O68" s="70">
        <f t="shared" si="25"/>
        <v>-5.8969037586734552E-2</v>
      </c>
      <c r="P68" s="69">
        <f t="shared" si="26"/>
        <v>8232</v>
      </c>
      <c r="Q68" s="69">
        <f t="shared" si="27"/>
        <v>-5626</v>
      </c>
      <c r="R68" s="70">
        <f t="shared" si="29"/>
        <v>2.3311318530550861E-2</v>
      </c>
    </row>
    <row r="69" spans="1:18" ht="21" x14ac:dyDescent="0.35">
      <c r="A69" s="71" t="s">
        <v>59</v>
      </c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</row>
    <row r="70" spans="1:18" x14ac:dyDescent="0.25">
      <c r="A70" s="72"/>
      <c r="B70" s="11" t="s">
        <v>115</v>
      </c>
      <c r="C70" s="12"/>
      <c r="D70" s="12"/>
      <c r="E70" s="12"/>
      <c r="F70" s="12"/>
      <c r="G70" s="12"/>
      <c r="H70" s="12"/>
      <c r="I70" s="13"/>
      <c r="J70" s="73"/>
      <c r="K70" s="11" t="str">
        <f>K$5</f>
        <v>acumulado septiembre</v>
      </c>
      <c r="L70" s="12"/>
      <c r="M70" s="12"/>
      <c r="N70" s="12"/>
      <c r="O70" s="12"/>
      <c r="P70" s="12"/>
      <c r="Q70" s="12"/>
      <c r="R70" s="13"/>
    </row>
    <row r="71" spans="1:18" x14ac:dyDescent="0.25">
      <c r="A71" s="15"/>
      <c r="B71" s="16">
        <f>B$6</f>
        <v>2019</v>
      </c>
      <c r="C71" s="16">
        <f>C$6</f>
        <v>2022</v>
      </c>
      <c r="D71" s="16">
        <f>D$6</f>
        <v>2023</v>
      </c>
      <c r="E71" s="16" t="str">
        <f>CONCATENATE("var ",RIGHT(D71,2),"/",RIGHT(C71,2))</f>
        <v>var 23/22</v>
      </c>
      <c r="F71" s="16" t="str">
        <f>CONCATENATE("var ",RIGHT(D71,2),"/",RIGHT(B71,2))</f>
        <v>var 23/19</v>
      </c>
      <c r="G71" s="16" t="str">
        <f>CONCATENATE("dif ",RIGHT(D71,2),"-",RIGHT(C71,2))</f>
        <v>dif 23-22</v>
      </c>
      <c r="H71" s="16" t="str">
        <f>CONCATENATE("dif ",RIGHT(D71,2),"-",RIGHT(B71,2))</f>
        <v>dif 23-19</v>
      </c>
      <c r="I71" s="16" t="str">
        <f>CONCATENATE("cuota ",RIGHT(D71,2))</f>
        <v>cuota 23</v>
      </c>
      <c r="J71" s="74"/>
      <c r="K71" s="16">
        <f>K$6</f>
        <v>2019</v>
      </c>
      <c r="L71" s="16">
        <f>L$6</f>
        <v>2022</v>
      </c>
      <c r="M71" s="16">
        <f>M$6</f>
        <v>2023</v>
      </c>
      <c r="N71" s="16" t="str">
        <f>CONCATENATE("var ",RIGHT(M71,2),"/",RIGHT(L71,2))</f>
        <v>var 23/22</v>
      </c>
      <c r="O71" s="16" t="str">
        <f>CONCATENATE("var ",RIGHT(M71,2),"/",RIGHT(K71,2))</f>
        <v>var 23/19</v>
      </c>
      <c r="P71" s="16" t="str">
        <f>CONCATENATE("dif ",RIGHT(M71,2),"-",RIGHT(L71,2))</f>
        <v>dif 23-22</v>
      </c>
      <c r="Q71" s="16" t="str">
        <f>CONCATENATE("dif ",RIGHT(M71,2),"-",RIGHT(K71,2))</f>
        <v>dif 23-19</v>
      </c>
      <c r="R71" s="16" t="str">
        <f>CONCATENATE("cuota ",RIGHT(M71,2))</f>
        <v>cuota 23</v>
      </c>
    </row>
    <row r="72" spans="1:18" x14ac:dyDescent="0.25">
      <c r="A72" s="75" t="s">
        <v>4</v>
      </c>
      <c r="B72" s="76">
        <v>2760383</v>
      </c>
      <c r="C72" s="76">
        <v>2570788</v>
      </c>
      <c r="D72" s="76">
        <v>2803075</v>
      </c>
      <c r="E72" s="77">
        <f t="shared" ref="E72:E83" si="30">D72/C72-1</f>
        <v>9.0356342102110299E-2</v>
      </c>
      <c r="F72" s="77">
        <f t="shared" ref="F72:F83" si="31">D72/B72-1</f>
        <v>1.5465969758544418E-2</v>
      </c>
      <c r="G72" s="76">
        <f t="shared" ref="G72:G83" si="32">D72-C72</f>
        <v>232287</v>
      </c>
      <c r="H72" s="76">
        <f t="shared" ref="H72:H83" si="33">D72-B72</f>
        <v>42692</v>
      </c>
      <c r="I72" s="77">
        <f>D72/$D$72</f>
        <v>1</v>
      </c>
      <c r="J72" s="78"/>
      <c r="K72" s="76">
        <v>25578799</v>
      </c>
      <c r="L72" s="76">
        <v>23015665</v>
      </c>
      <c r="M72" s="76">
        <v>25582224</v>
      </c>
      <c r="N72" s="77">
        <f t="shared" ref="N72:N83" si="34">M72/L72-1</f>
        <v>0.11151357130024264</v>
      </c>
      <c r="O72" s="77">
        <f t="shared" ref="O72:O83" si="35">M72/K72-1</f>
        <v>1.3389995362955709E-4</v>
      </c>
      <c r="P72" s="76">
        <f t="shared" ref="P72:P83" si="36">M72-L72</f>
        <v>2566559</v>
      </c>
      <c r="Q72" s="76">
        <f t="shared" ref="Q72:Q83" si="37">M72-K72</f>
        <v>3425</v>
      </c>
      <c r="R72" s="77">
        <f>M72/$M$72</f>
        <v>1</v>
      </c>
    </row>
    <row r="73" spans="1:18" x14ac:dyDescent="0.25">
      <c r="A73" s="79" t="s">
        <v>5</v>
      </c>
      <c r="B73" s="80">
        <v>1989413</v>
      </c>
      <c r="C73" s="80">
        <v>2015044</v>
      </c>
      <c r="D73" s="80">
        <v>2160313</v>
      </c>
      <c r="E73" s="81">
        <f t="shared" si="30"/>
        <v>7.20922223038305E-2</v>
      </c>
      <c r="F73" s="81">
        <f t="shared" si="31"/>
        <v>8.5904736723847686E-2</v>
      </c>
      <c r="G73" s="80">
        <f t="shared" si="32"/>
        <v>145269</v>
      </c>
      <c r="H73" s="80">
        <f t="shared" si="33"/>
        <v>170900</v>
      </c>
      <c r="I73" s="81">
        <f t="shared" ref="I73:I83" si="38">D73/$D$72</f>
        <v>0.77069397001507278</v>
      </c>
      <c r="J73" s="82"/>
      <c r="K73" s="80">
        <v>18033532</v>
      </c>
      <c r="L73" s="80">
        <v>17730336</v>
      </c>
      <c r="M73" s="80">
        <v>19503223</v>
      </c>
      <c r="N73" s="81">
        <f t="shared" si="34"/>
        <v>9.9991731685175056E-2</v>
      </c>
      <c r="O73" s="81">
        <f t="shared" si="35"/>
        <v>8.1497678879544955E-2</v>
      </c>
      <c r="P73" s="80">
        <f t="shared" si="36"/>
        <v>1772887</v>
      </c>
      <c r="Q73" s="80">
        <f t="shared" si="37"/>
        <v>1469691</v>
      </c>
      <c r="R73" s="81">
        <f t="shared" ref="R73:R83" si="39">M73/$M$72</f>
        <v>0.76237402189895609</v>
      </c>
    </row>
    <row r="74" spans="1:18" x14ac:dyDescent="0.25">
      <c r="A74" s="37" t="s">
        <v>6</v>
      </c>
      <c r="B74" s="31">
        <v>298206</v>
      </c>
      <c r="C74" s="31">
        <v>391495</v>
      </c>
      <c r="D74" s="31">
        <v>402391</v>
      </c>
      <c r="E74" s="32">
        <f t="shared" si="30"/>
        <v>2.7831773075007282E-2</v>
      </c>
      <c r="F74" s="32">
        <f t="shared" si="31"/>
        <v>0.34937258136992555</v>
      </c>
      <c r="G74" s="31">
        <f t="shared" si="32"/>
        <v>10896</v>
      </c>
      <c r="H74" s="31">
        <f t="shared" si="33"/>
        <v>104185</v>
      </c>
      <c r="I74" s="32">
        <f t="shared" si="38"/>
        <v>0.14355341901304816</v>
      </c>
      <c r="J74" s="83"/>
      <c r="K74" s="31">
        <v>2849037</v>
      </c>
      <c r="L74" s="31">
        <v>3695025</v>
      </c>
      <c r="M74" s="31">
        <v>3585428</v>
      </c>
      <c r="N74" s="32">
        <f t="shared" si="34"/>
        <v>-2.9660692417507351E-2</v>
      </c>
      <c r="O74" s="32">
        <f t="shared" si="35"/>
        <v>0.2584701427183993</v>
      </c>
      <c r="P74" s="31">
        <f t="shared" si="36"/>
        <v>-109597</v>
      </c>
      <c r="Q74" s="31">
        <f t="shared" si="37"/>
        <v>736391</v>
      </c>
      <c r="R74" s="32">
        <f t="shared" si="39"/>
        <v>0.14015310005885337</v>
      </c>
    </row>
    <row r="75" spans="1:18" x14ac:dyDescent="0.25">
      <c r="A75" s="37" t="s">
        <v>7</v>
      </c>
      <c r="B75" s="31">
        <v>1328116</v>
      </c>
      <c r="C75" s="31">
        <v>1299340</v>
      </c>
      <c r="D75" s="31">
        <v>1424921</v>
      </c>
      <c r="E75" s="32">
        <f t="shared" si="30"/>
        <v>9.6649837609863454E-2</v>
      </c>
      <c r="F75" s="32">
        <f t="shared" si="31"/>
        <v>7.2888964518159627E-2</v>
      </c>
      <c r="G75" s="31">
        <f t="shared" si="32"/>
        <v>125581</v>
      </c>
      <c r="H75" s="31">
        <f t="shared" si="33"/>
        <v>96805</v>
      </c>
      <c r="I75" s="32">
        <f t="shared" si="38"/>
        <v>0.50834208859912777</v>
      </c>
      <c r="J75" s="83"/>
      <c r="K75" s="31">
        <v>11686046</v>
      </c>
      <c r="L75" s="31">
        <v>11130144</v>
      </c>
      <c r="M75" s="31">
        <v>12840115</v>
      </c>
      <c r="N75" s="32">
        <f t="shared" si="34"/>
        <v>0.15363422072526656</v>
      </c>
      <c r="O75" s="32">
        <f t="shared" si="35"/>
        <v>9.875615755748357E-2</v>
      </c>
      <c r="P75" s="31">
        <f t="shared" si="36"/>
        <v>1709971</v>
      </c>
      <c r="Q75" s="31">
        <f t="shared" si="37"/>
        <v>1154069</v>
      </c>
      <c r="R75" s="32">
        <f t="shared" si="39"/>
        <v>0.50191550976959631</v>
      </c>
    </row>
    <row r="76" spans="1:18" x14ac:dyDescent="0.25">
      <c r="A76" s="37" t="s">
        <v>8</v>
      </c>
      <c r="B76" s="31">
        <v>313414</v>
      </c>
      <c r="C76" s="31">
        <v>281605</v>
      </c>
      <c r="D76" s="31">
        <v>289517</v>
      </c>
      <c r="E76" s="32">
        <f t="shared" si="30"/>
        <v>2.8096092043820242E-2</v>
      </c>
      <c r="F76" s="32">
        <f t="shared" si="31"/>
        <v>-7.6247391628963657E-2</v>
      </c>
      <c r="G76" s="31">
        <f t="shared" si="32"/>
        <v>7912</v>
      </c>
      <c r="H76" s="31">
        <f t="shared" si="33"/>
        <v>-23897</v>
      </c>
      <c r="I76" s="32">
        <f t="shared" si="38"/>
        <v>0.10328549896096252</v>
      </c>
      <c r="J76" s="83"/>
      <c r="K76" s="31">
        <v>2950785</v>
      </c>
      <c r="L76" s="31">
        <v>2551034</v>
      </c>
      <c r="M76" s="31">
        <v>2651542</v>
      </c>
      <c r="N76" s="32">
        <f t="shared" si="34"/>
        <v>3.9398926082521823E-2</v>
      </c>
      <c r="O76" s="32">
        <f t="shared" si="35"/>
        <v>-0.10141131936078029</v>
      </c>
      <c r="P76" s="31">
        <f t="shared" si="36"/>
        <v>100508</v>
      </c>
      <c r="Q76" s="31">
        <f t="shared" si="37"/>
        <v>-299243</v>
      </c>
      <c r="R76" s="32">
        <f t="shared" si="39"/>
        <v>0.10364782983684295</v>
      </c>
    </row>
    <row r="77" spans="1:18" x14ac:dyDescent="0.25">
      <c r="A77" s="37" t="s">
        <v>9</v>
      </c>
      <c r="B77" s="31">
        <v>31237</v>
      </c>
      <c r="C77" s="31">
        <v>31871</v>
      </c>
      <c r="D77" s="31">
        <v>31828</v>
      </c>
      <c r="E77" s="32">
        <f t="shared" si="30"/>
        <v>-1.3491889178249838E-3</v>
      </c>
      <c r="F77" s="32">
        <f t="shared" si="31"/>
        <v>1.8919870666197047E-2</v>
      </c>
      <c r="G77" s="31">
        <f t="shared" si="32"/>
        <v>-43</v>
      </c>
      <c r="H77" s="31">
        <f t="shared" si="33"/>
        <v>591</v>
      </c>
      <c r="I77" s="32">
        <f t="shared" si="38"/>
        <v>1.1354672993052274E-2</v>
      </c>
      <c r="J77" s="83"/>
      <c r="K77" s="31">
        <v>375978</v>
      </c>
      <c r="L77" s="31">
        <v>267370</v>
      </c>
      <c r="M77" s="31">
        <v>320653</v>
      </c>
      <c r="N77" s="32">
        <f t="shared" si="34"/>
        <v>0.19928563413995581</v>
      </c>
      <c r="O77" s="32">
        <f t="shared" si="35"/>
        <v>-0.1471495672619143</v>
      </c>
      <c r="P77" s="31">
        <f t="shared" si="36"/>
        <v>53283</v>
      </c>
      <c r="Q77" s="31">
        <f t="shared" si="37"/>
        <v>-55325</v>
      </c>
      <c r="R77" s="32">
        <f t="shared" si="39"/>
        <v>1.2534211255440497E-2</v>
      </c>
    </row>
    <row r="78" spans="1:18" x14ac:dyDescent="0.25">
      <c r="A78" s="84" t="s">
        <v>10</v>
      </c>
      <c r="B78" s="34">
        <v>18440</v>
      </c>
      <c r="C78" s="34">
        <v>10733</v>
      </c>
      <c r="D78" s="34">
        <v>11656</v>
      </c>
      <c r="E78" s="35">
        <f t="shared" si="30"/>
        <v>8.5996459517376334E-2</v>
      </c>
      <c r="F78" s="35">
        <f t="shared" si="31"/>
        <v>-0.36789587852494576</v>
      </c>
      <c r="G78" s="34">
        <f t="shared" si="32"/>
        <v>923</v>
      </c>
      <c r="H78" s="34">
        <f t="shared" si="33"/>
        <v>-6784</v>
      </c>
      <c r="I78" s="35">
        <f t="shared" si="38"/>
        <v>4.1582904488820316E-3</v>
      </c>
      <c r="J78" s="83"/>
      <c r="K78" s="34">
        <v>171686</v>
      </c>
      <c r="L78" s="34">
        <v>86763</v>
      </c>
      <c r="M78" s="34">
        <v>105485</v>
      </c>
      <c r="N78" s="35">
        <f t="shared" si="34"/>
        <v>0.2157832255685026</v>
      </c>
      <c r="O78" s="35">
        <f t="shared" si="35"/>
        <v>-0.38559346714350617</v>
      </c>
      <c r="P78" s="34">
        <f t="shared" si="36"/>
        <v>18722</v>
      </c>
      <c r="Q78" s="34">
        <f t="shared" si="37"/>
        <v>-66201</v>
      </c>
      <c r="R78" s="35">
        <f t="shared" si="39"/>
        <v>4.1233709782230038E-3</v>
      </c>
    </row>
    <row r="79" spans="1:18" x14ac:dyDescent="0.25">
      <c r="A79" s="79" t="s">
        <v>11</v>
      </c>
      <c r="B79" s="80">
        <v>770970</v>
      </c>
      <c r="C79" s="80">
        <v>555744</v>
      </c>
      <c r="D79" s="80">
        <v>642762</v>
      </c>
      <c r="E79" s="81">
        <f t="shared" si="30"/>
        <v>0.15657928830540691</v>
      </c>
      <c r="F79" s="81">
        <f t="shared" si="31"/>
        <v>-0.16629440834273712</v>
      </c>
      <c r="G79" s="80">
        <f t="shared" si="32"/>
        <v>87018</v>
      </c>
      <c r="H79" s="80">
        <f t="shared" si="33"/>
        <v>-128208</v>
      </c>
      <c r="I79" s="81">
        <f t="shared" si="38"/>
        <v>0.22930602998492727</v>
      </c>
      <c r="J79" s="82"/>
      <c r="K79" s="80">
        <v>7545267</v>
      </c>
      <c r="L79" s="80">
        <v>5285329</v>
      </c>
      <c r="M79" s="80">
        <v>6079001</v>
      </c>
      <c r="N79" s="81">
        <f t="shared" si="34"/>
        <v>0.15016510798097915</v>
      </c>
      <c r="O79" s="81">
        <f t="shared" si="35"/>
        <v>-0.19432923977375482</v>
      </c>
      <c r="P79" s="80">
        <f t="shared" si="36"/>
        <v>793672</v>
      </c>
      <c r="Q79" s="80">
        <f t="shared" si="37"/>
        <v>-1466266</v>
      </c>
      <c r="R79" s="81">
        <f t="shared" si="39"/>
        <v>0.23762597810104391</v>
      </c>
    </row>
    <row r="80" spans="1:18" x14ac:dyDescent="0.25">
      <c r="A80" s="36" t="s">
        <v>12</v>
      </c>
      <c r="B80" s="31">
        <v>41164</v>
      </c>
      <c r="C80" s="31">
        <v>38086</v>
      </c>
      <c r="D80" s="31">
        <v>32968</v>
      </c>
      <c r="E80" s="32">
        <f t="shared" si="30"/>
        <v>-0.13438008717113903</v>
      </c>
      <c r="F80" s="32">
        <f t="shared" si="31"/>
        <v>-0.19910601496453206</v>
      </c>
      <c r="G80" s="31">
        <f t="shared" si="32"/>
        <v>-5118</v>
      </c>
      <c r="H80" s="31">
        <f t="shared" si="33"/>
        <v>-8196</v>
      </c>
      <c r="I80" s="32">
        <f t="shared" si="38"/>
        <v>1.1761369210599074E-2</v>
      </c>
      <c r="J80" s="83"/>
      <c r="K80" s="31">
        <v>395999</v>
      </c>
      <c r="L80" s="31">
        <v>403683</v>
      </c>
      <c r="M80" s="31">
        <v>376065</v>
      </c>
      <c r="N80" s="32">
        <f t="shared" si="34"/>
        <v>-6.8415068259005229E-2</v>
      </c>
      <c r="O80" s="32">
        <f t="shared" si="35"/>
        <v>-5.0338510955835747E-2</v>
      </c>
      <c r="P80" s="31">
        <f t="shared" si="36"/>
        <v>-27618</v>
      </c>
      <c r="Q80" s="31">
        <f t="shared" si="37"/>
        <v>-19934</v>
      </c>
      <c r="R80" s="32">
        <f t="shared" si="39"/>
        <v>1.4700246546195514E-2</v>
      </c>
    </row>
    <row r="81" spans="1:18" x14ac:dyDescent="0.25">
      <c r="A81" s="37" t="s">
        <v>8</v>
      </c>
      <c r="B81" s="31">
        <v>444654</v>
      </c>
      <c r="C81" s="31">
        <v>341178</v>
      </c>
      <c r="D81" s="31">
        <v>399689</v>
      </c>
      <c r="E81" s="32">
        <f t="shared" si="30"/>
        <v>0.17149698984108008</v>
      </c>
      <c r="F81" s="32">
        <f t="shared" si="31"/>
        <v>-0.10112357023663343</v>
      </c>
      <c r="G81" s="31">
        <f t="shared" si="32"/>
        <v>58511</v>
      </c>
      <c r="H81" s="31">
        <f t="shared" si="33"/>
        <v>-44965</v>
      </c>
      <c r="I81" s="32">
        <f t="shared" si="38"/>
        <v>0.14258947762724863</v>
      </c>
      <c r="J81" s="83"/>
      <c r="K81" s="31">
        <v>4227539</v>
      </c>
      <c r="L81" s="31">
        <v>3229286</v>
      </c>
      <c r="M81" s="31">
        <v>3720226</v>
      </c>
      <c r="N81" s="32">
        <f t="shared" si="34"/>
        <v>0.15202741410949661</v>
      </c>
      <c r="O81" s="32">
        <f t="shared" si="35"/>
        <v>-0.12000196804807717</v>
      </c>
      <c r="P81" s="31">
        <f t="shared" si="36"/>
        <v>490940</v>
      </c>
      <c r="Q81" s="31">
        <f t="shared" si="37"/>
        <v>-507313</v>
      </c>
      <c r="R81" s="32">
        <f t="shared" si="39"/>
        <v>0.1454223057385472</v>
      </c>
    </row>
    <row r="82" spans="1:18" x14ac:dyDescent="0.25">
      <c r="A82" s="37" t="s">
        <v>9</v>
      </c>
      <c r="B82" s="31">
        <v>195274</v>
      </c>
      <c r="C82" s="31">
        <v>128767</v>
      </c>
      <c r="D82" s="31">
        <v>153425</v>
      </c>
      <c r="E82" s="32">
        <f t="shared" si="30"/>
        <v>0.19149316206792122</v>
      </c>
      <c r="F82" s="32">
        <f t="shared" si="31"/>
        <v>-0.21430912461464402</v>
      </c>
      <c r="G82" s="31">
        <f t="shared" si="32"/>
        <v>24658</v>
      </c>
      <c r="H82" s="31">
        <f t="shared" si="33"/>
        <v>-41849</v>
      </c>
      <c r="I82" s="32">
        <f t="shared" si="38"/>
        <v>5.4734532611507007E-2</v>
      </c>
      <c r="J82" s="83"/>
      <c r="K82" s="31">
        <v>2047244</v>
      </c>
      <c r="L82" s="31">
        <v>1205808</v>
      </c>
      <c r="M82" s="31">
        <v>1423241</v>
      </c>
      <c r="N82" s="32">
        <f t="shared" si="34"/>
        <v>0.18032141103724642</v>
      </c>
      <c r="O82" s="32">
        <f t="shared" si="35"/>
        <v>-0.30480147945237601</v>
      </c>
      <c r="P82" s="31">
        <f t="shared" si="36"/>
        <v>217433</v>
      </c>
      <c r="Q82" s="31">
        <f t="shared" si="37"/>
        <v>-624003</v>
      </c>
      <c r="R82" s="32">
        <f t="shared" si="39"/>
        <v>5.5633982409035276E-2</v>
      </c>
    </row>
    <row r="83" spans="1:18" x14ac:dyDescent="0.25">
      <c r="A83" s="38" t="s">
        <v>10</v>
      </c>
      <c r="B83" s="69">
        <v>89878</v>
      </c>
      <c r="C83" s="69">
        <v>47713</v>
      </c>
      <c r="D83" s="69">
        <v>56680</v>
      </c>
      <c r="E83" s="70">
        <f t="shared" si="30"/>
        <v>0.18793620187370319</v>
      </c>
      <c r="F83" s="70">
        <f t="shared" si="31"/>
        <v>-0.36936736464985864</v>
      </c>
      <c r="G83" s="69">
        <f t="shared" si="32"/>
        <v>8967</v>
      </c>
      <c r="H83" s="69">
        <f t="shared" si="33"/>
        <v>-33198</v>
      </c>
      <c r="I83" s="70">
        <f t="shared" si="38"/>
        <v>2.0220650535572541E-2</v>
      </c>
      <c r="J83" s="83"/>
      <c r="K83" s="69">
        <v>874485</v>
      </c>
      <c r="L83" s="69">
        <v>446552</v>
      </c>
      <c r="M83" s="69">
        <v>559469</v>
      </c>
      <c r="N83" s="70">
        <f t="shared" si="34"/>
        <v>0.25286416811479961</v>
      </c>
      <c r="O83" s="70">
        <f t="shared" si="35"/>
        <v>-0.36023030698068004</v>
      </c>
      <c r="P83" s="69">
        <f t="shared" si="36"/>
        <v>112917</v>
      </c>
      <c r="Q83" s="69">
        <f t="shared" si="37"/>
        <v>-315016</v>
      </c>
      <c r="R83" s="70">
        <f t="shared" si="39"/>
        <v>2.1869443407265921E-2</v>
      </c>
    </row>
    <row r="84" spans="1:18" x14ac:dyDescent="0.25">
      <c r="A84" s="42" t="s">
        <v>13</v>
      </c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4"/>
    </row>
    <row r="85" spans="1:18" ht="21" x14ac:dyDescent="0.35">
      <c r="A85" s="71" t="s">
        <v>60</v>
      </c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</row>
    <row r="86" spans="1:18" x14ac:dyDescent="0.25">
      <c r="A86" s="72"/>
      <c r="B86" s="11" t="s">
        <v>115</v>
      </c>
      <c r="C86" s="12"/>
      <c r="D86" s="12"/>
      <c r="E86" s="12"/>
      <c r="F86" s="12"/>
      <c r="G86" s="12"/>
      <c r="H86" s="12"/>
      <c r="I86" s="13"/>
      <c r="J86" s="73"/>
      <c r="K86" s="11" t="str">
        <f>K$5</f>
        <v>acumulado septiembre</v>
      </c>
      <c r="L86" s="12"/>
      <c r="M86" s="12"/>
      <c r="N86" s="12"/>
      <c r="O86" s="12"/>
      <c r="P86" s="12"/>
      <c r="Q86" s="12"/>
      <c r="R86" s="13"/>
    </row>
    <row r="87" spans="1:18" x14ac:dyDescent="0.25">
      <c r="A87" s="15"/>
      <c r="B87" s="16">
        <f>B$6</f>
        <v>2019</v>
      </c>
      <c r="C87" s="16">
        <f>C$6</f>
        <v>2022</v>
      </c>
      <c r="D87" s="16">
        <f>D$6</f>
        <v>2023</v>
      </c>
      <c r="E87" s="16" t="str">
        <f>CONCATENATE("var ",RIGHT(D87,2),"/",RIGHT(C87,2))</f>
        <v>var 23/22</v>
      </c>
      <c r="F87" s="16" t="str">
        <f>CONCATENATE("var ",RIGHT(D87,2),"/",RIGHT(B87,2))</f>
        <v>var 23/19</v>
      </c>
      <c r="G87" s="16" t="str">
        <f>CONCATENATE("dif ",RIGHT(D87,2),"-",RIGHT(C87,2))</f>
        <v>dif 23-22</v>
      </c>
      <c r="H87" s="16" t="str">
        <f>CONCATENATE("dif ",RIGHT(D87,2),"-",RIGHT(B87,2))</f>
        <v>dif 23-19</v>
      </c>
      <c r="I87" s="16" t="str">
        <f>CONCATENATE("cuota ",RIGHT(D87,2))</f>
        <v>cuota 23</v>
      </c>
      <c r="J87" s="74"/>
      <c r="K87" s="16">
        <f>K$6</f>
        <v>2019</v>
      </c>
      <c r="L87" s="16">
        <f>L$6</f>
        <v>2022</v>
      </c>
      <c r="M87" s="16">
        <f>M$6</f>
        <v>2023</v>
      </c>
      <c r="N87" s="16" t="str">
        <f>CONCATENATE("var ",RIGHT(M87,2),"/",RIGHT(L87,2))</f>
        <v>var 23/22</v>
      </c>
      <c r="O87" s="16" t="str">
        <f>CONCATENATE("var ",RIGHT(M87,2),"/",RIGHT(K87,2))</f>
        <v>var 23/19</v>
      </c>
      <c r="P87" s="16" t="str">
        <f>CONCATENATE("dif ",RIGHT(M87,2),"-",RIGHT(L87,2))</f>
        <v>dif 23-22</v>
      </c>
      <c r="Q87" s="16" t="str">
        <f>CONCATENATE("dif ",RIGHT(M87,2),"-",RIGHT(K87,2))</f>
        <v>dif 23-19</v>
      </c>
      <c r="R87" s="16" t="str">
        <f>CONCATENATE("cuota ",RIGHT(M87,2))</f>
        <v>cuota 23</v>
      </c>
    </row>
    <row r="88" spans="1:18" x14ac:dyDescent="0.25">
      <c r="A88" s="75" t="s">
        <v>15</v>
      </c>
      <c r="B88" s="76">
        <v>2760383</v>
      </c>
      <c r="C88" s="76">
        <v>2570788</v>
      </c>
      <c r="D88" s="76">
        <v>2803075</v>
      </c>
      <c r="E88" s="77">
        <f t="shared" ref="E88:E119" si="40">D88/C88-1</f>
        <v>9.0356342102110299E-2</v>
      </c>
      <c r="F88" s="77">
        <f t="shared" ref="F88:F119" si="41">D88/B88-1</f>
        <v>1.5465969758544418E-2</v>
      </c>
      <c r="G88" s="76">
        <f t="shared" ref="G88:G119" si="42">D88-C88</f>
        <v>232287</v>
      </c>
      <c r="H88" s="76">
        <f t="shared" ref="H88:H119" si="43">D88-B88</f>
        <v>42692</v>
      </c>
      <c r="I88" s="77">
        <f>D88/$D$88</f>
        <v>1</v>
      </c>
      <c r="J88" s="78"/>
      <c r="K88" s="76">
        <v>25578799</v>
      </c>
      <c r="L88" s="76">
        <v>23015665</v>
      </c>
      <c r="M88" s="76">
        <v>25582224</v>
      </c>
      <c r="N88" s="77">
        <f t="shared" ref="N88:N119" si="44">M88/L88-1</f>
        <v>0.11151357130024264</v>
      </c>
      <c r="O88" s="77">
        <f t="shared" ref="O88:O119" si="45">M88/K88-1</f>
        <v>1.3389995362955709E-4</v>
      </c>
      <c r="P88" s="76">
        <f t="shared" ref="P88:P119" si="46">M88-L88</f>
        <v>2566559</v>
      </c>
      <c r="Q88" s="76">
        <f t="shared" ref="Q88:Q119" si="47">M88-K88</f>
        <v>3425</v>
      </c>
      <c r="R88" s="77">
        <f>M88/$M$88</f>
        <v>1</v>
      </c>
    </row>
    <row r="89" spans="1:18" x14ac:dyDescent="0.25">
      <c r="A89" s="85" t="s">
        <v>16</v>
      </c>
      <c r="B89" s="86">
        <v>431728</v>
      </c>
      <c r="C89" s="86">
        <v>389213</v>
      </c>
      <c r="D89" s="86">
        <v>411909</v>
      </c>
      <c r="E89" s="87">
        <f t="shared" si="40"/>
        <v>5.8312543517302862E-2</v>
      </c>
      <c r="F89" s="87">
        <f t="shared" si="41"/>
        <v>-4.5906218730311643E-2</v>
      </c>
      <c r="G89" s="86">
        <f t="shared" si="42"/>
        <v>22696</v>
      </c>
      <c r="H89" s="86">
        <f t="shared" si="43"/>
        <v>-19819</v>
      </c>
      <c r="I89" s="87">
        <f t="shared" ref="I89:I119" si="48">D89/$D$88</f>
        <v>0.14694897567849594</v>
      </c>
      <c r="J89" s="88"/>
      <c r="K89" s="86">
        <v>3687112</v>
      </c>
      <c r="L89" s="86">
        <v>3245814</v>
      </c>
      <c r="M89" s="86">
        <v>3437383</v>
      </c>
      <c r="N89" s="87">
        <f t="shared" si="44"/>
        <v>5.9020325872030766E-2</v>
      </c>
      <c r="O89" s="87">
        <f t="shared" si="45"/>
        <v>-6.7730245243431741E-2</v>
      </c>
      <c r="P89" s="86">
        <f t="shared" si="46"/>
        <v>191569</v>
      </c>
      <c r="Q89" s="86">
        <f t="shared" si="47"/>
        <v>-249729</v>
      </c>
      <c r="R89" s="87">
        <f t="shared" ref="R89:R119" si="49">M89/$M$88</f>
        <v>0.13436607388005045</v>
      </c>
    </row>
    <row r="90" spans="1:18" x14ac:dyDescent="0.25">
      <c r="A90" s="55" t="s">
        <v>17</v>
      </c>
      <c r="B90" s="27">
        <v>117777</v>
      </c>
      <c r="C90" s="27">
        <v>101561</v>
      </c>
      <c r="D90" s="27">
        <v>141240</v>
      </c>
      <c r="E90" s="28">
        <f>D90/C90-1</f>
        <v>0.39069130867163571</v>
      </c>
      <c r="F90" s="28">
        <f t="shared" si="41"/>
        <v>0.19921546651723165</v>
      </c>
      <c r="G90" s="27">
        <f t="shared" si="42"/>
        <v>39679</v>
      </c>
      <c r="H90" s="27">
        <f t="shared" si="43"/>
        <v>23463</v>
      </c>
      <c r="I90" s="28">
        <f t="shared" ref="I90:I93" si="50">D90/$D$23</f>
        <v>0.33311477884329643</v>
      </c>
      <c r="J90" s="89"/>
      <c r="K90" s="27">
        <v>1048799</v>
      </c>
      <c r="L90" s="27">
        <v>957251</v>
      </c>
      <c r="M90" s="27">
        <v>1070937</v>
      </c>
      <c r="N90" s="28">
        <f t="shared" si="44"/>
        <v>0.11876299946409041</v>
      </c>
      <c r="O90" s="28">
        <f t="shared" si="45"/>
        <v>2.1107953001480828E-2</v>
      </c>
      <c r="P90" s="27">
        <f t="shared" si="46"/>
        <v>113686</v>
      </c>
      <c r="Q90" s="27">
        <f t="shared" si="47"/>
        <v>22138</v>
      </c>
      <c r="R90" s="28">
        <f t="shared" ref="R90:R93" si="51">M90/$M$23</f>
        <v>0.27806809459960513</v>
      </c>
    </row>
    <row r="91" spans="1:18" x14ac:dyDescent="0.25">
      <c r="A91" s="50" t="s">
        <v>18</v>
      </c>
      <c r="B91" s="27">
        <v>78034</v>
      </c>
      <c r="C91" s="27">
        <v>56865</v>
      </c>
      <c r="D91" s="27">
        <v>96991</v>
      </c>
      <c r="E91" s="51">
        <f t="shared" ref="E91:E93" si="52">D91/C91-1</f>
        <v>0.70563615580761452</v>
      </c>
      <c r="F91" s="51">
        <f t="shared" si="41"/>
        <v>0.24293256785503758</v>
      </c>
      <c r="G91" s="52">
        <f t="shared" si="42"/>
        <v>40126</v>
      </c>
      <c r="H91" s="52">
        <f t="shared" si="43"/>
        <v>18957</v>
      </c>
      <c r="I91" s="51">
        <f t="shared" si="50"/>
        <v>0.22875343751621469</v>
      </c>
      <c r="J91" s="90"/>
      <c r="K91" s="27">
        <v>692801</v>
      </c>
      <c r="L91" s="27">
        <v>513370</v>
      </c>
      <c r="M91" s="27">
        <v>623982</v>
      </c>
      <c r="N91" s="51">
        <f t="shared" si="44"/>
        <v>0.21546253189707221</v>
      </c>
      <c r="O91" s="51">
        <f t="shared" si="45"/>
        <v>-9.9334440914490618E-2</v>
      </c>
      <c r="P91" s="52">
        <f t="shared" si="46"/>
        <v>110612</v>
      </c>
      <c r="Q91" s="52">
        <f t="shared" si="47"/>
        <v>-68819</v>
      </c>
      <c r="R91" s="51">
        <f t="shared" si="51"/>
        <v>0.16201651993016472</v>
      </c>
    </row>
    <row r="92" spans="1:18" x14ac:dyDescent="0.25">
      <c r="A92" s="50" t="s">
        <v>19</v>
      </c>
      <c r="B92" s="52">
        <f>B90-B91</f>
        <v>39743</v>
      </c>
      <c r="C92" s="52">
        <f>C90-C91</f>
        <v>44696</v>
      </c>
      <c r="D92" s="52">
        <f>D90-D91</f>
        <v>44249</v>
      </c>
      <c r="E92" s="51">
        <f t="shared" si="52"/>
        <v>-1.0000894934669824E-2</v>
      </c>
      <c r="F92" s="51">
        <f t="shared" si="41"/>
        <v>0.11337845658354939</v>
      </c>
      <c r="G92" s="52">
        <f t="shared" si="42"/>
        <v>-447</v>
      </c>
      <c r="H92" s="52">
        <f t="shared" si="43"/>
        <v>4506</v>
      </c>
      <c r="I92" s="51">
        <f t="shared" si="50"/>
        <v>0.10436134132708173</v>
      </c>
      <c r="J92" s="90"/>
      <c r="K92" s="52">
        <f>K90-K91</f>
        <v>355998</v>
      </c>
      <c r="L92" s="52">
        <f>L90-L91</f>
        <v>443881</v>
      </c>
      <c r="M92" s="52">
        <f>M90-M91</f>
        <v>446955</v>
      </c>
      <c r="N92" s="51">
        <f t="shared" si="44"/>
        <v>6.9252795231153907E-3</v>
      </c>
      <c r="O92" s="51">
        <f t="shared" si="45"/>
        <v>0.25549862639677756</v>
      </c>
      <c r="P92" s="52">
        <f t="shared" si="46"/>
        <v>3074</v>
      </c>
      <c r="Q92" s="52">
        <f t="shared" si="47"/>
        <v>90957</v>
      </c>
      <c r="R92" s="51">
        <f t="shared" si="51"/>
        <v>0.11605157466944041</v>
      </c>
    </row>
    <row r="93" spans="1:18" x14ac:dyDescent="0.25">
      <c r="A93" s="91" t="s">
        <v>20</v>
      </c>
      <c r="B93" s="34">
        <v>313951</v>
      </c>
      <c r="C93" s="34">
        <v>287652</v>
      </c>
      <c r="D93" s="34">
        <v>270669</v>
      </c>
      <c r="E93" s="35">
        <f t="shared" si="52"/>
        <v>-5.904009010888156E-2</v>
      </c>
      <c r="F93" s="35">
        <f t="shared" si="41"/>
        <v>-0.13786227787138761</v>
      </c>
      <c r="G93" s="34">
        <f t="shared" si="42"/>
        <v>-16983</v>
      </c>
      <c r="H93" s="34">
        <f t="shared" si="43"/>
        <v>-43282</v>
      </c>
      <c r="I93" s="35">
        <f t="shared" si="50"/>
        <v>0.63837329421365197</v>
      </c>
      <c r="J93" s="90"/>
      <c r="K93" s="27">
        <v>2638313</v>
      </c>
      <c r="L93" s="27">
        <v>2288563</v>
      </c>
      <c r="M93" s="27">
        <v>2366446</v>
      </c>
      <c r="N93" s="35">
        <f t="shared" si="44"/>
        <v>3.4031398742354835E-2</v>
      </c>
      <c r="O93" s="35">
        <f t="shared" si="45"/>
        <v>-0.10304577205206511</v>
      </c>
      <c r="P93" s="34">
        <f t="shared" si="46"/>
        <v>77883</v>
      </c>
      <c r="Q93" s="34">
        <f t="shared" si="47"/>
        <v>-271867</v>
      </c>
      <c r="R93" s="35">
        <f t="shared" si="51"/>
        <v>0.61444616274613462</v>
      </c>
    </row>
    <row r="94" spans="1:18" x14ac:dyDescent="0.25">
      <c r="A94" s="85" t="s">
        <v>21</v>
      </c>
      <c r="B94" s="86">
        <v>2328655</v>
      </c>
      <c r="C94" s="86">
        <v>2181575</v>
      </c>
      <c r="D94" s="86">
        <v>2391166</v>
      </c>
      <c r="E94" s="87">
        <f t="shared" si="40"/>
        <v>9.6073249830970653E-2</v>
      </c>
      <c r="F94" s="87">
        <f t="shared" si="41"/>
        <v>2.6844251295275567E-2</v>
      </c>
      <c r="G94" s="86">
        <f t="shared" si="42"/>
        <v>209591</v>
      </c>
      <c r="H94" s="86">
        <f t="shared" si="43"/>
        <v>62511</v>
      </c>
      <c r="I94" s="87">
        <f t="shared" si="48"/>
        <v>0.85305102432150404</v>
      </c>
      <c r="J94" s="88"/>
      <c r="K94" s="86">
        <v>21891687</v>
      </c>
      <c r="L94" s="86">
        <v>19769851</v>
      </c>
      <c r="M94" s="86">
        <v>22144841</v>
      </c>
      <c r="N94" s="87">
        <f t="shared" si="44"/>
        <v>0.12013191197040385</v>
      </c>
      <c r="O94" s="87">
        <f t="shared" si="45"/>
        <v>1.1563932921204279E-2</v>
      </c>
      <c r="P94" s="86">
        <f t="shared" si="46"/>
        <v>2374990</v>
      </c>
      <c r="Q94" s="86">
        <f t="shared" si="47"/>
        <v>253154</v>
      </c>
      <c r="R94" s="87">
        <f t="shared" si="49"/>
        <v>0.86563392611994949</v>
      </c>
    </row>
    <row r="95" spans="1:18" x14ac:dyDescent="0.25">
      <c r="A95" s="49" t="s">
        <v>22</v>
      </c>
      <c r="B95" s="92">
        <v>358642</v>
      </c>
      <c r="C95" s="92">
        <v>240568</v>
      </c>
      <c r="D95" s="92">
        <v>263827</v>
      </c>
      <c r="E95" s="93">
        <f t="shared" si="40"/>
        <v>9.6683681952711931E-2</v>
      </c>
      <c r="F95" s="93">
        <f t="shared" si="41"/>
        <v>-0.26437227095543747</v>
      </c>
      <c r="G95" s="92">
        <f t="shared" si="42"/>
        <v>23259</v>
      </c>
      <c r="H95" s="92">
        <f t="shared" si="43"/>
        <v>-94815</v>
      </c>
      <c r="I95" s="93">
        <f t="shared" si="48"/>
        <v>9.4120564023438547E-2</v>
      </c>
      <c r="J95" s="89"/>
      <c r="K95" s="92">
        <v>3248761</v>
      </c>
      <c r="L95" s="92">
        <v>2214213</v>
      </c>
      <c r="M95" s="92">
        <v>2526288</v>
      </c>
      <c r="N95" s="93">
        <f t="shared" si="44"/>
        <v>0.14094172511858605</v>
      </c>
      <c r="O95" s="93">
        <f t="shared" si="45"/>
        <v>-0.22238416430140595</v>
      </c>
      <c r="P95" s="92">
        <f t="shared" si="46"/>
        <v>312075</v>
      </c>
      <c r="Q95" s="92">
        <f t="shared" si="47"/>
        <v>-722473</v>
      </c>
      <c r="R95" s="93">
        <f t="shared" si="49"/>
        <v>9.8751695708707732E-2</v>
      </c>
    </row>
    <row r="96" spans="1:18" x14ac:dyDescent="0.25">
      <c r="A96" s="54" t="s">
        <v>23</v>
      </c>
      <c r="B96" s="31">
        <v>15164</v>
      </c>
      <c r="C96" s="31">
        <v>11166</v>
      </c>
      <c r="D96" s="31">
        <v>15192</v>
      </c>
      <c r="E96" s="32">
        <f t="shared" si="40"/>
        <v>0.36055883933369159</v>
      </c>
      <c r="F96" s="32">
        <f t="shared" si="41"/>
        <v>1.846478501714488E-3</v>
      </c>
      <c r="G96" s="31">
        <f t="shared" si="42"/>
        <v>4026</v>
      </c>
      <c r="H96" s="31">
        <f t="shared" si="43"/>
        <v>28</v>
      </c>
      <c r="I96" s="32">
        <f t="shared" si="48"/>
        <v>5.4197622254131619E-3</v>
      </c>
      <c r="J96" s="90"/>
      <c r="K96" s="31">
        <v>184452</v>
      </c>
      <c r="L96" s="31">
        <v>143488</v>
      </c>
      <c r="M96" s="31">
        <v>169986</v>
      </c>
      <c r="N96" s="32">
        <f t="shared" si="44"/>
        <v>0.1846704950936664</v>
      </c>
      <c r="O96" s="32">
        <f t="shared" si="45"/>
        <v>-7.8426907813414881E-2</v>
      </c>
      <c r="P96" s="31">
        <f t="shared" si="46"/>
        <v>26498</v>
      </c>
      <c r="Q96" s="31">
        <f t="shared" si="47"/>
        <v>-14466</v>
      </c>
      <c r="R96" s="32">
        <f t="shared" si="49"/>
        <v>6.6446920330304358E-3</v>
      </c>
    </row>
    <row r="97" spans="1:18" x14ac:dyDescent="0.25">
      <c r="A97" s="54" t="s">
        <v>24</v>
      </c>
      <c r="B97" s="31">
        <v>1269</v>
      </c>
      <c r="C97" s="31">
        <v>1499</v>
      </c>
      <c r="D97" s="31">
        <v>1696</v>
      </c>
      <c r="E97" s="32">
        <f t="shared" si="40"/>
        <v>0.13142094729819886</v>
      </c>
      <c r="F97" s="32">
        <f t="shared" si="41"/>
        <v>0.3364854215918045</v>
      </c>
      <c r="G97" s="31">
        <f t="shared" si="42"/>
        <v>197</v>
      </c>
      <c r="H97" s="31">
        <f t="shared" si="43"/>
        <v>427</v>
      </c>
      <c r="I97" s="32">
        <f t="shared" si="48"/>
        <v>6.0504981136787282E-4</v>
      </c>
      <c r="J97" s="90"/>
      <c r="K97" s="31">
        <v>16712</v>
      </c>
      <c r="L97" s="31">
        <v>14433</v>
      </c>
      <c r="M97" s="31">
        <v>21753</v>
      </c>
      <c r="N97" s="32">
        <f t="shared" si="44"/>
        <v>0.50717106630638131</v>
      </c>
      <c r="O97" s="32">
        <f t="shared" si="45"/>
        <v>0.3016395404499761</v>
      </c>
      <c r="P97" s="31">
        <f t="shared" si="46"/>
        <v>7320</v>
      </c>
      <c r="Q97" s="31">
        <f t="shared" si="47"/>
        <v>5041</v>
      </c>
      <c r="R97" s="32">
        <f t="shared" si="49"/>
        <v>8.5031700136782476E-4</v>
      </c>
    </row>
    <row r="98" spans="1:18" x14ac:dyDescent="0.25">
      <c r="A98" s="54" t="s">
        <v>25</v>
      </c>
      <c r="B98" s="31">
        <v>14799</v>
      </c>
      <c r="C98" s="31">
        <v>10414</v>
      </c>
      <c r="D98" s="31">
        <v>9657</v>
      </c>
      <c r="E98" s="32">
        <f t="shared" si="40"/>
        <v>-7.2690608795851763E-2</v>
      </c>
      <c r="F98" s="32">
        <f t="shared" si="41"/>
        <v>-0.34745590918305291</v>
      </c>
      <c r="G98" s="31">
        <f t="shared" si="42"/>
        <v>-757</v>
      </c>
      <c r="H98" s="31">
        <f t="shared" si="43"/>
        <v>-5142</v>
      </c>
      <c r="I98" s="32">
        <f t="shared" si="48"/>
        <v>3.4451450639030349E-3</v>
      </c>
      <c r="J98" s="90"/>
      <c r="K98" s="31">
        <v>415821</v>
      </c>
      <c r="L98" s="31">
        <v>303983</v>
      </c>
      <c r="M98" s="31">
        <v>364643</v>
      </c>
      <c r="N98" s="32">
        <f t="shared" si="44"/>
        <v>0.199550632765648</v>
      </c>
      <c r="O98" s="32">
        <f t="shared" si="45"/>
        <v>-0.12307699707325992</v>
      </c>
      <c r="P98" s="31">
        <f t="shared" si="46"/>
        <v>60660</v>
      </c>
      <c r="Q98" s="31">
        <f t="shared" si="47"/>
        <v>-51178</v>
      </c>
      <c r="R98" s="32">
        <f t="shared" si="49"/>
        <v>1.4253764645325597E-2</v>
      </c>
    </row>
    <row r="99" spans="1:18" x14ac:dyDescent="0.25">
      <c r="A99" s="54" t="s">
        <v>26</v>
      </c>
      <c r="B99" s="31">
        <v>5854</v>
      </c>
      <c r="C99" s="31">
        <v>9505</v>
      </c>
      <c r="D99" s="31">
        <v>15853</v>
      </c>
      <c r="E99" s="32">
        <f t="shared" si="40"/>
        <v>0.66785902156759591</v>
      </c>
      <c r="F99" s="32">
        <f t="shared" si="41"/>
        <v>1.7080628629996584</v>
      </c>
      <c r="G99" s="31">
        <f t="shared" si="42"/>
        <v>6348</v>
      </c>
      <c r="H99" s="31">
        <f t="shared" si="43"/>
        <v>9999</v>
      </c>
      <c r="I99" s="32">
        <f t="shared" si="48"/>
        <v>5.6555746813767025E-3</v>
      </c>
      <c r="J99" s="90"/>
      <c r="K99" s="31">
        <v>63701</v>
      </c>
      <c r="L99" s="31">
        <v>95919</v>
      </c>
      <c r="M99" s="31">
        <v>120003</v>
      </c>
      <c r="N99" s="32">
        <f t="shared" si="44"/>
        <v>0.25108685453351276</v>
      </c>
      <c r="O99" s="32">
        <f t="shared" si="45"/>
        <v>0.8838479772688026</v>
      </c>
      <c r="P99" s="31">
        <f t="shared" si="46"/>
        <v>24084</v>
      </c>
      <c r="Q99" s="31">
        <f t="shared" si="47"/>
        <v>56302</v>
      </c>
      <c r="R99" s="32">
        <f t="shared" si="49"/>
        <v>4.6908744134208187E-3</v>
      </c>
    </row>
    <row r="100" spans="1:18" x14ac:dyDescent="0.25">
      <c r="A100" s="54" t="s">
        <v>27</v>
      </c>
      <c r="B100" s="31">
        <v>3802</v>
      </c>
      <c r="C100" s="31">
        <v>1463</v>
      </c>
      <c r="D100" s="31">
        <v>1372</v>
      </c>
      <c r="E100" s="32">
        <f t="shared" si="40"/>
        <v>-6.2200956937799035E-2</v>
      </c>
      <c r="F100" s="32">
        <f t="shared" si="41"/>
        <v>-0.63913729615991577</v>
      </c>
      <c r="G100" s="31">
        <f t="shared" si="42"/>
        <v>-91</v>
      </c>
      <c r="H100" s="31">
        <f t="shared" si="43"/>
        <v>-2430</v>
      </c>
      <c r="I100" s="32">
        <f t="shared" si="48"/>
        <v>4.8946246532825561E-4</v>
      </c>
      <c r="J100" s="90"/>
      <c r="K100" s="31">
        <v>400381</v>
      </c>
      <c r="L100" s="31">
        <v>220073</v>
      </c>
      <c r="M100" s="31">
        <v>311462</v>
      </c>
      <c r="N100" s="32">
        <f t="shared" si="44"/>
        <v>0.41526675239579602</v>
      </c>
      <c r="O100" s="32">
        <f t="shared" si="45"/>
        <v>-0.22208596312012807</v>
      </c>
      <c r="P100" s="31">
        <f t="shared" si="46"/>
        <v>91389</v>
      </c>
      <c r="Q100" s="31">
        <f t="shared" si="47"/>
        <v>-88919</v>
      </c>
      <c r="R100" s="32">
        <f t="shared" si="49"/>
        <v>1.2174938347815264E-2</v>
      </c>
    </row>
    <row r="101" spans="1:18" x14ac:dyDescent="0.25">
      <c r="A101" s="54" t="s">
        <v>28</v>
      </c>
      <c r="B101" s="31">
        <v>2018</v>
      </c>
      <c r="C101" s="31">
        <v>3200</v>
      </c>
      <c r="D101" s="31">
        <v>3415</v>
      </c>
      <c r="E101" s="32">
        <f t="shared" si="40"/>
        <v>6.7187499999999956E-2</v>
      </c>
      <c r="F101" s="32">
        <f t="shared" si="41"/>
        <v>0.69226957383548071</v>
      </c>
      <c r="G101" s="31">
        <f t="shared" si="42"/>
        <v>215</v>
      </c>
      <c r="H101" s="31">
        <f t="shared" si="43"/>
        <v>1397</v>
      </c>
      <c r="I101" s="32">
        <f t="shared" si="48"/>
        <v>1.2183048973002863E-3</v>
      </c>
      <c r="J101" s="90"/>
      <c r="K101" s="31">
        <v>15877</v>
      </c>
      <c r="L101" s="31">
        <v>28517</v>
      </c>
      <c r="M101" s="31">
        <v>29521</v>
      </c>
      <c r="N101" s="32">
        <f t="shared" si="44"/>
        <v>3.5207069467335206E-2</v>
      </c>
      <c r="O101" s="32">
        <f t="shared" si="45"/>
        <v>0.85935630156830634</v>
      </c>
      <c r="P101" s="31">
        <f t="shared" si="46"/>
        <v>1004</v>
      </c>
      <c r="Q101" s="31">
        <f t="shared" si="47"/>
        <v>13644</v>
      </c>
      <c r="R101" s="32">
        <f t="shared" si="49"/>
        <v>1.1539653471879536E-3</v>
      </c>
    </row>
    <row r="102" spans="1:18" x14ac:dyDescent="0.25">
      <c r="A102" s="54" t="s">
        <v>29</v>
      </c>
      <c r="B102" s="31">
        <v>1184373</v>
      </c>
      <c r="C102" s="31">
        <v>1155744</v>
      </c>
      <c r="D102" s="31">
        <v>1286861</v>
      </c>
      <c r="E102" s="32">
        <f t="shared" si="40"/>
        <v>0.11344813384278862</v>
      </c>
      <c r="F102" s="32">
        <f t="shared" si="41"/>
        <v>8.6533549819187039E-2</v>
      </c>
      <c r="G102" s="31">
        <f t="shared" si="42"/>
        <v>131117</v>
      </c>
      <c r="H102" s="31">
        <f t="shared" si="43"/>
        <v>102488</v>
      </c>
      <c r="I102" s="32">
        <f t="shared" si="48"/>
        <v>0.45908903614780194</v>
      </c>
      <c r="J102" s="90"/>
      <c r="K102" s="31">
        <v>10028810</v>
      </c>
      <c r="L102" s="31">
        <v>9382512</v>
      </c>
      <c r="M102" s="31">
        <v>10355820</v>
      </c>
      <c r="N102" s="32">
        <f t="shared" si="44"/>
        <v>0.1037363980989312</v>
      </c>
      <c r="O102" s="32">
        <f t="shared" si="45"/>
        <v>3.2607059062840005E-2</v>
      </c>
      <c r="P102" s="31">
        <f t="shared" si="46"/>
        <v>973308</v>
      </c>
      <c r="Q102" s="31">
        <f t="shared" si="47"/>
        <v>327010</v>
      </c>
      <c r="R102" s="32">
        <f t="shared" si="49"/>
        <v>0.4048053054339607</v>
      </c>
    </row>
    <row r="103" spans="1:18" x14ac:dyDescent="0.25">
      <c r="A103" s="54" t="s">
        <v>30</v>
      </c>
      <c r="B103" s="31">
        <v>88844</v>
      </c>
      <c r="C103" s="31">
        <v>96299</v>
      </c>
      <c r="D103" s="31">
        <v>113190</v>
      </c>
      <c r="E103" s="32">
        <f t="shared" si="40"/>
        <v>0.17540161372392227</v>
      </c>
      <c r="F103" s="32">
        <f t="shared" si="41"/>
        <v>0.27403088559722666</v>
      </c>
      <c r="G103" s="31">
        <f t="shared" si="42"/>
        <v>16891</v>
      </c>
      <c r="H103" s="31">
        <f t="shared" si="43"/>
        <v>24346</v>
      </c>
      <c r="I103" s="32">
        <f t="shared" si="48"/>
        <v>4.0380653389581085E-2</v>
      </c>
      <c r="J103" s="90"/>
      <c r="K103" s="31">
        <v>927867</v>
      </c>
      <c r="L103" s="31">
        <v>942553</v>
      </c>
      <c r="M103" s="31">
        <v>1143061</v>
      </c>
      <c r="N103" s="32">
        <f t="shared" si="44"/>
        <v>0.21272862109610813</v>
      </c>
      <c r="O103" s="32">
        <f t="shared" si="45"/>
        <v>0.23192332521794601</v>
      </c>
      <c r="P103" s="31">
        <f t="shared" si="46"/>
        <v>200508</v>
      </c>
      <c r="Q103" s="31">
        <f t="shared" si="47"/>
        <v>215194</v>
      </c>
      <c r="R103" s="32">
        <f t="shared" si="49"/>
        <v>4.4681846269503389E-2</v>
      </c>
    </row>
    <row r="104" spans="1:18" x14ac:dyDescent="0.25">
      <c r="A104" s="54" t="s">
        <v>31</v>
      </c>
      <c r="B104" s="31">
        <v>88702</v>
      </c>
      <c r="C104" s="31">
        <v>115899</v>
      </c>
      <c r="D104" s="31">
        <v>115626</v>
      </c>
      <c r="E104" s="32">
        <f t="shared" si="40"/>
        <v>-2.3554991846348461E-3</v>
      </c>
      <c r="F104" s="32">
        <f t="shared" si="41"/>
        <v>0.30353317850781258</v>
      </c>
      <c r="G104" s="31">
        <f t="shared" si="42"/>
        <v>-273</v>
      </c>
      <c r="H104" s="31">
        <f t="shared" si="43"/>
        <v>26924</v>
      </c>
      <c r="I104" s="32">
        <f t="shared" si="48"/>
        <v>4.1249698991286353E-2</v>
      </c>
      <c r="J104" s="90"/>
      <c r="K104" s="31">
        <v>864379</v>
      </c>
      <c r="L104" s="31">
        <v>1010222</v>
      </c>
      <c r="M104" s="31">
        <v>993022</v>
      </c>
      <c r="N104" s="32">
        <f t="shared" si="44"/>
        <v>-1.702596063043571E-2</v>
      </c>
      <c r="O104" s="32">
        <f t="shared" si="45"/>
        <v>0.14882707701135733</v>
      </c>
      <c r="P104" s="31">
        <f t="shared" si="46"/>
        <v>-17200</v>
      </c>
      <c r="Q104" s="31">
        <f t="shared" si="47"/>
        <v>128643</v>
      </c>
      <c r="R104" s="32">
        <f t="shared" si="49"/>
        <v>3.8816875342816165E-2</v>
      </c>
    </row>
    <row r="105" spans="1:18" x14ac:dyDescent="0.25">
      <c r="A105" s="54" t="s">
        <v>32</v>
      </c>
      <c r="B105" s="31">
        <v>85629</v>
      </c>
      <c r="C105" s="31">
        <v>86458</v>
      </c>
      <c r="D105" s="31">
        <v>88893</v>
      </c>
      <c r="E105" s="32">
        <f t="shared" si="40"/>
        <v>2.816396400564436E-2</v>
      </c>
      <c r="F105" s="32">
        <f t="shared" si="41"/>
        <v>3.811792733770103E-2</v>
      </c>
      <c r="G105" s="31">
        <f t="shared" si="42"/>
        <v>2435</v>
      </c>
      <c r="H105" s="31">
        <f t="shared" si="43"/>
        <v>3264</v>
      </c>
      <c r="I105" s="32">
        <f t="shared" si="48"/>
        <v>3.1712672689813863E-2</v>
      </c>
      <c r="J105" s="90"/>
      <c r="K105" s="31">
        <v>802853</v>
      </c>
      <c r="L105" s="31">
        <v>826401</v>
      </c>
      <c r="M105" s="31">
        <v>849376</v>
      </c>
      <c r="N105" s="32">
        <f t="shared" si="44"/>
        <v>2.7801273231760293E-2</v>
      </c>
      <c r="O105" s="32">
        <f t="shared" si="45"/>
        <v>5.7947096168289747E-2</v>
      </c>
      <c r="P105" s="31">
        <f t="shared" si="46"/>
        <v>22975</v>
      </c>
      <c r="Q105" s="31">
        <f t="shared" si="47"/>
        <v>46523</v>
      </c>
      <c r="R105" s="32">
        <f t="shared" si="49"/>
        <v>3.3201804503001774E-2</v>
      </c>
    </row>
    <row r="106" spans="1:18" x14ac:dyDescent="0.25">
      <c r="A106" s="54" t="s">
        <v>33</v>
      </c>
      <c r="B106" s="31">
        <v>76846</v>
      </c>
      <c r="C106" s="31">
        <v>84740</v>
      </c>
      <c r="D106" s="31">
        <v>107084</v>
      </c>
      <c r="E106" s="32">
        <f t="shared" si="40"/>
        <v>0.26367713004484306</v>
      </c>
      <c r="F106" s="32">
        <f t="shared" si="41"/>
        <v>0.3934882752518023</v>
      </c>
      <c r="G106" s="31">
        <f t="shared" si="42"/>
        <v>22344</v>
      </c>
      <c r="H106" s="31">
        <f t="shared" si="43"/>
        <v>30238</v>
      </c>
      <c r="I106" s="32">
        <f t="shared" si="48"/>
        <v>3.8202331368229536E-2</v>
      </c>
      <c r="J106" s="90"/>
      <c r="K106" s="31">
        <v>657767</v>
      </c>
      <c r="L106" s="31">
        <v>784419</v>
      </c>
      <c r="M106" s="31">
        <v>881223</v>
      </c>
      <c r="N106" s="32">
        <f t="shared" si="44"/>
        <v>0.12340853548932396</v>
      </c>
      <c r="O106" s="32">
        <f t="shared" si="45"/>
        <v>0.33971907985654504</v>
      </c>
      <c r="P106" s="31">
        <f t="shared" si="46"/>
        <v>96804</v>
      </c>
      <c r="Q106" s="31">
        <f t="shared" si="47"/>
        <v>223456</v>
      </c>
      <c r="R106" s="32">
        <f t="shared" si="49"/>
        <v>3.4446692359507133E-2</v>
      </c>
    </row>
    <row r="107" spans="1:18" x14ac:dyDescent="0.25">
      <c r="A107" s="54" t="s">
        <v>34</v>
      </c>
      <c r="B107" s="31">
        <v>13208</v>
      </c>
      <c r="C107" s="31">
        <v>29518</v>
      </c>
      <c r="D107" s="31">
        <v>22384</v>
      </c>
      <c r="E107" s="32">
        <f t="shared" si="40"/>
        <v>-0.24168304085642656</v>
      </c>
      <c r="F107" s="32">
        <f t="shared" si="41"/>
        <v>0.6947304663840097</v>
      </c>
      <c r="G107" s="31">
        <f t="shared" si="42"/>
        <v>-7134</v>
      </c>
      <c r="H107" s="31">
        <f t="shared" si="43"/>
        <v>9176</v>
      </c>
      <c r="I107" s="32">
        <f t="shared" si="48"/>
        <v>7.9855159066382457E-3</v>
      </c>
      <c r="J107" s="90"/>
      <c r="K107" s="31">
        <v>183350</v>
      </c>
      <c r="L107" s="31">
        <v>365594</v>
      </c>
      <c r="M107" s="31">
        <v>371617</v>
      </c>
      <c r="N107" s="32">
        <f t="shared" si="44"/>
        <v>1.6474559210490236E-2</v>
      </c>
      <c r="O107" s="32">
        <f t="shared" si="45"/>
        <v>1.0268175620398146</v>
      </c>
      <c r="P107" s="31">
        <f t="shared" si="46"/>
        <v>6023</v>
      </c>
      <c r="Q107" s="31">
        <f t="shared" si="47"/>
        <v>188267</v>
      </c>
      <c r="R107" s="32">
        <f t="shared" si="49"/>
        <v>1.4526375814706336E-2</v>
      </c>
    </row>
    <row r="108" spans="1:18" x14ac:dyDescent="0.25">
      <c r="A108" s="54" t="s">
        <v>35</v>
      </c>
      <c r="B108" s="31">
        <v>65700</v>
      </c>
      <c r="C108" s="31">
        <v>78519</v>
      </c>
      <c r="D108" s="31">
        <v>76337</v>
      </c>
      <c r="E108" s="32">
        <f t="shared" si="40"/>
        <v>-2.778945223449103E-2</v>
      </c>
      <c r="F108" s="32">
        <f t="shared" si="41"/>
        <v>0.16190258751902586</v>
      </c>
      <c r="G108" s="31">
        <f t="shared" si="42"/>
        <v>-2182</v>
      </c>
      <c r="H108" s="31">
        <f t="shared" si="43"/>
        <v>10637</v>
      </c>
      <c r="I108" s="32">
        <f t="shared" si="48"/>
        <v>2.7233306279710674E-2</v>
      </c>
      <c r="J108" s="90"/>
      <c r="K108" s="31">
        <v>710789</v>
      </c>
      <c r="L108" s="31">
        <v>691487</v>
      </c>
      <c r="M108" s="31">
        <v>756501</v>
      </c>
      <c r="N108" s="32">
        <f t="shared" si="44"/>
        <v>9.4020567270245214E-2</v>
      </c>
      <c r="O108" s="32">
        <f t="shared" si="45"/>
        <v>6.4311631159176708E-2</v>
      </c>
      <c r="P108" s="31">
        <f t="shared" si="46"/>
        <v>65014</v>
      </c>
      <c r="Q108" s="31">
        <f t="shared" si="47"/>
        <v>45712</v>
      </c>
      <c r="R108" s="32">
        <f t="shared" si="49"/>
        <v>2.9571353921379159E-2</v>
      </c>
    </row>
    <row r="109" spans="1:18" x14ac:dyDescent="0.25">
      <c r="A109" s="54" t="s">
        <v>36</v>
      </c>
      <c r="B109" s="31">
        <v>11090</v>
      </c>
      <c r="C109" s="31">
        <v>1602</v>
      </c>
      <c r="D109" s="31">
        <v>5143</v>
      </c>
      <c r="E109" s="32">
        <f t="shared" si="40"/>
        <v>2.2103620474406993</v>
      </c>
      <c r="F109" s="32">
        <f t="shared" si="41"/>
        <v>-0.53624887285843104</v>
      </c>
      <c r="G109" s="31">
        <f t="shared" si="42"/>
        <v>3541</v>
      </c>
      <c r="H109" s="31">
        <f t="shared" si="43"/>
        <v>-5947</v>
      </c>
      <c r="I109" s="32">
        <f t="shared" si="48"/>
        <v>1.8347707428449113E-3</v>
      </c>
      <c r="J109" s="90"/>
      <c r="K109" s="31">
        <v>355209</v>
      </c>
      <c r="L109" s="31">
        <v>146974</v>
      </c>
      <c r="M109" s="31">
        <v>263270</v>
      </c>
      <c r="N109" s="32">
        <f t="shared" si="44"/>
        <v>0.79126920407691159</v>
      </c>
      <c r="O109" s="32">
        <f t="shared" si="45"/>
        <v>-0.25883071656405099</v>
      </c>
      <c r="P109" s="31">
        <f t="shared" si="46"/>
        <v>116296</v>
      </c>
      <c r="Q109" s="31">
        <f t="shared" si="47"/>
        <v>-91939</v>
      </c>
      <c r="R109" s="32">
        <f t="shared" si="49"/>
        <v>1.0291130278587194E-2</v>
      </c>
    </row>
    <row r="110" spans="1:18" x14ac:dyDescent="0.25">
      <c r="A110" s="54" t="s">
        <v>37</v>
      </c>
      <c r="B110" s="31">
        <v>9801</v>
      </c>
      <c r="C110" s="31">
        <v>4668</v>
      </c>
      <c r="D110" s="31">
        <v>6780</v>
      </c>
      <c r="E110" s="32">
        <f t="shared" si="40"/>
        <v>0.45244215938303345</v>
      </c>
      <c r="F110" s="32">
        <f t="shared" si="41"/>
        <v>-0.30823385368839917</v>
      </c>
      <c r="G110" s="31">
        <f t="shared" si="42"/>
        <v>2112</v>
      </c>
      <c r="H110" s="31">
        <f t="shared" si="43"/>
        <v>-3021</v>
      </c>
      <c r="I110" s="32">
        <f t="shared" si="48"/>
        <v>2.4187722411993973E-3</v>
      </c>
      <c r="J110" s="90"/>
      <c r="K110" s="31">
        <v>516905</v>
      </c>
      <c r="L110" s="31">
        <v>221326</v>
      </c>
      <c r="M110" s="31">
        <v>324667</v>
      </c>
      <c r="N110" s="32">
        <f t="shared" si="44"/>
        <v>0.46691757859447147</v>
      </c>
      <c r="O110" s="32">
        <f t="shared" si="45"/>
        <v>-0.37190199359650222</v>
      </c>
      <c r="P110" s="31">
        <f t="shared" si="46"/>
        <v>103341</v>
      </c>
      <c r="Q110" s="31">
        <f t="shared" si="47"/>
        <v>-192238</v>
      </c>
      <c r="R110" s="32">
        <f t="shared" si="49"/>
        <v>1.2691117081923761E-2</v>
      </c>
    </row>
    <row r="111" spans="1:18" x14ac:dyDescent="0.25">
      <c r="A111" s="54" t="s">
        <v>38</v>
      </c>
      <c r="B111" s="31">
        <v>7018</v>
      </c>
      <c r="C111" s="31">
        <v>16393</v>
      </c>
      <c r="D111" s="31">
        <v>16890</v>
      </c>
      <c r="E111" s="32">
        <f t="shared" si="40"/>
        <v>3.0317818581101719E-2</v>
      </c>
      <c r="F111" s="32">
        <f t="shared" si="41"/>
        <v>1.4066685665431748</v>
      </c>
      <c r="G111" s="31">
        <f t="shared" si="42"/>
        <v>497</v>
      </c>
      <c r="H111" s="31">
        <f t="shared" si="43"/>
        <v>9872</v>
      </c>
      <c r="I111" s="32">
        <f t="shared" si="48"/>
        <v>6.0255255389170823E-3</v>
      </c>
      <c r="J111" s="90"/>
      <c r="K111" s="31">
        <v>47805</v>
      </c>
      <c r="L111" s="31">
        <v>147225</v>
      </c>
      <c r="M111" s="31">
        <v>154486</v>
      </c>
      <c r="N111" s="32">
        <f t="shared" si="44"/>
        <v>4.9319069451519759E-2</v>
      </c>
      <c r="O111" s="32">
        <f t="shared" si="45"/>
        <v>2.2315866541156781</v>
      </c>
      <c r="P111" s="31">
        <f t="shared" si="46"/>
        <v>7261</v>
      </c>
      <c r="Q111" s="31">
        <f t="shared" si="47"/>
        <v>106681</v>
      </c>
      <c r="R111" s="32">
        <f t="shared" si="49"/>
        <v>6.0388025685335252E-3</v>
      </c>
    </row>
    <row r="112" spans="1:18" x14ac:dyDescent="0.25">
      <c r="A112" s="54" t="s">
        <v>39</v>
      </c>
      <c r="B112" s="31">
        <v>6802</v>
      </c>
      <c r="C112" s="31">
        <v>7772</v>
      </c>
      <c r="D112" s="31">
        <v>8742</v>
      </c>
      <c r="E112" s="32">
        <f t="shared" si="40"/>
        <v>0.12480699948533203</v>
      </c>
      <c r="F112" s="32">
        <f t="shared" si="41"/>
        <v>0.28521023228462217</v>
      </c>
      <c r="G112" s="31">
        <f t="shared" si="42"/>
        <v>970</v>
      </c>
      <c r="H112" s="31">
        <f t="shared" si="43"/>
        <v>1940</v>
      </c>
      <c r="I112" s="32">
        <f t="shared" si="48"/>
        <v>3.1187178366615235E-3</v>
      </c>
      <c r="J112" s="90"/>
      <c r="K112" s="31">
        <v>54554</v>
      </c>
      <c r="L112" s="31">
        <v>78142</v>
      </c>
      <c r="M112" s="31">
        <v>95283</v>
      </c>
      <c r="N112" s="32">
        <f t="shared" si="44"/>
        <v>0.21935706790202447</v>
      </c>
      <c r="O112" s="32">
        <f t="shared" si="45"/>
        <v>0.74658136891886939</v>
      </c>
      <c r="P112" s="31">
        <f t="shared" si="46"/>
        <v>17141</v>
      </c>
      <c r="Q112" s="31">
        <f t="shared" si="47"/>
        <v>40729</v>
      </c>
      <c r="R112" s="32">
        <f t="shared" si="49"/>
        <v>3.7245784416554246E-3</v>
      </c>
    </row>
    <row r="113" spans="1:18" x14ac:dyDescent="0.25">
      <c r="A113" s="54" t="s">
        <v>40</v>
      </c>
      <c r="B113" s="31">
        <v>12356</v>
      </c>
      <c r="C113" s="31">
        <v>17551</v>
      </c>
      <c r="D113" s="31">
        <v>17267</v>
      </c>
      <c r="E113" s="32">
        <f t="shared" si="40"/>
        <v>-1.6181414164435082E-2</v>
      </c>
      <c r="F113" s="32">
        <f t="shared" si="41"/>
        <v>0.39745872450631281</v>
      </c>
      <c r="G113" s="31">
        <f t="shared" si="42"/>
        <v>-284</v>
      </c>
      <c r="H113" s="31">
        <f t="shared" si="43"/>
        <v>4911</v>
      </c>
      <c r="I113" s="32">
        <f t="shared" si="48"/>
        <v>6.1600206915619453E-3</v>
      </c>
      <c r="J113" s="90"/>
      <c r="K113" s="31">
        <v>65250</v>
      </c>
      <c r="L113" s="31">
        <v>96842</v>
      </c>
      <c r="M113" s="31">
        <v>119408</v>
      </c>
      <c r="N113" s="32">
        <f t="shared" si="44"/>
        <v>0.23301873154209951</v>
      </c>
      <c r="O113" s="32">
        <f t="shared" si="45"/>
        <v>0.83000766283524907</v>
      </c>
      <c r="P113" s="31">
        <f t="shared" si="46"/>
        <v>22566</v>
      </c>
      <c r="Q113" s="31">
        <f t="shared" si="47"/>
        <v>54158</v>
      </c>
      <c r="R113" s="32">
        <f t="shared" si="49"/>
        <v>4.6676160759127122E-3</v>
      </c>
    </row>
    <row r="114" spans="1:18" x14ac:dyDescent="0.25">
      <c r="A114" s="54" t="s">
        <v>41</v>
      </c>
      <c r="B114" s="31">
        <v>3638</v>
      </c>
      <c r="C114" s="31">
        <v>3867</v>
      </c>
      <c r="D114" s="31">
        <v>3735</v>
      </c>
      <c r="E114" s="32">
        <f t="shared" si="40"/>
        <v>-3.4134988363072161E-2</v>
      </c>
      <c r="F114" s="32">
        <f t="shared" si="41"/>
        <v>2.6663001649257945E-2</v>
      </c>
      <c r="G114" s="31">
        <f t="shared" si="42"/>
        <v>-132</v>
      </c>
      <c r="H114" s="31">
        <f t="shared" si="43"/>
        <v>97</v>
      </c>
      <c r="I114" s="32">
        <f t="shared" si="48"/>
        <v>1.3324652390678095E-3</v>
      </c>
      <c r="J114" s="90"/>
      <c r="K114" s="31">
        <v>50425</v>
      </c>
      <c r="L114" s="31">
        <v>102919</v>
      </c>
      <c r="M114" s="31">
        <v>104991</v>
      </c>
      <c r="N114" s="32">
        <f t="shared" si="44"/>
        <v>2.0132337080616791E-2</v>
      </c>
      <c r="O114" s="32">
        <f t="shared" si="45"/>
        <v>1.0821219633118493</v>
      </c>
      <c r="P114" s="31">
        <f t="shared" si="46"/>
        <v>2072</v>
      </c>
      <c r="Q114" s="31">
        <f t="shared" si="47"/>
        <v>54566</v>
      </c>
      <c r="R114" s="32">
        <f t="shared" si="49"/>
        <v>4.1040606946448439E-3</v>
      </c>
    </row>
    <row r="115" spans="1:18" x14ac:dyDescent="0.25">
      <c r="A115" s="54" t="s">
        <v>42</v>
      </c>
      <c r="B115" s="31">
        <v>15458</v>
      </c>
      <c r="C115" s="31">
        <v>16221</v>
      </c>
      <c r="D115" s="31">
        <v>22553</v>
      </c>
      <c r="E115" s="32">
        <f t="shared" si="40"/>
        <v>0.3903581776709204</v>
      </c>
      <c r="F115" s="32">
        <f t="shared" si="41"/>
        <v>0.45898563850433427</v>
      </c>
      <c r="G115" s="31">
        <f t="shared" si="42"/>
        <v>6332</v>
      </c>
      <c r="H115" s="31">
        <f t="shared" si="43"/>
        <v>7095</v>
      </c>
      <c r="I115" s="32">
        <f t="shared" si="48"/>
        <v>8.0458068371342187E-3</v>
      </c>
      <c r="J115" s="90"/>
      <c r="K115" s="31">
        <v>89625</v>
      </c>
      <c r="L115" s="31">
        <v>138459</v>
      </c>
      <c r="M115" s="31">
        <v>176926</v>
      </c>
      <c r="N115" s="32">
        <f t="shared" si="44"/>
        <v>0.27782231563134219</v>
      </c>
      <c r="O115" s="32">
        <f t="shared" si="45"/>
        <v>0.97406973500697358</v>
      </c>
      <c r="P115" s="31">
        <f t="shared" si="46"/>
        <v>38467</v>
      </c>
      <c r="Q115" s="31">
        <f t="shared" si="47"/>
        <v>87301</v>
      </c>
      <c r="R115" s="32">
        <f t="shared" si="49"/>
        <v>6.9159741545535679E-3</v>
      </c>
    </row>
    <row r="116" spans="1:18" x14ac:dyDescent="0.25">
      <c r="A116" s="54" t="s">
        <v>43</v>
      </c>
      <c r="B116" s="31">
        <v>36590</v>
      </c>
      <c r="C116" s="31">
        <v>61304</v>
      </c>
      <c r="D116" s="31">
        <v>62780</v>
      </c>
      <c r="E116" s="32">
        <f t="shared" si="40"/>
        <v>2.4076732350254426E-2</v>
      </c>
      <c r="F116" s="32">
        <f t="shared" si="41"/>
        <v>0.71576933588412128</v>
      </c>
      <c r="G116" s="31">
        <f t="shared" si="42"/>
        <v>1476</v>
      </c>
      <c r="H116" s="31">
        <f t="shared" si="43"/>
        <v>26190</v>
      </c>
      <c r="I116" s="32">
        <f t="shared" si="48"/>
        <v>2.2396832050515951E-2</v>
      </c>
      <c r="J116" s="90"/>
      <c r="K116" s="31">
        <v>290630</v>
      </c>
      <c r="L116" s="31">
        <v>495858</v>
      </c>
      <c r="M116" s="31">
        <v>564719</v>
      </c>
      <c r="N116" s="32">
        <f t="shared" si="44"/>
        <v>0.13887241911998993</v>
      </c>
      <c r="O116" s="32">
        <f t="shared" si="45"/>
        <v>0.9430857103533703</v>
      </c>
      <c r="P116" s="31">
        <f t="shared" si="46"/>
        <v>68861</v>
      </c>
      <c r="Q116" s="31">
        <f t="shared" si="47"/>
        <v>274089</v>
      </c>
      <c r="R116" s="32">
        <f t="shared" si="49"/>
        <v>2.2074664032337453E-2</v>
      </c>
    </row>
    <row r="117" spans="1:18" x14ac:dyDescent="0.25">
      <c r="A117" s="54" t="s">
        <v>44</v>
      </c>
      <c r="B117" s="31">
        <v>25504</v>
      </c>
      <c r="C117" s="31">
        <v>22600</v>
      </c>
      <c r="D117" s="31">
        <v>24566</v>
      </c>
      <c r="E117" s="32">
        <f t="shared" si="40"/>
        <v>8.6991150442477849E-2</v>
      </c>
      <c r="F117" s="32">
        <f t="shared" si="41"/>
        <v>-3.6778544542032665E-2</v>
      </c>
      <c r="G117" s="31">
        <f t="shared" si="42"/>
        <v>1966</v>
      </c>
      <c r="H117" s="31">
        <f t="shared" si="43"/>
        <v>-938</v>
      </c>
      <c r="I117" s="32">
        <f t="shared" si="48"/>
        <v>8.7639467370655439E-3</v>
      </c>
      <c r="J117" s="90"/>
      <c r="K117" s="31">
        <v>213774</v>
      </c>
      <c r="L117" s="31">
        <v>208347</v>
      </c>
      <c r="M117" s="31">
        <v>245555</v>
      </c>
      <c r="N117" s="32">
        <f t="shared" si="44"/>
        <v>0.17858668471348271</v>
      </c>
      <c r="O117" s="32">
        <f t="shared" si="45"/>
        <v>0.1486663485737274</v>
      </c>
      <c r="P117" s="31">
        <f t="shared" si="46"/>
        <v>37208</v>
      </c>
      <c r="Q117" s="31">
        <f t="shared" si="47"/>
        <v>31781</v>
      </c>
      <c r="R117" s="32">
        <f t="shared" si="49"/>
        <v>9.5986572551315322E-3</v>
      </c>
    </row>
    <row r="118" spans="1:18" x14ac:dyDescent="0.25">
      <c r="A118" s="55" t="s">
        <v>45</v>
      </c>
      <c r="B118" s="31">
        <v>49245</v>
      </c>
      <c r="C118" s="31">
        <v>3317</v>
      </c>
      <c r="D118" s="31">
        <v>3243</v>
      </c>
      <c r="E118" s="32">
        <f t="shared" si="40"/>
        <v>-2.2309315646668715E-2</v>
      </c>
      <c r="F118" s="32">
        <f t="shared" si="41"/>
        <v>-0.93414559853792267</v>
      </c>
      <c r="G118" s="31">
        <f t="shared" si="42"/>
        <v>-74</v>
      </c>
      <c r="H118" s="31">
        <f t="shared" si="43"/>
        <v>-46002</v>
      </c>
      <c r="I118" s="32">
        <f t="shared" si="48"/>
        <v>1.1569437136002426E-3</v>
      </c>
      <c r="J118" s="90"/>
      <c r="K118" s="31">
        <v>384142</v>
      </c>
      <c r="L118" s="31">
        <v>36035</v>
      </c>
      <c r="M118" s="31">
        <v>44691</v>
      </c>
      <c r="N118" s="32">
        <f t="shared" si="44"/>
        <v>0.24021090606354933</v>
      </c>
      <c r="O118" s="32">
        <f t="shared" si="45"/>
        <v>-0.88366020898521902</v>
      </c>
      <c r="P118" s="31">
        <f t="shared" si="46"/>
        <v>8656</v>
      </c>
      <c r="Q118" s="31">
        <f t="shared" si="47"/>
        <v>-339451</v>
      </c>
      <c r="R118" s="32">
        <f t="shared" si="49"/>
        <v>1.7469552295375102E-3</v>
      </c>
    </row>
    <row r="119" spans="1:18" x14ac:dyDescent="0.25">
      <c r="A119" s="53" t="s">
        <v>46</v>
      </c>
      <c r="B119" s="69">
        <f>B94-SUM(B95:B118)</f>
        <v>146303</v>
      </c>
      <c r="C119" s="69">
        <f>C94-SUM(C95:C118)</f>
        <v>101288</v>
      </c>
      <c r="D119" s="69">
        <f>D94-SUM(D95:D118)</f>
        <v>98080</v>
      </c>
      <c r="E119" s="70">
        <f t="shared" si="40"/>
        <v>-3.1672063818023899E-2</v>
      </c>
      <c r="F119" s="70">
        <f t="shared" si="41"/>
        <v>-0.32961046595080079</v>
      </c>
      <c r="G119" s="69">
        <f t="shared" si="42"/>
        <v>-3208</v>
      </c>
      <c r="H119" s="69">
        <f t="shared" si="43"/>
        <v>-48223</v>
      </c>
      <c r="I119" s="70">
        <f t="shared" si="48"/>
        <v>3.4990144751745854E-2</v>
      </c>
      <c r="J119" s="90"/>
      <c r="K119" s="69">
        <f>K94-SUM(K95:K118)</f>
        <v>1301848</v>
      </c>
      <c r="L119" s="69">
        <f>L94-SUM(L95:L118)</f>
        <v>1073910</v>
      </c>
      <c r="M119" s="69">
        <f>M94-SUM(M95:M118)</f>
        <v>1156569</v>
      </c>
      <c r="N119" s="70">
        <f t="shared" si="44"/>
        <v>7.6970137162332142E-2</v>
      </c>
      <c r="O119" s="70">
        <f t="shared" si="45"/>
        <v>-0.11159444113291261</v>
      </c>
      <c r="P119" s="69">
        <f t="shared" si="46"/>
        <v>82659</v>
      </c>
      <c r="Q119" s="69">
        <f t="shared" si="47"/>
        <v>-145279</v>
      </c>
      <c r="R119" s="70">
        <f t="shared" si="49"/>
        <v>4.5209869165401727E-2</v>
      </c>
    </row>
    <row r="120" spans="1:18" ht="21" x14ac:dyDescent="0.35">
      <c r="A120" s="71" t="s">
        <v>61</v>
      </c>
      <c r="B120" s="71"/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</row>
    <row r="121" spans="1:18" x14ac:dyDescent="0.25">
      <c r="A121" s="72"/>
      <c r="B121" s="11" t="s">
        <v>115</v>
      </c>
      <c r="C121" s="12"/>
      <c r="D121" s="12"/>
      <c r="E121" s="12"/>
      <c r="F121" s="12"/>
      <c r="G121" s="12"/>
      <c r="H121" s="12"/>
      <c r="I121" s="13"/>
      <c r="J121" s="73"/>
      <c r="K121" s="11" t="str">
        <f>K$5</f>
        <v>acumulado septiembre</v>
      </c>
      <c r="L121" s="12"/>
      <c r="M121" s="12"/>
      <c r="N121" s="12"/>
      <c r="O121" s="12"/>
      <c r="P121" s="12"/>
      <c r="Q121" s="12"/>
      <c r="R121" s="13"/>
    </row>
    <row r="122" spans="1:18" x14ac:dyDescent="0.25">
      <c r="A122" s="15"/>
      <c r="B122" s="16">
        <f>B$6</f>
        <v>2019</v>
      </c>
      <c r="C122" s="16">
        <f>C$6</f>
        <v>2022</v>
      </c>
      <c r="D122" s="16">
        <f>D$6</f>
        <v>2023</v>
      </c>
      <c r="E122" s="16" t="str">
        <f>CONCATENATE("var ",RIGHT(D122,2),"/",RIGHT(C122,2))</f>
        <v>var 23/22</v>
      </c>
      <c r="F122" s="16" t="str">
        <f>CONCATENATE("var ",RIGHT(D122,2),"/",RIGHT(B122,2))</f>
        <v>var 23/19</v>
      </c>
      <c r="G122" s="16" t="str">
        <f>CONCATENATE("dif ",RIGHT(D122,2),"-",RIGHT(C122,2))</f>
        <v>dif 23-22</v>
      </c>
      <c r="H122" s="16" t="str">
        <f>CONCATENATE("dif ",RIGHT(D122,2),"-",RIGHT(B122,2))</f>
        <v>dif 23-19</v>
      </c>
      <c r="I122" s="16" t="str">
        <f>CONCATENATE("cuota ",RIGHT(D122,2))</f>
        <v>cuota 23</v>
      </c>
      <c r="J122" s="74"/>
      <c r="K122" s="16">
        <f>K$6</f>
        <v>2019</v>
      </c>
      <c r="L122" s="16">
        <f>L$6</f>
        <v>2022</v>
      </c>
      <c r="M122" s="16">
        <f>M$6</f>
        <v>2023</v>
      </c>
      <c r="N122" s="16" t="str">
        <f>CONCATENATE("var ",RIGHT(M122,2),"/",RIGHT(L122,2))</f>
        <v>var 23/22</v>
      </c>
      <c r="O122" s="16" t="str">
        <f>CONCATENATE("var ",RIGHT(M122,2),"/",RIGHT(K122,2))</f>
        <v>var 23/19</v>
      </c>
      <c r="P122" s="16" t="str">
        <f>CONCATENATE("dif ",RIGHT(M122,2),"-",RIGHT(L122,2))</f>
        <v>dif 23-22</v>
      </c>
      <c r="Q122" s="16" t="str">
        <f>CONCATENATE("dif ",RIGHT(M122,2),"-",RIGHT(K122,2))</f>
        <v>dif 23-19</v>
      </c>
      <c r="R122" s="16" t="str">
        <f>CONCATENATE("cuota ",RIGHT(M122,2))</f>
        <v>cuota 23</v>
      </c>
    </row>
    <row r="123" spans="1:18" x14ac:dyDescent="0.25">
      <c r="A123" s="75" t="s">
        <v>48</v>
      </c>
      <c r="B123" s="76">
        <v>2760383</v>
      </c>
      <c r="C123" s="76">
        <v>2570788</v>
      </c>
      <c r="D123" s="76">
        <v>2803075</v>
      </c>
      <c r="E123" s="77">
        <f t="shared" ref="E123:E133" si="53">D123/C123-1</f>
        <v>9.0356342102110299E-2</v>
      </c>
      <c r="F123" s="77">
        <f t="shared" ref="F123:F133" si="54">D123/B123-1</f>
        <v>1.5465969758544418E-2</v>
      </c>
      <c r="G123" s="76">
        <f t="shared" ref="G123:G133" si="55">D123-C123</f>
        <v>232287</v>
      </c>
      <c r="H123" s="76">
        <f t="shared" ref="H123:H133" si="56">D123-B123</f>
        <v>42692</v>
      </c>
      <c r="I123" s="77">
        <f>D123/$D$123</f>
        <v>1</v>
      </c>
      <c r="J123" s="78"/>
      <c r="K123" s="76">
        <v>25578799</v>
      </c>
      <c r="L123" s="76">
        <v>23015665</v>
      </c>
      <c r="M123" s="76">
        <v>25582224</v>
      </c>
      <c r="N123" s="77">
        <f t="shared" ref="N123:N133" si="57">M123/L123-1</f>
        <v>0.11151357130024264</v>
      </c>
      <c r="O123" s="77">
        <f t="shared" ref="O123:O133" si="58">M123/K123-1</f>
        <v>1.3389995362955709E-4</v>
      </c>
      <c r="P123" s="76">
        <f t="shared" ref="P123:P133" si="59">M123-L123</f>
        <v>2566559</v>
      </c>
      <c r="Q123" s="76">
        <f t="shared" ref="Q123:Q133" si="60">M123-K123</f>
        <v>3425</v>
      </c>
      <c r="R123" s="77">
        <f>M123/$M$123</f>
        <v>1</v>
      </c>
    </row>
    <row r="124" spans="1:18" x14ac:dyDescent="0.25">
      <c r="A124" s="94" t="s">
        <v>49</v>
      </c>
      <c r="B124" s="95">
        <v>1060717</v>
      </c>
      <c r="C124" s="95">
        <v>1013730</v>
      </c>
      <c r="D124" s="95">
        <v>1102818</v>
      </c>
      <c r="E124" s="96">
        <f t="shared" si="53"/>
        <v>8.7881388535408833E-2</v>
      </c>
      <c r="F124" s="96">
        <f t="shared" si="54"/>
        <v>3.9691076884786458E-2</v>
      </c>
      <c r="G124" s="95">
        <f t="shared" si="55"/>
        <v>89088</v>
      </c>
      <c r="H124" s="95">
        <f t="shared" si="56"/>
        <v>42101</v>
      </c>
      <c r="I124" s="96">
        <f t="shared" ref="I124:I133" si="61">D124/$D$123</f>
        <v>0.39343149933555116</v>
      </c>
      <c r="J124" s="90"/>
      <c r="K124" s="95">
        <v>9847763</v>
      </c>
      <c r="L124" s="95">
        <v>9333775</v>
      </c>
      <c r="M124" s="95">
        <v>10079942</v>
      </c>
      <c r="N124" s="96">
        <f t="shared" si="57"/>
        <v>7.9942681283832195E-2</v>
      </c>
      <c r="O124" s="96">
        <f t="shared" si="58"/>
        <v>2.3576826534107198E-2</v>
      </c>
      <c r="P124" s="95">
        <f t="shared" si="59"/>
        <v>746167</v>
      </c>
      <c r="Q124" s="95">
        <f t="shared" si="60"/>
        <v>232179</v>
      </c>
      <c r="R124" s="96">
        <f t="shared" ref="R124:R133" si="62">M124/$M$123</f>
        <v>0.39402133293805885</v>
      </c>
    </row>
    <row r="125" spans="1:18" x14ac:dyDescent="0.25">
      <c r="A125" s="97" t="s">
        <v>50</v>
      </c>
      <c r="B125" s="31">
        <v>796998</v>
      </c>
      <c r="C125" s="31">
        <v>748642</v>
      </c>
      <c r="D125" s="31">
        <v>799868</v>
      </c>
      <c r="E125" s="32">
        <f t="shared" si="53"/>
        <v>6.8425228613943734E-2</v>
      </c>
      <c r="F125" s="32">
        <f t="shared" si="54"/>
        <v>3.6010128005339315E-3</v>
      </c>
      <c r="G125" s="31">
        <f t="shared" si="55"/>
        <v>51226</v>
      </c>
      <c r="H125" s="31">
        <f t="shared" si="56"/>
        <v>2870</v>
      </c>
      <c r="I125" s="32">
        <f t="shared" si="61"/>
        <v>0.2853537632778288</v>
      </c>
      <c r="J125" s="90"/>
      <c r="K125" s="31">
        <v>7573908</v>
      </c>
      <c r="L125" s="31">
        <v>6487078</v>
      </c>
      <c r="M125" s="31">
        <v>7196477</v>
      </c>
      <c r="N125" s="32">
        <f t="shared" si="57"/>
        <v>0.10935570683750062</v>
      </c>
      <c r="O125" s="32">
        <f t="shared" si="58"/>
        <v>-4.9833058442220302E-2</v>
      </c>
      <c r="P125" s="31">
        <f t="shared" si="59"/>
        <v>709399</v>
      </c>
      <c r="Q125" s="31">
        <f t="shared" si="60"/>
        <v>-377431</v>
      </c>
      <c r="R125" s="32">
        <f t="shared" si="62"/>
        <v>0.2813077158576987</v>
      </c>
    </row>
    <row r="126" spans="1:18" x14ac:dyDescent="0.25">
      <c r="A126" s="97" t="s">
        <v>51</v>
      </c>
      <c r="B126" s="31">
        <v>20450</v>
      </c>
      <c r="C126" s="31">
        <v>13618</v>
      </c>
      <c r="D126" s="31">
        <v>13736</v>
      </c>
      <c r="E126" s="32">
        <f t="shared" si="53"/>
        <v>8.6650022029666207E-3</v>
      </c>
      <c r="F126" s="32">
        <f t="shared" si="54"/>
        <v>-0.3283129584352078</v>
      </c>
      <c r="G126" s="31">
        <f t="shared" si="55"/>
        <v>118</v>
      </c>
      <c r="H126" s="31">
        <f t="shared" si="56"/>
        <v>-6714</v>
      </c>
      <c r="I126" s="32">
        <f t="shared" si="61"/>
        <v>4.9003326703709318E-3</v>
      </c>
      <c r="J126" s="90"/>
      <c r="K126" s="31">
        <v>171426</v>
      </c>
      <c r="L126" s="31">
        <v>119118</v>
      </c>
      <c r="M126" s="31">
        <v>121768</v>
      </c>
      <c r="N126" s="32">
        <f t="shared" si="57"/>
        <v>2.2246847663661251E-2</v>
      </c>
      <c r="O126" s="32">
        <f t="shared" si="58"/>
        <v>-0.28967601180684377</v>
      </c>
      <c r="P126" s="31">
        <f t="shared" si="59"/>
        <v>2650</v>
      </c>
      <c r="Q126" s="31">
        <f t="shared" si="60"/>
        <v>-49658</v>
      </c>
      <c r="R126" s="32">
        <f t="shared" si="62"/>
        <v>4.7598676330877256E-3</v>
      </c>
    </row>
    <row r="127" spans="1:18" x14ac:dyDescent="0.25">
      <c r="A127" s="97" t="s">
        <v>52</v>
      </c>
      <c r="B127" s="31">
        <v>471100</v>
      </c>
      <c r="C127" s="31">
        <v>378277</v>
      </c>
      <c r="D127" s="31">
        <v>441114</v>
      </c>
      <c r="E127" s="32">
        <f t="shared" si="53"/>
        <v>0.16611372089764909</v>
      </c>
      <c r="F127" s="32">
        <f t="shared" si="54"/>
        <v>-6.3651029505412904E-2</v>
      </c>
      <c r="G127" s="31">
        <f t="shared" si="55"/>
        <v>62837</v>
      </c>
      <c r="H127" s="31">
        <f t="shared" si="56"/>
        <v>-29986</v>
      </c>
      <c r="I127" s="32">
        <f t="shared" si="61"/>
        <v>0.15736789062012255</v>
      </c>
      <c r="J127" s="90"/>
      <c r="K127" s="31">
        <v>4147957</v>
      </c>
      <c r="L127" s="31">
        <v>3164473</v>
      </c>
      <c r="M127" s="31">
        <v>3805387</v>
      </c>
      <c r="N127" s="32">
        <f t="shared" si="57"/>
        <v>0.2025341976373316</v>
      </c>
      <c r="O127" s="32">
        <f t="shared" si="58"/>
        <v>-8.2587644953889372E-2</v>
      </c>
      <c r="P127" s="31">
        <f t="shared" si="59"/>
        <v>640914</v>
      </c>
      <c r="Q127" s="31">
        <f t="shared" si="60"/>
        <v>-342570</v>
      </c>
      <c r="R127" s="32">
        <f t="shared" si="62"/>
        <v>0.1487512188150647</v>
      </c>
    </row>
    <row r="128" spans="1:18" x14ac:dyDescent="0.25">
      <c r="A128" s="97" t="s">
        <v>53</v>
      </c>
      <c r="B128" s="31">
        <v>88940</v>
      </c>
      <c r="C128" s="31">
        <v>107425</v>
      </c>
      <c r="D128" s="31">
        <v>125237</v>
      </c>
      <c r="E128" s="32">
        <f>D128/C128-1</f>
        <v>0.16580870374680012</v>
      </c>
      <c r="F128" s="32">
        <f>D128/B128-1</f>
        <v>0.40810658871149097</v>
      </c>
      <c r="G128" s="31">
        <f>D128-C128</f>
        <v>17812</v>
      </c>
      <c r="H128" s="31">
        <f>D128-B128</f>
        <v>36297</v>
      </c>
      <c r="I128" s="32">
        <f>D128/$D$123</f>
        <v>4.4678433506060308E-2</v>
      </c>
      <c r="J128" s="90"/>
      <c r="K128" s="31">
        <v>795524</v>
      </c>
      <c r="L128" s="31">
        <v>960692</v>
      </c>
      <c r="M128" s="31">
        <v>1036621</v>
      </c>
      <c r="N128" s="32">
        <f>M128/L128-1</f>
        <v>7.9035736739766715E-2</v>
      </c>
      <c r="O128" s="32">
        <f>M128/K128-1</f>
        <v>0.30306690935785729</v>
      </c>
      <c r="P128" s="31">
        <f>M128-L128</f>
        <v>75929</v>
      </c>
      <c r="Q128" s="31">
        <f>M128-K128</f>
        <v>241097</v>
      </c>
      <c r="R128" s="32">
        <f>M128/$M$123</f>
        <v>4.0521144682338799E-2</v>
      </c>
    </row>
    <row r="129" spans="1:18" x14ac:dyDescent="0.25">
      <c r="A129" s="97" t="s">
        <v>54</v>
      </c>
      <c r="B129" s="31">
        <v>36471</v>
      </c>
      <c r="C129" s="31">
        <v>42224</v>
      </c>
      <c r="D129" s="31">
        <v>40151</v>
      </c>
      <c r="E129" s="32">
        <f t="shared" si="53"/>
        <v>-4.9095301250473677E-2</v>
      </c>
      <c r="F129" s="32">
        <f t="shared" si="54"/>
        <v>0.10090208658934485</v>
      </c>
      <c r="G129" s="31">
        <f t="shared" si="55"/>
        <v>-2073</v>
      </c>
      <c r="H129" s="31">
        <f t="shared" si="56"/>
        <v>3680</v>
      </c>
      <c r="I129" s="32">
        <f t="shared" si="61"/>
        <v>1.4323912132211946E-2</v>
      </c>
      <c r="J129" s="90"/>
      <c r="K129" s="31">
        <v>366728</v>
      </c>
      <c r="L129" s="31">
        <v>385149</v>
      </c>
      <c r="M129" s="31">
        <v>419890</v>
      </c>
      <c r="N129" s="32">
        <f t="shared" si="57"/>
        <v>9.0201454502023992E-2</v>
      </c>
      <c r="O129" s="32">
        <f t="shared" si="58"/>
        <v>0.14496302436683317</v>
      </c>
      <c r="P129" s="31">
        <f t="shared" si="59"/>
        <v>34741</v>
      </c>
      <c r="Q129" s="31">
        <f t="shared" si="60"/>
        <v>53162</v>
      </c>
      <c r="R129" s="32">
        <f t="shared" si="62"/>
        <v>1.6413350145006941E-2</v>
      </c>
    </row>
    <row r="130" spans="1:18" x14ac:dyDescent="0.25">
      <c r="A130" s="97" t="s">
        <v>55</v>
      </c>
      <c r="B130" s="31">
        <v>8003</v>
      </c>
      <c r="C130" s="31">
        <v>10967</v>
      </c>
      <c r="D130" s="31">
        <v>10606</v>
      </c>
      <c r="E130" s="32">
        <f>D130/C130-1</f>
        <v>-3.2916932616029904E-2</v>
      </c>
      <c r="F130" s="32">
        <f>D130/B130-1</f>
        <v>0.32525303011370732</v>
      </c>
      <c r="G130" s="31">
        <f>D130-C130</f>
        <v>-361</v>
      </c>
      <c r="H130" s="31">
        <f>D130-B130</f>
        <v>2603</v>
      </c>
      <c r="I130" s="32">
        <f>D130/$D$123</f>
        <v>3.7837018274573461E-3</v>
      </c>
      <c r="J130" s="90"/>
      <c r="K130" s="31">
        <v>98308</v>
      </c>
      <c r="L130" s="31">
        <v>100995</v>
      </c>
      <c r="M130" s="31">
        <v>112147</v>
      </c>
      <c r="N130" s="32">
        <f>M130/L130-1</f>
        <v>0.11042130798554384</v>
      </c>
      <c r="O130" s="32">
        <f>M130/K130-1</f>
        <v>0.14077185986898311</v>
      </c>
      <c r="P130" s="31">
        <f>M130-L130</f>
        <v>11152</v>
      </c>
      <c r="Q130" s="31">
        <f>M130-K130</f>
        <v>13839</v>
      </c>
      <c r="R130" s="32">
        <f>M130/$M$123</f>
        <v>4.383786179028063E-3</v>
      </c>
    </row>
    <row r="131" spans="1:18" x14ac:dyDescent="0.25">
      <c r="A131" s="97" t="s">
        <v>56</v>
      </c>
      <c r="B131" s="31">
        <v>164115</v>
      </c>
      <c r="C131" s="31">
        <v>136089</v>
      </c>
      <c r="D131" s="31">
        <v>150809</v>
      </c>
      <c r="E131" s="32">
        <f t="shared" si="53"/>
        <v>0.10816450998978611</v>
      </c>
      <c r="F131" s="32">
        <f t="shared" si="54"/>
        <v>-8.107729336136249E-2</v>
      </c>
      <c r="G131" s="31">
        <f t="shared" si="55"/>
        <v>14720</v>
      </c>
      <c r="H131" s="31">
        <f t="shared" si="56"/>
        <v>-13306</v>
      </c>
      <c r="I131" s="32">
        <f t="shared" si="61"/>
        <v>5.3801271817557506E-2</v>
      </c>
      <c r="J131" s="90"/>
      <c r="K131" s="31">
        <v>1400493</v>
      </c>
      <c r="L131" s="31">
        <v>1289839</v>
      </c>
      <c r="M131" s="31">
        <v>1393117</v>
      </c>
      <c r="N131" s="32">
        <f t="shared" si="57"/>
        <v>8.0070458406049205E-2</v>
      </c>
      <c r="O131" s="32">
        <f t="shared" si="58"/>
        <v>-5.2667167918726276E-3</v>
      </c>
      <c r="P131" s="31">
        <f t="shared" si="59"/>
        <v>103278</v>
      </c>
      <c r="Q131" s="31">
        <f t="shared" si="60"/>
        <v>-7376</v>
      </c>
      <c r="R131" s="32">
        <f t="shared" si="62"/>
        <v>5.4456446007196249E-2</v>
      </c>
    </row>
    <row r="132" spans="1:18" x14ac:dyDescent="0.25">
      <c r="A132" s="98" t="s">
        <v>57</v>
      </c>
      <c r="B132" s="39">
        <v>67472</v>
      </c>
      <c r="C132" s="39">
        <v>74490</v>
      </c>
      <c r="D132" s="39">
        <v>66924</v>
      </c>
      <c r="E132" s="40">
        <f t="shared" si="53"/>
        <v>-0.10157068062827224</v>
      </c>
      <c r="F132" s="40">
        <f t="shared" si="54"/>
        <v>-8.1218875978184002E-3</v>
      </c>
      <c r="G132" s="39">
        <f t="shared" si="55"/>
        <v>-7566</v>
      </c>
      <c r="H132" s="39">
        <f t="shared" si="56"/>
        <v>-548</v>
      </c>
      <c r="I132" s="40">
        <f t="shared" si="61"/>
        <v>2.3875208476405375E-2</v>
      </c>
      <c r="J132" s="90"/>
      <c r="K132" s="39">
        <v>630914</v>
      </c>
      <c r="L132" s="39">
        <v>728683</v>
      </c>
      <c r="M132" s="39">
        <v>832776</v>
      </c>
      <c r="N132" s="40">
        <f t="shared" si="57"/>
        <v>0.14285086930805302</v>
      </c>
      <c r="O132" s="40">
        <f t="shared" si="58"/>
        <v>0.31995168913671268</v>
      </c>
      <c r="P132" s="39">
        <f t="shared" si="59"/>
        <v>104093</v>
      </c>
      <c r="Q132" s="39">
        <f t="shared" si="60"/>
        <v>201862</v>
      </c>
      <c r="R132" s="40">
        <f t="shared" si="62"/>
        <v>3.2552916431347015E-2</v>
      </c>
    </row>
    <row r="133" spans="1:18" x14ac:dyDescent="0.25">
      <c r="A133" s="99" t="s">
        <v>58</v>
      </c>
      <c r="B133" s="100">
        <f>B123-SUM(B124:B132)</f>
        <v>46117</v>
      </c>
      <c r="C133" s="100">
        <f>C123-SUM(C124:C132)</f>
        <v>45326</v>
      </c>
      <c r="D133" s="100">
        <f>D123-SUM(D124:D132)</f>
        <v>51812</v>
      </c>
      <c r="E133" s="101">
        <f t="shared" si="53"/>
        <v>0.14309667740369769</v>
      </c>
      <c r="F133" s="101">
        <f t="shared" si="54"/>
        <v>0.12349025305201988</v>
      </c>
      <c r="G133" s="100">
        <f t="shared" si="55"/>
        <v>6486</v>
      </c>
      <c r="H133" s="100">
        <f t="shared" si="56"/>
        <v>5695</v>
      </c>
      <c r="I133" s="101">
        <f t="shared" si="61"/>
        <v>1.8483986336434093E-2</v>
      </c>
      <c r="J133" s="90"/>
      <c r="K133" s="100">
        <f>K123-SUM(K124:K132)</f>
        <v>545778</v>
      </c>
      <c r="L133" s="100">
        <f>L123-SUM(L124:L132)</f>
        <v>445863</v>
      </c>
      <c r="M133" s="100">
        <f>M123-SUM(M124:M132)</f>
        <v>584099</v>
      </c>
      <c r="N133" s="101">
        <f t="shared" si="57"/>
        <v>0.31004142528085987</v>
      </c>
      <c r="O133" s="101">
        <f t="shared" si="58"/>
        <v>7.0213530043351069E-2</v>
      </c>
      <c r="P133" s="100">
        <f t="shared" si="59"/>
        <v>138236</v>
      </c>
      <c r="Q133" s="100">
        <f t="shared" si="60"/>
        <v>38321</v>
      </c>
      <c r="R133" s="101">
        <f t="shared" si="62"/>
        <v>2.2832221311172945E-2</v>
      </c>
    </row>
    <row r="134" spans="1:18" ht="21" x14ac:dyDescent="0.35">
      <c r="A134" s="102" t="s">
        <v>62</v>
      </c>
      <c r="B134" s="102"/>
      <c r="C134" s="102"/>
      <c r="D134" s="102"/>
      <c r="E134" s="102"/>
      <c r="F134" s="102"/>
      <c r="G134" s="102"/>
      <c r="H134" s="102"/>
      <c r="I134" s="102"/>
      <c r="J134" s="102"/>
      <c r="K134" s="102"/>
      <c r="L134" s="102"/>
      <c r="M134" s="102"/>
      <c r="N134" s="102"/>
      <c r="O134" s="102"/>
      <c r="P134" s="102"/>
      <c r="Q134" s="102"/>
      <c r="R134" s="102"/>
    </row>
    <row r="135" spans="1:18" x14ac:dyDescent="0.25">
      <c r="A135" s="72"/>
      <c r="B135" s="11" t="s">
        <v>115</v>
      </c>
      <c r="C135" s="12"/>
      <c r="D135" s="12"/>
      <c r="E135" s="12"/>
      <c r="F135" s="12"/>
      <c r="G135" s="12"/>
      <c r="H135" s="12"/>
      <c r="I135" s="13"/>
      <c r="J135" s="103"/>
      <c r="K135" s="11" t="str">
        <f>K$5</f>
        <v>acumulado septiembre</v>
      </c>
      <c r="L135" s="12"/>
      <c r="M135" s="12"/>
      <c r="N135" s="12"/>
      <c r="O135" s="12"/>
      <c r="P135" s="12"/>
      <c r="Q135" s="12"/>
      <c r="R135" s="13"/>
    </row>
    <row r="136" spans="1:18" x14ac:dyDescent="0.25">
      <c r="A136" s="15"/>
      <c r="B136" s="104">
        <f>B$6</f>
        <v>2019</v>
      </c>
      <c r="C136" s="11">
        <f>C$6</f>
        <v>2022</v>
      </c>
      <c r="D136" s="13"/>
      <c r="E136" s="105">
        <f>D$6</f>
        <v>2023</v>
      </c>
      <c r="F136" s="106" t="str">
        <f>CONCATENATE("dif ",RIGHT(D122,2),"-",RIGHT(C122,2))</f>
        <v>dif 23-22</v>
      </c>
      <c r="G136" s="107"/>
      <c r="H136" s="106" t="str">
        <f>CONCATENATE("dif ",RIGHT(D122,2),"-",RIGHT(B122,2))</f>
        <v>dif 23-19</v>
      </c>
      <c r="I136" s="107"/>
      <c r="J136" s="108"/>
      <c r="K136" s="104">
        <f>K$6</f>
        <v>2019</v>
      </c>
      <c r="L136" s="11">
        <f>L$6</f>
        <v>2022</v>
      </c>
      <c r="M136" s="13"/>
      <c r="N136" s="105">
        <f>M$6</f>
        <v>2023</v>
      </c>
      <c r="O136" s="106" t="str">
        <f>CONCATENATE("dif ",RIGHT(M122,2),"-",RIGHT(L122,2))</f>
        <v>dif 23-22</v>
      </c>
      <c r="P136" s="107"/>
      <c r="Q136" s="106" t="str">
        <f>CONCATENATE("dif ",RIGHT(M122,2),"-",RIGHT(K122,2))</f>
        <v>dif 23-19</v>
      </c>
      <c r="R136" s="107"/>
    </row>
    <row r="137" spans="1:18" x14ac:dyDescent="0.25">
      <c r="A137" s="109" t="s">
        <v>4</v>
      </c>
      <c r="B137" s="110">
        <f t="shared" ref="B137:C148" si="63">B72/B7</f>
        <v>7.2253580113129221</v>
      </c>
      <c r="C137" s="111">
        <f t="shared" si="63"/>
        <v>6.575443514558736</v>
      </c>
      <c r="D137" s="112"/>
      <c r="E137" s="110">
        <f t="shared" ref="E137:E148" si="64">D72/D7</f>
        <v>6.6110571276279604</v>
      </c>
      <c r="F137" s="111">
        <f>E137-C137</f>
        <v>3.5613613069224392E-2</v>
      </c>
      <c r="G137" s="112"/>
      <c r="H137" s="111">
        <f>E137-B137</f>
        <v>-0.61430088368496172</v>
      </c>
      <c r="I137" s="112"/>
      <c r="J137" s="113"/>
      <c r="K137" s="110">
        <f t="shared" ref="K137:L148" si="65">K72/K7</f>
        <v>7.0643487996809569</v>
      </c>
      <c r="L137" s="111">
        <f t="shared" si="65"/>
        <v>6.5908089293359122</v>
      </c>
      <c r="M137" s="112"/>
      <c r="N137" s="110">
        <f t="shared" ref="N137:N148" si="66">M72/M7</f>
        <v>6.6424078011127534</v>
      </c>
      <c r="O137" s="111">
        <f>N137-L137</f>
        <v>5.1598871776841193E-2</v>
      </c>
      <c r="P137" s="112"/>
      <c r="Q137" s="111">
        <f>N137-K137</f>
        <v>-0.42194099856820344</v>
      </c>
      <c r="R137" s="112"/>
    </row>
    <row r="138" spans="1:18" x14ac:dyDescent="0.25">
      <c r="A138" s="114" t="s">
        <v>5</v>
      </c>
      <c r="B138" s="115">
        <f t="shared" si="63"/>
        <v>6.9417661714110253</v>
      </c>
      <c r="C138" s="116">
        <f t="shared" si="63"/>
        <v>6.4614565696988358</v>
      </c>
      <c r="D138" s="117"/>
      <c r="E138" s="115">
        <f t="shared" si="64"/>
        <v>6.4673640029577912</v>
      </c>
      <c r="F138" s="116">
        <f t="shared" ref="F138:F148" si="67">E138-C138</f>
        <v>5.9074332589554857E-3</v>
      </c>
      <c r="G138" s="117"/>
      <c r="H138" s="116">
        <f t="shared" ref="H138:H148" si="68">E138-B138</f>
        <v>-0.47440216845323402</v>
      </c>
      <c r="I138" s="117"/>
      <c r="J138" s="113"/>
      <c r="K138" s="115">
        <f t="shared" si="65"/>
        <v>6.7973189960483005</v>
      </c>
      <c r="L138" s="116">
        <f t="shared" si="65"/>
        <v>6.4002448868499302</v>
      </c>
      <c r="M138" s="117"/>
      <c r="N138" s="115">
        <f t="shared" si="66"/>
        <v>6.4278122716649868</v>
      </c>
      <c r="O138" s="116">
        <f t="shared" ref="O138:O148" si="69">N138-L138</f>
        <v>2.7567384815056606E-2</v>
      </c>
      <c r="P138" s="117"/>
      <c r="Q138" s="116">
        <f t="shared" ref="Q138:Q148" si="70">N138-K138</f>
        <v>-0.36950672438331367</v>
      </c>
      <c r="R138" s="117"/>
    </row>
    <row r="139" spans="1:18" x14ac:dyDescent="0.25">
      <c r="A139" s="118" t="s">
        <v>6</v>
      </c>
      <c r="B139" s="119">
        <f t="shared" si="63"/>
        <v>6.2995056825383413</v>
      </c>
      <c r="C139" s="120">
        <f t="shared" si="63"/>
        <v>6.3864374153765846</v>
      </c>
      <c r="D139" s="121"/>
      <c r="E139" s="119">
        <f t="shared" si="64"/>
        <v>5.8866961203113117</v>
      </c>
      <c r="F139" s="120">
        <f t="shared" si="67"/>
        <v>-0.49974129506527287</v>
      </c>
      <c r="G139" s="121"/>
      <c r="H139" s="120">
        <f t="shared" si="68"/>
        <v>-0.41280956222702958</v>
      </c>
      <c r="I139" s="121"/>
      <c r="J139" s="122"/>
      <c r="K139" s="119">
        <f t="shared" si="65"/>
        <v>6.4319752386843634</v>
      </c>
      <c r="L139" s="120">
        <f t="shared" si="65"/>
        <v>6.408943320694763</v>
      </c>
      <c r="M139" s="121"/>
      <c r="N139" s="119">
        <f t="shared" si="66"/>
        <v>6.2532099467363365</v>
      </c>
      <c r="O139" s="120">
        <f t="shared" si="69"/>
        <v>-0.15573337395842657</v>
      </c>
      <c r="P139" s="121"/>
      <c r="Q139" s="120">
        <f t="shared" si="70"/>
        <v>-0.17876529194802693</v>
      </c>
      <c r="R139" s="121"/>
    </row>
    <row r="140" spans="1:18" x14ac:dyDescent="0.25">
      <c r="A140" s="37" t="s">
        <v>7</v>
      </c>
      <c r="B140" s="123">
        <f t="shared" si="63"/>
        <v>7.2558388557754823</v>
      </c>
      <c r="C140" s="124">
        <f t="shared" si="63"/>
        <v>6.6713561027705328</v>
      </c>
      <c r="D140" s="125"/>
      <c r="E140" s="123">
        <f t="shared" si="64"/>
        <v>6.8071534011379322</v>
      </c>
      <c r="F140" s="124">
        <f t="shared" si="67"/>
        <v>0.1357972983673994</v>
      </c>
      <c r="G140" s="125"/>
      <c r="H140" s="124">
        <f t="shared" si="68"/>
        <v>-0.44868545463755005</v>
      </c>
      <c r="I140" s="125"/>
      <c r="J140" s="122"/>
      <c r="K140" s="123">
        <f t="shared" si="65"/>
        <v>7.0515109459100671</v>
      </c>
      <c r="L140" s="124">
        <f t="shared" si="65"/>
        <v>6.5347352204167617</v>
      </c>
      <c r="M140" s="125"/>
      <c r="N140" s="123">
        <f t="shared" si="66"/>
        <v>6.6861982794128902</v>
      </c>
      <c r="O140" s="124">
        <f t="shared" si="69"/>
        <v>0.15146305899612855</v>
      </c>
      <c r="P140" s="125"/>
      <c r="Q140" s="124">
        <f t="shared" si="70"/>
        <v>-0.36531266649717686</v>
      </c>
      <c r="R140" s="125"/>
    </row>
    <row r="141" spans="1:18" x14ac:dyDescent="0.25">
      <c r="A141" s="37" t="s">
        <v>8</v>
      </c>
      <c r="B141" s="123">
        <f t="shared" si="63"/>
        <v>7.1567145434201809</v>
      </c>
      <c r="C141" s="124">
        <f t="shared" si="63"/>
        <v>6.4406605219221005</v>
      </c>
      <c r="D141" s="125"/>
      <c r="E141" s="123">
        <f t="shared" si="64"/>
        <v>6.3561658872862195</v>
      </c>
      <c r="F141" s="124">
        <f t="shared" si="67"/>
        <v>-8.4494634635881027E-2</v>
      </c>
      <c r="G141" s="125"/>
      <c r="H141" s="124">
        <f t="shared" si="68"/>
        <v>-0.80054865613396142</v>
      </c>
      <c r="I141" s="125"/>
      <c r="J141" s="122"/>
      <c r="K141" s="123">
        <f t="shared" si="65"/>
        <v>6.9875630785406271</v>
      </c>
      <c r="L141" s="124">
        <f t="shared" si="65"/>
        <v>6.3462977520822346</v>
      </c>
      <c r="M141" s="125"/>
      <c r="N141" s="123">
        <f t="shared" si="66"/>
        <v>6.1017829856956132</v>
      </c>
      <c r="O141" s="124">
        <f t="shared" si="69"/>
        <v>-0.2445147663866214</v>
      </c>
      <c r="P141" s="125"/>
      <c r="Q141" s="124">
        <f t="shared" si="70"/>
        <v>-0.88578009284501391</v>
      </c>
      <c r="R141" s="125"/>
    </row>
    <row r="142" spans="1:18" x14ac:dyDescent="0.25">
      <c r="A142" s="37" t="s">
        <v>9</v>
      </c>
      <c r="B142" s="123">
        <f t="shared" si="63"/>
        <v>3.6012220428867883</v>
      </c>
      <c r="C142" s="124">
        <f t="shared" si="63"/>
        <v>3.7089491446526242</v>
      </c>
      <c r="D142" s="125"/>
      <c r="E142" s="123">
        <f t="shared" si="64"/>
        <v>4.1697890737586798</v>
      </c>
      <c r="F142" s="124">
        <f t="shared" si="67"/>
        <v>0.46083992910605565</v>
      </c>
      <c r="G142" s="125"/>
      <c r="H142" s="124">
        <f t="shared" si="68"/>
        <v>0.56856703087189153</v>
      </c>
      <c r="I142" s="125"/>
      <c r="J142" s="122"/>
      <c r="K142" s="123">
        <f t="shared" si="65"/>
        <v>4.0193495969724831</v>
      </c>
      <c r="L142" s="124">
        <f t="shared" si="65"/>
        <v>4.1211831619834456</v>
      </c>
      <c r="M142" s="125"/>
      <c r="N142" s="123">
        <f t="shared" si="66"/>
        <v>4.1520303516859167</v>
      </c>
      <c r="O142" s="124">
        <f t="shared" si="69"/>
        <v>3.0847189702471134E-2</v>
      </c>
      <c r="P142" s="125"/>
      <c r="Q142" s="124">
        <f t="shared" si="70"/>
        <v>0.13268075471343366</v>
      </c>
      <c r="R142" s="125"/>
    </row>
    <row r="143" spans="1:18" x14ac:dyDescent="0.25">
      <c r="A143" s="126" t="s">
        <v>10</v>
      </c>
      <c r="B143" s="127">
        <f t="shared" si="63"/>
        <v>4.9304812834224601</v>
      </c>
      <c r="C143" s="128">
        <f t="shared" si="63"/>
        <v>3.0886330935251798</v>
      </c>
      <c r="D143" s="129"/>
      <c r="E143" s="127">
        <f t="shared" si="64"/>
        <v>3.6792929292929295</v>
      </c>
      <c r="F143" s="128">
        <f t="shared" si="67"/>
        <v>0.59065983576774972</v>
      </c>
      <c r="G143" s="129"/>
      <c r="H143" s="128">
        <f t="shared" si="68"/>
        <v>-1.2511883541295306</v>
      </c>
      <c r="I143" s="129"/>
      <c r="J143" s="122"/>
      <c r="K143" s="127">
        <f t="shared" si="65"/>
        <v>4.6384070892094886</v>
      </c>
      <c r="L143" s="128">
        <f t="shared" si="65"/>
        <v>3.6701776649746192</v>
      </c>
      <c r="M143" s="129"/>
      <c r="N143" s="127">
        <f t="shared" si="66"/>
        <v>3.6821069533649817</v>
      </c>
      <c r="O143" s="128">
        <f t="shared" si="69"/>
        <v>1.1929288390362558E-2</v>
      </c>
      <c r="P143" s="129"/>
      <c r="Q143" s="128">
        <f t="shared" si="70"/>
        <v>-0.9563001358445069</v>
      </c>
      <c r="R143" s="129"/>
    </row>
    <row r="144" spans="1:18" x14ac:dyDescent="0.25">
      <c r="A144" s="130" t="s">
        <v>11</v>
      </c>
      <c r="B144" s="131">
        <f t="shared" si="63"/>
        <v>8.0767901105232838</v>
      </c>
      <c r="C144" s="116">
        <f t="shared" si="63"/>
        <v>7.0247750025280613</v>
      </c>
      <c r="D144" s="117"/>
      <c r="E144" s="131">
        <f t="shared" si="64"/>
        <v>7.1445784471739007</v>
      </c>
      <c r="F144" s="116">
        <f t="shared" si="67"/>
        <v>0.11980344464583936</v>
      </c>
      <c r="G144" s="117"/>
      <c r="H144" s="116">
        <f t="shared" si="68"/>
        <v>-0.9322116633493831</v>
      </c>
      <c r="I144" s="117"/>
      <c r="J144" s="113"/>
      <c r="K144" s="131">
        <f t="shared" si="65"/>
        <v>7.7963645118325919</v>
      </c>
      <c r="L144" s="116">
        <f t="shared" si="65"/>
        <v>7.322164898465835</v>
      </c>
      <c r="M144" s="117"/>
      <c r="N144" s="131">
        <f t="shared" si="66"/>
        <v>7.4392263401680223</v>
      </c>
      <c r="O144" s="116">
        <f t="shared" si="69"/>
        <v>0.11706144170218735</v>
      </c>
      <c r="P144" s="117"/>
      <c r="Q144" s="116">
        <f t="shared" si="70"/>
        <v>-0.35713817166456963</v>
      </c>
      <c r="R144" s="117"/>
    </row>
    <row r="145" spans="1:18" x14ac:dyDescent="0.25">
      <c r="A145" s="36" t="s">
        <v>12</v>
      </c>
      <c r="B145" s="132">
        <f t="shared" si="63"/>
        <v>8.2130885873902635</v>
      </c>
      <c r="C145" s="133">
        <f t="shared" si="63"/>
        <v>6.2703325650312811</v>
      </c>
      <c r="D145" s="134"/>
      <c r="E145" s="132">
        <f t="shared" si="64"/>
        <v>6.3290458821270876</v>
      </c>
      <c r="F145" s="133">
        <f t="shared" si="67"/>
        <v>5.8713317095806516E-2</v>
      </c>
      <c r="G145" s="134"/>
      <c r="H145" s="133">
        <f t="shared" si="68"/>
        <v>-1.8840427052631759</v>
      </c>
      <c r="I145" s="134"/>
      <c r="J145" s="122"/>
      <c r="K145" s="132">
        <f t="shared" si="65"/>
        <v>7.8406327961034332</v>
      </c>
      <c r="L145" s="133">
        <f t="shared" si="65"/>
        <v>6.9687025272752381</v>
      </c>
      <c r="M145" s="134"/>
      <c r="N145" s="132">
        <f t="shared" si="66"/>
        <v>6.6861943283847456</v>
      </c>
      <c r="O145" s="133">
        <f t="shared" si="69"/>
        <v>-0.2825081988904925</v>
      </c>
      <c r="P145" s="134"/>
      <c r="Q145" s="133">
        <f t="shared" si="70"/>
        <v>-1.1544384677186876</v>
      </c>
      <c r="R145" s="134"/>
    </row>
    <row r="146" spans="1:18" x14ac:dyDescent="0.25">
      <c r="A146" s="37" t="s">
        <v>8</v>
      </c>
      <c r="B146" s="135">
        <f t="shared" si="63"/>
        <v>8.2220003328340816</v>
      </c>
      <c r="C146" s="136">
        <f t="shared" si="63"/>
        <v>7.4074122321370419</v>
      </c>
      <c r="D146" s="137"/>
      <c r="E146" s="135">
        <f t="shared" si="64"/>
        <v>7.3922025559932676</v>
      </c>
      <c r="F146" s="136">
        <f t="shared" si="67"/>
        <v>-1.5209676143774331E-2</v>
      </c>
      <c r="G146" s="137"/>
      <c r="H146" s="136">
        <f t="shared" si="68"/>
        <v>-0.82979777684081402</v>
      </c>
      <c r="I146" s="137"/>
      <c r="J146" s="122"/>
      <c r="K146" s="135">
        <f t="shared" si="65"/>
        <v>7.9629366625102183</v>
      </c>
      <c r="L146" s="136">
        <f t="shared" si="65"/>
        <v>7.5662568738123852</v>
      </c>
      <c r="M146" s="137"/>
      <c r="N146" s="135">
        <f t="shared" si="66"/>
        <v>7.8386391937648678</v>
      </c>
      <c r="O146" s="136">
        <f t="shared" si="69"/>
        <v>0.27238231995248263</v>
      </c>
      <c r="P146" s="137"/>
      <c r="Q146" s="136">
        <f t="shared" si="70"/>
        <v>-0.12429746874535041</v>
      </c>
      <c r="R146" s="137"/>
    </row>
    <row r="147" spans="1:18" x14ac:dyDescent="0.25">
      <c r="A147" s="37" t="s">
        <v>9</v>
      </c>
      <c r="B147" s="135">
        <f t="shared" si="63"/>
        <v>7.9421645585065281</v>
      </c>
      <c r="C147" s="136">
        <f t="shared" si="63"/>
        <v>6.4915809639040125</v>
      </c>
      <c r="D147" s="137"/>
      <c r="E147" s="135">
        <f t="shared" si="64"/>
        <v>6.6959804477807356</v>
      </c>
      <c r="F147" s="136">
        <f t="shared" si="67"/>
        <v>0.20439948387672313</v>
      </c>
      <c r="G147" s="137"/>
      <c r="H147" s="136">
        <f t="shared" si="68"/>
        <v>-1.2461841107257925</v>
      </c>
      <c r="I147" s="137"/>
      <c r="J147" s="122"/>
      <c r="K147" s="135">
        <f t="shared" si="65"/>
        <v>7.7194191706855397</v>
      </c>
      <c r="L147" s="136">
        <f t="shared" si="65"/>
        <v>7.0316474519340106</v>
      </c>
      <c r="M147" s="137"/>
      <c r="N147" s="135">
        <f t="shared" si="66"/>
        <v>6.800914599181926</v>
      </c>
      <c r="O147" s="136">
        <f t="shared" si="69"/>
        <v>-0.23073285275208466</v>
      </c>
      <c r="P147" s="137"/>
      <c r="Q147" s="136">
        <f t="shared" si="70"/>
        <v>-0.91850457150361375</v>
      </c>
      <c r="R147" s="137"/>
    </row>
    <row r="148" spans="1:18" x14ac:dyDescent="0.25">
      <c r="A148" s="38" t="s">
        <v>10</v>
      </c>
      <c r="B148" s="138">
        <f t="shared" si="63"/>
        <v>7.6329511677282378</v>
      </c>
      <c r="C148" s="139">
        <f t="shared" si="63"/>
        <v>6.6796864062718742</v>
      </c>
      <c r="D148" s="140"/>
      <c r="E148" s="138">
        <f t="shared" si="64"/>
        <v>7.2909698996655514</v>
      </c>
      <c r="F148" s="139">
        <f t="shared" si="67"/>
        <v>0.61128349339367727</v>
      </c>
      <c r="G148" s="140"/>
      <c r="H148" s="139">
        <f t="shared" si="68"/>
        <v>-0.34198126806268636</v>
      </c>
      <c r="I148" s="140"/>
      <c r="J148" s="122"/>
      <c r="K148" s="138">
        <f t="shared" si="65"/>
        <v>7.2165327039561635</v>
      </c>
      <c r="L148" s="139">
        <f t="shared" si="65"/>
        <v>6.8057426768677418</v>
      </c>
      <c r="M148" s="140"/>
      <c r="N148" s="138">
        <f t="shared" si="66"/>
        <v>7.2623414722795543</v>
      </c>
      <c r="O148" s="139">
        <f t="shared" si="69"/>
        <v>0.45659879541181247</v>
      </c>
      <c r="P148" s="140"/>
      <c r="Q148" s="139">
        <f t="shared" si="70"/>
        <v>4.5808768323390758E-2</v>
      </c>
      <c r="R148" s="140"/>
    </row>
    <row r="149" spans="1:18" x14ac:dyDescent="0.25">
      <c r="A149" s="42" t="s">
        <v>13</v>
      </c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4"/>
    </row>
    <row r="150" spans="1:18" ht="21" x14ac:dyDescent="0.35">
      <c r="A150" s="102" t="s">
        <v>63</v>
      </c>
      <c r="B150" s="102"/>
      <c r="C150" s="102"/>
      <c r="D150" s="102"/>
      <c r="E150" s="102"/>
      <c r="F150" s="102"/>
      <c r="G150" s="102"/>
      <c r="H150" s="102"/>
      <c r="I150" s="102"/>
      <c r="J150" s="102"/>
      <c r="K150" s="102"/>
      <c r="L150" s="102"/>
      <c r="M150" s="102"/>
      <c r="N150" s="102"/>
      <c r="O150" s="102"/>
      <c r="P150" s="102"/>
      <c r="Q150" s="102"/>
      <c r="R150" s="102"/>
    </row>
    <row r="151" spans="1:18" x14ac:dyDescent="0.25">
      <c r="A151" s="72"/>
      <c r="B151" s="11" t="s">
        <v>115</v>
      </c>
      <c r="C151" s="12"/>
      <c r="D151" s="12"/>
      <c r="E151" s="12"/>
      <c r="F151" s="12"/>
      <c r="G151" s="12"/>
      <c r="H151" s="12"/>
      <c r="I151" s="13"/>
      <c r="J151" s="103"/>
      <c r="K151" s="11" t="str">
        <f>K$5</f>
        <v>acumulado septiembre</v>
      </c>
      <c r="L151" s="12"/>
      <c r="M151" s="12"/>
      <c r="N151" s="12"/>
      <c r="O151" s="12"/>
      <c r="P151" s="12"/>
      <c r="Q151" s="12"/>
      <c r="R151" s="13"/>
    </row>
    <row r="152" spans="1:18" x14ac:dyDescent="0.25">
      <c r="A152" s="15"/>
      <c r="B152" s="104">
        <f>B$6</f>
        <v>2019</v>
      </c>
      <c r="C152" s="11">
        <f>C$6</f>
        <v>2022</v>
      </c>
      <c r="D152" s="13"/>
      <c r="E152" s="105">
        <f>D$6</f>
        <v>2023</v>
      </c>
      <c r="F152" s="106" t="str">
        <f>CONCATENATE("dif ",RIGHT(E152,2),"-",RIGHT(C152,2))</f>
        <v>dif 23-22</v>
      </c>
      <c r="G152" s="107"/>
      <c r="H152" s="106" t="str">
        <f>CONCATENATE("dif ",RIGHT(E152,2),"-",RIGHT(B152,2))</f>
        <v>dif 23-19</v>
      </c>
      <c r="I152" s="107"/>
      <c r="J152" s="108"/>
      <c r="K152" s="104">
        <f>K$6</f>
        <v>2019</v>
      </c>
      <c r="L152" s="11">
        <f>L$6</f>
        <v>2022</v>
      </c>
      <c r="M152" s="13"/>
      <c r="N152" s="105">
        <f>M$6</f>
        <v>2023</v>
      </c>
      <c r="O152" s="106" t="str">
        <f>CONCATENATE("dif ",RIGHT(N152,2),"-",RIGHT(L152,2))</f>
        <v>dif 23-22</v>
      </c>
      <c r="P152" s="107"/>
      <c r="Q152" s="106" t="str">
        <f>CONCATENATE("dif ",RIGHT(N152,2),"-",RIGHT(K152,2))</f>
        <v>dif 23-19</v>
      </c>
      <c r="R152" s="107"/>
    </row>
    <row r="153" spans="1:18" x14ac:dyDescent="0.25">
      <c r="A153" s="109" t="s">
        <v>15</v>
      </c>
      <c r="B153" s="141">
        <f t="shared" ref="B153:D168" si="71">B88/B23</f>
        <v>7.2253580113129221</v>
      </c>
      <c r="C153" s="142">
        <f t="shared" si="71"/>
        <v>6.575443514558736</v>
      </c>
      <c r="D153" s="142">
        <f t="shared" si="71"/>
        <v>6.6110571276279604</v>
      </c>
      <c r="E153" s="143">
        <f t="shared" ref="E153:E184" si="72">D88/D23</f>
        <v>6.6110571276279604</v>
      </c>
      <c r="F153" s="111">
        <f>E153-C153</f>
        <v>3.5613613069224392E-2</v>
      </c>
      <c r="G153" s="112"/>
      <c r="H153" s="111">
        <f>E153-B153</f>
        <v>-0.61430088368496172</v>
      </c>
      <c r="I153" s="112"/>
      <c r="J153" s="113"/>
      <c r="K153" s="141">
        <f t="shared" ref="K153:M168" si="73">K88/K23</f>
        <v>7.0643487996809569</v>
      </c>
      <c r="L153" s="142">
        <f t="shared" si="73"/>
        <v>6.5908089293359122</v>
      </c>
      <c r="M153" s="142">
        <f t="shared" si="73"/>
        <v>6.6424078011127534</v>
      </c>
      <c r="N153" s="143">
        <f t="shared" ref="N153:N184" si="74">M88/M23</f>
        <v>6.6424078011127534</v>
      </c>
      <c r="O153" s="111">
        <f>N153-L153</f>
        <v>5.1598871776841193E-2</v>
      </c>
      <c r="P153" s="112"/>
      <c r="Q153" s="111">
        <f>N153-K153</f>
        <v>-0.42194099856820344</v>
      </c>
      <c r="R153" s="112"/>
    </row>
    <row r="154" spans="1:18" x14ac:dyDescent="0.25">
      <c r="A154" s="144" t="s">
        <v>16</v>
      </c>
      <c r="B154" s="110">
        <f t="shared" si="71"/>
        <v>4.531435648760417</v>
      </c>
      <c r="C154" s="142">
        <f t="shared" si="71"/>
        <v>4.0502518315018312</v>
      </c>
      <c r="D154" s="142">
        <f t="shared" si="71"/>
        <v>4.026913939915338</v>
      </c>
      <c r="E154" s="145">
        <f t="shared" si="72"/>
        <v>4.026913939915338</v>
      </c>
      <c r="F154" s="116">
        <f>E154-C154</f>
        <v>-2.3337891586493242E-2</v>
      </c>
      <c r="G154" s="117"/>
      <c r="H154" s="116">
        <f>E154-B154</f>
        <v>-0.50452170884507908</v>
      </c>
      <c r="I154" s="117"/>
      <c r="J154" s="113"/>
      <c r="K154" s="141">
        <f t="shared" si="73"/>
        <v>4.4744278500705672</v>
      </c>
      <c r="L154" s="142">
        <f t="shared" si="73"/>
        <v>4.0467308246154072</v>
      </c>
      <c r="M154" s="142">
        <f t="shared" si="73"/>
        <v>4.1177753792375595</v>
      </c>
      <c r="N154" s="143">
        <f t="shared" si="74"/>
        <v>4.1177753792375595</v>
      </c>
      <c r="O154" s="116">
        <f t="shared" ref="O154:O184" si="75">N154-L154</f>
        <v>7.1044554622152312E-2</v>
      </c>
      <c r="P154" s="117"/>
      <c r="Q154" s="116">
        <f t="shared" ref="Q154:Q184" si="76">N154-K154</f>
        <v>-0.35665247083300766</v>
      </c>
      <c r="R154" s="117"/>
    </row>
    <row r="155" spans="1:18" x14ac:dyDescent="0.25">
      <c r="A155" s="146" t="s">
        <v>17</v>
      </c>
      <c r="B155" s="119">
        <f t="shared" si="71"/>
        <v>3.2139991813344251</v>
      </c>
      <c r="C155" s="147">
        <f t="shared" si="71"/>
        <v>2.6981482957413458</v>
      </c>
      <c r="D155" s="147">
        <f t="shared" si="71"/>
        <v>3.0920116464896341</v>
      </c>
      <c r="E155" s="148">
        <f t="shared" si="72"/>
        <v>3.0920116464896341</v>
      </c>
      <c r="F155" s="120">
        <f>E155-C155</f>
        <v>0.39386335074828827</v>
      </c>
      <c r="G155" s="121"/>
      <c r="H155" s="120">
        <f>E155-B155</f>
        <v>-0.12198753484479097</v>
      </c>
      <c r="I155" s="121"/>
      <c r="J155" s="122"/>
      <c r="K155" s="149">
        <f t="shared" si="73"/>
        <v>3.1944413986354774</v>
      </c>
      <c r="L155" s="147">
        <f t="shared" si="73"/>
        <v>2.7990040848311537</v>
      </c>
      <c r="M155" s="147">
        <f t="shared" si="73"/>
        <v>3.0455494255488569</v>
      </c>
      <c r="N155" s="150">
        <f t="shared" si="74"/>
        <v>3.0455494255488569</v>
      </c>
      <c r="O155" s="120">
        <f t="shared" si="75"/>
        <v>0.24654534071770318</v>
      </c>
      <c r="P155" s="121"/>
      <c r="Q155" s="120">
        <f t="shared" si="76"/>
        <v>-0.1488919730866205</v>
      </c>
      <c r="R155" s="121"/>
    </row>
    <row r="156" spans="1:18" x14ac:dyDescent="0.25">
      <c r="A156" s="118" t="s">
        <v>18</v>
      </c>
      <c r="B156" s="119">
        <f t="shared" si="71"/>
        <v>3.3237073004514865</v>
      </c>
      <c r="C156" s="147">
        <f t="shared" si="71"/>
        <v>3.0430245625301011</v>
      </c>
      <c r="D156" s="147">
        <f t="shared" si="71"/>
        <v>3.1601394500195492</v>
      </c>
      <c r="E156" s="148">
        <f t="shared" si="72"/>
        <v>3.1601394500195492</v>
      </c>
      <c r="F156" s="120">
        <f t="shared" ref="F156:F184" si="77">E156-C156</f>
        <v>0.11711488748944809</v>
      </c>
      <c r="G156" s="121"/>
      <c r="H156" s="120">
        <f t="shared" ref="H156:H184" si="78">E156-B156</f>
        <v>-0.16356785043193733</v>
      </c>
      <c r="I156" s="121"/>
      <c r="J156" s="122"/>
      <c r="K156" s="149">
        <f t="shared" si="73"/>
        <v>3.3590351515151515</v>
      </c>
      <c r="L156" s="147">
        <f t="shared" si="73"/>
        <v>3.0050281847609126</v>
      </c>
      <c r="M156" s="147">
        <f t="shared" si="73"/>
        <v>3.0725769520536139</v>
      </c>
      <c r="N156" s="150">
        <f t="shared" si="74"/>
        <v>3.0725769520536139</v>
      </c>
      <c r="O156" s="120">
        <f t="shared" si="75"/>
        <v>6.7548767292701317E-2</v>
      </c>
      <c r="P156" s="121"/>
      <c r="Q156" s="120">
        <f t="shared" si="76"/>
        <v>-0.28645819946153761</v>
      </c>
      <c r="R156" s="121"/>
    </row>
    <row r="157" spans="1:18" x14ac:dyDescent="0.25">
      <c r="A157" s="118" t="s">
        <v>19</v>
      </c>
      <c r="B157" s="119">
        <f t="shared" si="71"/>
        <v>3.0183792815371762</v>
      </c>
      <c r="C157" s="147">
        <f t="shared" si="71"/>
        <v>2.358130209982062</v>
      </c>
      <c r="D157" s="147">
        <f t="shared" si="71"/>
        <v>2.952492159871889</v>
      </c>
      <c r="E157" s="148">
        <f t="shared" si="72"/>
        <v>2.952492159871889</v>
      </c>
      <c r="F157" s="120">
        <f t="shared" si="77"/>
        <v>0.59436194988982693</v>
      </c>
      <c r="G157" s="121"/>
      <c r="H157" s="120">
        <f t="shared" si="78"/>
        <v>-6.5887121665287207E-2</v>
      </c>
      <c r="I157" s="121"/>
      <c r="J157" s="122"/>
      <c r="K157" s="149">
        <f t="shared" si="73"/>
        <v>2.9163430818382894</v>
      </c>
      <c r="L157" s="147">
        <f t="shared" si="73"/>
        <v>2.5933687777518113</v>
      </c>
      <c r="M157" s="147">
        <f t="shared" si="73"/>
        <v>3.0086026427210739</v>
      </c>
      <c r="N157" s="150">
        <f t="shared" si="74"/>
        <v>3.0086026427210739</v>
      </c>
      <c r="O157" s="120">
        <f t="shared" si="75"/>
        <v>0.41523386496926262</v>
      </c>
      <c r="P157" s="121"/>
      <c r="Q157" s="120">
        <f t="shared" si="76"/>
        <v>9.225956088278453E-2</v>
      </c>
      <c r="R157" s="121"/>
    </row>
    <row r="158" spans="1:18" x14ac:dyDescent="0.25">
      <c r="A158" s="151" t="s">
        <v>64</v>
      </c>
      <c r="B158" s="127">
        <f t="shared" si="71"/>
        <v>5.3548755735216362</v>
      </c>
      <c r="C158" s="152">
        <f t="shared" si="71"/>
        <v>4.9209135232229917</v>
      </c>
      <c r="D158" s="152">
        <f t="shared" si="71"/>
        <v>4.7812930577636461</v>
      </c>
      <c r="E158" s="153">
        <f t="shared" si="72"/>
        <v>4.7812930577636461</v>
      </c>
      <c r="F158" s="124">
        <f t="shared" si="77"/>
        <v>-0.13962046545934559</v>
      </c>
      <c r="G158" s="125"/>
      <c r="H158" s="124">
        <f t="shared" si="78"/>
        <v>-0.57358251575799013</v>
      </c>
      <c r="I158" s="125"/>
      <c r="J158" s="122"/>
      <c r="K158" s="154">
        <f t="shared" si="73"/>
        <v>5.3221731578851816</v>
      </c>
      <c r="L158" s="152">
        <f t="shared" si="73"/>
        <v>4.9742069960833408</v>
      </c>
      <c r="M158" s="152">
        <f t="shared" si="73"/>
        <v>4.8981861912085227</v>
      </c>
      <c r="N158" s="155">
        <f t="shared" si="74"/>
        <v>4.8981861912085227</v>
      </c>
      <c r="O158" s="124">
        <f t="shared" si="75"/>
        <v>-7.6020804874818104E-2</v>
      </c>
      <c r="P158" s="125"/>
      <c r="Q158" s="124">
        <f t="shared" si="76"/>
        <v>-0.42398696667665892</v>
      </c>
      <c r="R158" s="125"/>
    </row>
    <row r="159" spans="1:18" x14ac:dyDescent="0.25">
      <c r="A159" s="156" t="s">
        <v>21</v>
      </c>
      <c r="B159" s="115">
        <f t="shared" si="71"/>
        <v>8.120372985734063</v>
      </c>
      <c r="C159" s="157">
        <f t="shared" si="71"/>
        <v>7.3983796359098184</v>
      </c>
      <c r="D159" s="157">
        <f t="shared" si="71"/>
        <v>7.4326984946022652</v>
      </c>
      <c r="E159" s="158">
        <f t="shared" si="72"/>
        <v>7.4326984946022652</v>
      </c>
      <c r="F159" s="116">
        <f t="shared" si="77"/>
        <v>3.4318858692446774E-2</v>
      </c>
      <c r="G159" s="117"/>
      <c r="H159" s="116">
        <f t="shared" si="78"/>
        <v>-0.68767449113179779</v>
      </c>
      <c r="I159" s="117"/>
      <c r="J159" s="113"/>
      <c r="K159" s="159">
        <f t="shared" si="73"/>
        <v>7.8274388334046057</v>
      </c>
      <c r="L159" s="157">
        <f t="shared" si="73"/>
        <v>7.3493815246234018</v>
      </c>
      <c r="M159" s="157">
        <f t="shared" si="73"/>
        <v>7.3410397400235565</v>
      </c>
      <c r="N159" s="160">
        <f t="shared" si="74"/>
        <v>7.3410397400235565</v>
      </c>
      <c r="O159" s="116">
        <f t="shared" si="75"/>
        <v>-8.3417845998452478E-3</v>
      </c>
      <c r="P159" s="117"/>
      <c r="Q159" s="116">
        <f t="shared" si="76"/>
        <v>-0.48639909338104914</v>
      </c>
      <c r="R159" s="117"/>
    </row>
    <row r="160" spans="1:18" x14ac:dyDescent="0.25">
      <c r="A160" s="49" t="s">
        <v>22</v>
      </c>
      <c r="B160" s="135">
        <f t="shared" si="71"/>
        <v>9.1743067635321811</v>
      </c>
      <c r="C160" s="161">
        <f t="shared" si="71"/>
        <v>8.3897607588756369</v>
      </c>
      <c r="D160" s="161">
        <f t="shared" si="71"/>
        <v>8.5014984049237903</v>
      </c>
      <c r="E160" s="162">
        <f t="shared" si="72"/>
        <v>8.5014984049237903</v>
      </c>
      <c r="F160" s="133">
        <f t="shared" si="77"/>
        <v>0.11173764604815339</v>
      </c>
      <c r="G160" s="134"/>
      <c r="H160" s="133">
        <f t="shared" si="78"/>
        <v>-0.67280835860839083</v>
      </c>
      <c r="I160" s="134"/>
      <c r="J160" s="122"/>
      <c r="K160" s="163">
        <f t="shared" si="73"/>
        <v>8.9694233084118338</v>
      </c>
      <c r="L160" s="161">
        <f t="shared" si="73"/>
        <v>8.2953559466810525</v>
      </c>
      <c r="M160" s="161">
        <f t="shared" si="73"/>
        <v>8.3574987263380063</v>
      </c>
      <c r="N160" s="164">
        <f t="shared" si="74"/>
        <v>8.3574987263380063</v>
      </c>
      <c r="O160" s="133">
        <f t="shared" si="75"/>
        <v>6.2142779656953806E-2</v>
      </c>
      <c r="P160" s="134"/>
      <c r="Q160" s="133">
        <f t="shared" si="76"/>
        <v>-0.61192458207382749</v>
      </c>
      <c r="R160" s="134"/>
    </row>
    <row r="161" spans="1:18" x14ac:dyDescent="0.25">
      <c r="A161" s="54" t="s">
        <v>23</v>
      </c>
      <c r="B161" s="135">
        <f t="shared" si="71"/>
        <v>8.7450980392156854</v>
      </c>
      <c r="C161" s="165">
        <f t="shared" si="71"/>
        <v>7.7380457380457379</v>
      </c>
      <c r="D161" s="165">
        <f t="shared" si="71"/>
        <v>8.5927601809954748</v>
      </c>
      <c r="E161" s="166">
        <f t="shared" si="72"/>
        <v>8.5927601809954748</v>
      </c>
      <c r="F161" s="136">
        <f t="shared" si="77"/>
        <v>0.85471444294973686</v>
      </c>
      <c r="G161" s="137"/>
      <c r="H161" s="136">
        <f t="shared" si="78"/>
        <v>-0.15233785822021062</v>
      </c>
      <c r="I161" s="137"/>
      <c r="J161" s="122"/>
      <c r="K161" s="167">
        <f t="shared" si="73"/>
        <v>9.2106261859582546</v>
      </c>
      <c r="L161" s="165">
        <f t="shared" si="73"/>
        <v>7.9821984868713844</v>
      </c>
      <c r="M161" s="165">
        <f t="shared" si="73"/>
        <v>8.3486076322381031</v>
      </c>
      <c r="N161" s="168">
        <f t="shared" si="74"/>
        <v>8.3486076322381031</v>
      </c>
      <c r="O161" s="136">
        <f t="shared" si="75"/>
        <v>0.36640914536671865</v>
      </c>
      <c r="P161" s="137"/>
      <c r="Q161" s="136">
        <f t="shared" si="76"/>
        <v>-0.86201855372015146</v>
      </c>
      <c r="R161" s="137"/>
    </row>
    <row r="162" spans="1:18" x14ac:dyDescent="0.25">
      <c r="A162" s="54" t="s">
        <v>24</v>
      </c>
      <c r="B162" s="135">
        <f t="shared" si="71"/>
        <v>4.5160142348754446</v>
      </c>
      <c r="C162" s="165">
        <f t="shared" si="71"/>
        <v>3.8534704370179949</v>
      </c>
      <c r="D162" s="165">
        <f t="shared" si="71"/>
        <v>4.8181818181818183</v>
      </c>
      <c r="E162" s="166">
        <f t="shared" si="72"/>
        <v>4.8181818181818183</v>
      </c>
      <c r="F162" s="136">
        <f t="shared" si="77"/>
        <v>0.96471138116382349</v>
      </c>
      <c r="G162" s="137"/>
      <c r="H162" s="136">
        <f t="shared" si="78"/>
        <v>0.30216758330637372</v>
      </c>
      <c r="I162" s="137"/>
      <c r="J162" s="122"/>
      <c r="K162" s="167">
        <f t="shared" si="73"/>
        <v>6.5434612372748626</v>
      </c>
      <c r="L162" s="165">
        <f t="shared" si="73"/>
        <v>5.0642105263157893</v>
      </c>
      <c r="M162" s="165">
        <f t="shared" si="73"/>
        <v>5.4765861027190335</v>
      </c>
      <c r="N162" s="168">
        <f t="shared" si="74"/>
        <v>5.4765861027190335</v>
      </c>
      <c r="O162" s="136">
        <f t="shared" si="75"/>
        <v>0.41237557640324418</v>
      </c>
      <c r="P162" s="137"/>
      <c r="Q162" s="136">
        <f t="shared" si="76"/>
        <v>-1.0668751345558292</v>
      </c>
      <c r="R162" s="137"/>
    </row>
    <row r="163" spans="1:18" x14ac:dyDescent="0.25">
      <c r="A163" s="54" t="s">
        <v>25</v>
      </c>
      <c r="B163" s="135">
        <f t="shared" si="71"/>
        <v>8.1672185430463582</v>
      </c>
      <c r="C163" s="165">
        <f t="shared" si="71"/>
        <v>7.9375</v>
      </c>
      <c r="D163" s="165">
        <f t="shared" si="71"/>
        <v>7.935086277732128</v>
      </c>
      <c r="E163" s="166">
        <f t="shared" si="72"/>
        <v>7.935086277732128</v>
      </c>
      <c r="F163" s="136">
        <f t="shared" si="77"/>
        <v>-2.4137222678719539E-3</v>
      </c>
      <c r="G163" s="137"/>
      <c r="H163" s="136">
        <f t="shared" si="78"/>
        <v>-0.23213226531423015</v>
      </c>
      <c r="I163" s="137"/>
      <c r="J163" s="122"/>
      <c r="K163" s="167">
        <f t="shared" si="73"/>
        <v>8.0748213453472122</v>
      </c>
      <c r="L163" s="165">
        <f t="shared" si="73"/>
        <v>8.0119923038401737</v>
      </c>
      <c r="M163" s="165">
        <f t="shared" si="73"/>
        <v>7.8729380775541928</v>
      </c>
      <c r="N163" s="168">
        <f t="shared" si="74"/>
        <v>7.8729380775541928</v>
      </c>
      <c r="O163" s="136">
        <f t="shared" si="75"/>
        <v>-0.13905422628598085</v>
      </c>
      <c r="P163" s="137"/>
      <c r="Q163" s="136">
        <f t="shared" si="76"/>
        <v>-0.20188326779301935</v>
      </c>
      <c r="R163" s="137"/>
    </row>
    <row r="164" spans="1:18" x14ac:dyDescent="0.25">
      <c r="A164" s="54" t="s">
        <v>26</v>
      </c>
      <c r="B164" s="135">
        <f t="shared" si="71"/>
        <v>5.2738738738738737</v>
      </c>
      <c r="C164" s="165">
        <f t="shared" si="71"/>
        <v>4.342165372316126</v>
      </c>
      <c r="D164" s="165">
        <f t="shared" si="71"/>
        <v>4.0544757033248082</v>
      </c>
      <c r="E164" s="166">
        <f t="shared" si="72"/>
        <v>4.0544757033248082</v>
      </c>
      <c r="F164" s="136">
        <f t="shared" si="77"/>
        <v>-0.28768966899131776</v>
      </c>
      <c r="G164" s="137"/>
      <c r="H164" s="136">
        <f t="shared" si="78"/>
        <v>-1.2193981705490655</v>
      </c>
      <c r="I164" s="137"/>
      <c r="J164" s="122"/>
      <c r="K164" s="167">
        <f t="shared" si="73"/>
        <v>4.9534214618973564</v>
      </c>
      <c r="L164" s="165">
        <f t="shared" si="73"/>
        <v>4.9683518077281672</v>
      </c>
      <c r="M164" s="165">
        <f t="shared" si="73"/>
        <v>4.6006364054592854</v>
      </c>
      <c r="N164" s="168">
        <f t="shared" si="74"/>
        <v>4.6006364054592854</v>
      </c>
      <c r="O164" s="136">
        <f t="shared" si="75"/>
        <v>-0.36771540226888177</v>
      </c>
      <c r="P164" s="137"/>
      <c r="Q164" s="136">
        <f t="shared" si="76"/>
        <v>-0.35278505643807101</v>
      </c>
      <c r="R164" s="137"/>
    </row>
    <row r="165" spans="1:18" x14ac:dyDescent="0.25">
      <c r="A165" s="54" t="s">
        <v>27</v>
      </c>
      <c r="B165" s="135">
        <f t="shared" si="71"/>
        <v>6.9761467889908255</v>
      </c>
      <c r="C165" s="165">
        <f t="shared" si="71"/>
        <v>6.6803652968036529</v>
      </c>
      <c r="D165" s="165">
        <f t="shared" si="71"/>
        <v>2.8057259713701432</v>
      </c>
      <c r="E165" s="166">
        <f t="shared" si="72"/>
        <v>2.8057259713701432</v>
      </c>
      <c r="F165" s="136">
        <f t="shared" si="77"/>
        <v>-3.8746393254335096</v>
      </c>
      <c r="G165" s="137"/>
      <c r="H165" s="136">
        <f t="shared" si="78"/>
        <v>-4.1704208176206823</v>
      </c>
      <c r="I165" s="137"/>
      <c r="J165" s="122"/>
      <c r="K165" s="167">
        <f t="shared" si="73"/>
        <v>8.419502039786348</v>
      </c>
      <c r="L165" s="165">
        <f t="shared" si="73"/>
        <v>8.0380218415573985</v>
      </c>
      <c r="M165" s="165">
        <f t="shared" si="73"/>
        <v>8.5425671969281396</v>
      </c>
      <c r="N165" s="168">
        <f t="shared" si="74"/>
        <v>8.5425671969281396</v>
      </c>
      <c r="O165" s="136">
        <f t="shared" si="75"/>
        <v>0.50454535537074108</v>
      </c>
      <c r="P165" s="137"/>
      <c r="Q165" s="136">
        <f t="shared" si="76"/>
        <v>0.12306515714179156</v>
      </c>
      <c r="R165" s="137"/>
    </row>
    <row r="166" spans="1:18" x14ac:dyDescent="0.25">
      <c r="A166" s="54" t="s">
        <v>28</v>
      </c>
      <c r="B166" s="135">
        <f t="shared" si="71"/>
        <v>9.8921568627450984</v>
      </c>
      <c r="C166" s="165">
        <f t="shared" si="71"/>
        <v>8.8154269972451793</v>
      </c>
      <c r="D166" s="165">
        <f t="shared" si="71"/>
        <v>9.4077134986225897</v>
      </c>
      <c r="E166" s="166">
        <f t="shared" si="72"/>
        <v>9.4077134986225897</v>
      </c>
      <c r="F166" s="136">
        <f t="shared" si="77"/>
        <v>0.59228650137741035</v>
      </c>
      <c r="G166" s="137"/>
      <c r="H166" s="136">
        <f t="shared" si="78"/>
        <v>-0.48444336412250877</v>
      </c>
      <c r="I166" s="137"/>
      <c r="J166" s="122"/>
      <c r="K166" s="167">
        <f t="shared" si="73"/>
        <v>8.2179089026915122</v>
      </c>
      <c r="L166" s="165">
        <f t="shared" si="73"/>
        <v>7.8754487710577186</v>
      </c>
      <c r="M166" s="165">
        <f t="shared" si="73"/>
        <v>8.3017435320584934</v>
      </c>
      <c r="N166" s="168">
        <f t="shared" si="74"/>
        <v>8.3017435320584934</v>
      </c>
      <c r="O166" s="136">
        <f t="shared" si="75"/>
        <v>0.42629476100077479</v>
      </c>
      <c r="P166" s="137"/>
      <c r="Q166" s="136">
        <f t="shared" si="76"/>
        <v>8.3834629366981162E-2</v>
      </c>
      <c r="R166" s="137"/>
    </row>
    <row r="167" spans="1:18" x14ac:dyDescent="0.25">
      <c r="A167" s="54" t="s">
        <v>29</v>
      </c>
      <c r="B167" s="135">
        <f t="shared" si="71"/>
        <v>8.24324531243475</v>
      </c>
      <c r="C167" s="165">
        <f t="shared" si="71"/>
        <v>7.5137598574929951</v>
      </c>
      <c r="D167" s="165">
        <f t="shared" si="71"/>
        <v>7.3578220323962107</v>
      </c>
      <c r="E167" s="166">
        <f t="shared" si="72"/>
        <v>7.3578220323962107</v>
      </c>
      <c r="F167" s="136">
        <f t="shared" si="77"/>
        <v>-0.15593782509678444</v>
      </c>
      <c r="G167" s="137"/>
      <c r="H167" s="136">
        <f t="shared" si="78"/>
        <v>-0.88542328003853932</v>
      </c>
      <c r="I167" s="137"/>
      <c r="J167" s="122"/>
      <c r="K167" s="167">
        <f t="shared" si="73"/>
        <v>7.668927599180253</v>
      </c>
      <c r="L167" s="165">
        <f t="shared" si="73"/>
        <v>7.4343189752577938</v>
      </c>
      <c r="M167" s="165">
        <f t="shared" si="73"/>
        <v>7.2078193253096581</v>
      </c>
      <c r="N167" s="168">
        <f t="shared" si="74"/>
        <v>7.2078193253096581</v>
      </c>
      <c r="O167" s="136">
        <f t="shared" si="75"/>
        <v>-0.22649964994813576</v>
      </c>
      <c r="P167" s="137"/>
      <c r="Q167" s="136">
        <f t="shared" si="76"/>
        <v>-0.46110827387059494</v>
      </c>
      <c r="R167" s="137"/>
    </row>
    <row r="168" spans="1:18" x14ac:dyDescent="0.25">
      <c r="A168" s="54" t="s">
        <v>30</v>
      </c>
      <c r="B168" s="135">
        <f t="shared" si="71"/>
        <v>7.4897993592986003</v>
      </c>
      <c r="C168" s="165">
        <f t="shared" si="71"/>
        <v>6.8345635202271113</v>
      </c>
      <c r="D168" s="165">
        <f t="shared" si="71"/>
        <v>7.3404669260700386</v>
      </c>
      <c r="E168" s="166">
        <f t="shared" si="72"/>
        <v>7.3404669260700386</v>
      </c>
      <c r="F168" s="136">
        <f t="shared" si="77"/>
        <v>0.50590340584292726</v>
      </c>
      <c r="G168" s="137"/>
      <c r="H168" s="136">
        <f t="shared" si="78"/>
        <v>-0.14933243322856171</v>
      </c>
      <c r="I168" s="137"/>
      <c r="J168" s="122"/>
      <c r="K168" s="167">
        <f t="shared" si="73"/>
        <v>7.2835006633017514</v>
      </c>
      <c r="L168" s="165">
        <f t="shared" si="73"/>
        <v>6.5871339716262494</v>
      </c>
      <c r="M168" s="165">
        <f t="shared" si="73"/>
        <v>7.0447127414364781</v>
      </c>
      <c r="N168" s="168">
        <f t="shared" si="74"/>
        <v>7.0447127414364781</v>
      </c>
      <c r="O168" s="136">
        <f t="shared" si="75"/>
        <v>0.45757876981022871</v>
      </c>
      <c r="P168" s="137"/>
      <c r="Q168" s="136">
        <f t="shared" si="76"/>
        <v>-0.23878792186527331</v>
      </c>
      <c r="R168" s="137"/>
    </row>
    <row r="169" spans="1:18" x14ac:dyDescent="0.25">
      <c r="A169" s="54" t="s">
        <v>31</v>
      </c>
      <c r="B169" s="135">
        <f t="shared" ref="B169:D184" si="79">B104/B39</f>
        <v>8.9688574317492424</v>
      </c>
      <c r="C169" s="165">
        <f t="shared" si="79"/>
        <v>8.4870386643233751</v>
      </c>
      <c r="D169" s="165">
        <f t="shared" si="79"/>
        <v>8.2933581982498925</v>
      </c>
      <c r="E169" s="166">
        <f t="shared" si="72"/>
        <v>8.2933581982498925</v>
      </c>
      <c r="F169" s="136">
        <f t="shared" si="77"/>
        <v>-0.19368046607348255</v>
      </c>
      <c r="G169" s="137"/>
      <c r="H169" s="136">
        <f t="shared" si="78"/>
        <v>-0.67549923349934993</v>
      </c>
      <c r="I169" s="137"/>
      <c r="J169" s="122"/>
      <c r="K169" s="167">
        <f t="shared" ref="K169:M184" si="80">K104/K39</f>
        <v>8.2734695049580758</v>
      </c>
      <c r="L169" s="165">
        <f t="shared" si="80"/>
        <v>7.6052035262321862</v>
      </c>
      <c r="M169" s="165">
        <f t="shared" si="80"/>
        <v>8.1042511690919028</v>
      </c>
      <c r="N169" s="168">
        <f t="shared" si="74"/>
        <v>8.1042511690919028</v>
      </c>
      <c r="O169" s="136">
        <f t="shared" si="75"/>
        <v>0.49904764285971659</v>
      </c>
      <c r="P169" s="137"/>
      <c r="Q169" s="136">
        <f t="shared" si="76"/>
        <v>-0.16921833586617296</v>
      </c>
      <c r="R169" s="137"/>
    </row>
    <row r="170" spans="1:18" x14ac:dyDescent="0.25">
      <c r="A170" s="54" t="s">
        <v>32</v>
      </c>
      <c r="B170" s="135">
        <f t="shared" si="79"/>
        <v>8.7430059219930563</v>
      </c>
      <c r="C170" s="165">
        <f t="shared" si="79"/>
        <v>7.9166742972255291</v>
      </c>
      <c r="D170" s="165">
        <f t="shared" si="79"/>
        <v>7.9660363831884577</v>
      </c>
      <c r="E170" s="166">
        <f t="shared" si="72"/>
        <v>7.9660363831884577</v>
      </c>
      <c r="F170" s="136">
        <f t="shared" si="77"/>
        <v>4.9362085962928681E-2</v>
      </c>
      <c r="G170" s="137"/>
      <c r="H170" s="136">
        <f t="shared" si="78"/>
        <v>-0.77696953880459851</v>
      </c>
      <c r="I170" s="137"/>
      <c r="J170" s="122"/>
      <c r="K170" s="167">
        <f t="shared" si="80"/>
        <v>8.1446730375149627</v>
      </c>
      <c r="L170" s="165">
        <f t="shared" si="80"/>
        <v>7.7640808350322716</v>
      </c>
      <c r="M170" s="165">
        <f t="shared" si="80"/>
        <v>7.7949433304272011</v>
      </c>
      <c r="N170" s="168">
        <f t="shared" si="74"/>
        <v>7.7949433304272011</v>
      </c>
      <c r="O170" s="136">
        <f t="shared" si="75"/>
        <v>3.0862495394929468E-2</v>
      </c>
      <c r="P170" s="137"/>
      <c r="Q170" s="136">
        <f t="shared" si="76"/>
        <v>-0.34972970708776163</v>
      </c>
      <c r="R170" s="137"/>
    </row>
    <row r="171" spans="1:18" x14ac:dyDescent="0.25">
      <c r="A171" s="54" t="s">
        <v>33</v>
      </c>
      <c r="B171" s="135">
        <f t="shared" si="79"/>
        <v>7.9108503191270332</v>
      </c>
      <c r="C171" s="165">
        <f t="shared" si="79"/>
        <v>7.9196261682242994</v>
      </c>
      <c r="D171" s="165">
        <f t="shared" si="79"/>
        <v>8.3594067135050736</v>
      </c>
      <c r="E171" s="166">
        <f t="shared" si="72"/>
        <v>8.3594067135050736</v>
      </c>
      <c r="F171" s="136">
        <f t="shared" si="77"/>
        <v>0.43978054528077415</v>
      </c>
      <c r="G171" s="137"/>
      <c r="H171" s="136">
        <f t="shared" si="78"/>
        <v>0.4485563943780404</v>
      </c>
      <c r="I171" s="137"/>
      <c r="J171" s="122"/>
      <c r="K171" s="167">
        <f t="shared" si="80"/>
        <v>7.7242590069989197</v>
      </c>
      <c r="L171" s="165">
        <f t="shared" si="80"/>
        <v>7.6357344495278889</v>
      </c>
      <c r="M171" s="165">
        <f t="shared" si="80"/>
        <v>7.8038894448331133</v>
      </c>
      <c r="N171" s="168">
        <f t="shared" si="74"/>
        <v>7.8038894448331133</v>
      </c>
      <c r="O171" s="136">
        <f t="shared" si="75"/>
        <v>0.16815499530522438</v>
      </c>
      <c r="P171" s="137"/>
      <c r="Q171" s="136">
        <f t="shared" si="76"/>
        <v>7.9630437834193657E-2</v>
      </c>
      <c r="R171" s="137"/>
    </row>
    <row r="172" spans="1:18" x14ac:dyDescent="0.25">
      <c r="A172" s="54" t="s">
        <v>34</v>
      </c>
      <c r="B172" s="135">
        <f t="shared" si="79"/>
        <v>9.6128093158660839</v>
      </c>
      <c r="C172" s="165">
        <f t="shared" si="79"/>
        <v>8.845669763260414</v>
      </c>
      <c r="D172" s="165">
        <f t="shared" si="79"/>
        <v>8.8684627575277339</v>
      </c>
      <c r="E172" s="166">
        <f t="shared" si="72"/>
        <v>8.8684627575277339</v>
      </c>
      <c r="F172" s="136">
        <f t="shared" si="77"/>
        <v>2.2792994267319955E-2</v>
      </c>
      <c r="G172" s="137"/>
      <c r="H172" s="136">
        <f t="shared" si="78"/>
        <v>-0.74434655833834995</v>
      </c>
      <c r="I172" s="137"/>
      <c r="J172" s="122"/>
      <c r="K172" s="167">
        <f t="shared" si="80"/>
        <v>10.175935175935177</v>
      </c>
      <c r="L172" s="165">
        <f t="shared" si="80"/>
        <v>9.7299728535689578</v>
      </c>
      <c r="M172" s="165">
        <f t="shared" si="80"/>
        <v>9.6191597856754587</v>
      </c>
      <c r="N172" s="168">
        <f t="shared" si="74"/>
        <v>9.6191597856754587</v>
      </c>
      <c r="O172" s="136">
        <f t="shared" si="75"/>
        <v>-0.1108130678934991</v>
      </c>
      <c r="P172" s="137"/>
      <c r="Q172" s="136">
        <f t="shared" si="76"/>
        <v>-0.55677539025971789</v>
      </c>
      <c r="R172" s="137"/>
    </row>
    <row r="173" spans="1:18" x14ac:dyDescent="0.25">
      <c r="A173" s="54" t="s">
        <v>35</v>
      </c>
      <c r="B173" s="135">
        <f t="shared" si="79"/>
        <v>6.6036787616845913</v>
      </c>
      <c r="C173" s="165">
        <f t="shared" si="79"/>
        <v>6.5794369029663144</v>
      </c>
      <c r="D173" s="165">
        <f t="shared" si="79"/>
        <v>7.0001834021091245</v>
      </c>
      <c r="E173" s="166">
        <f t="shared" si="72"/>
        <v>7.0001834021091245</v>
      </c>
      <c r="F173" s="136">
        <f t="shared" si="77"/>
        <v>0.42074649914281004</v>
      </c>
      <c r="G173" s="137"/>
      <c r="H173" s="136">
        <f t="shared" si="78"/>
        <v>0.39650464042453315</v>
      </c>
      <c r="I173" s="137"/>
      <c r="J173" s="122"/>
      <c r="K173" s="167">
        <f t="shared" si="80"/>
        <v>7.2769331572427491</v>
      </c>
      <c r="L173" s="165">
        <f t="shared" si="80"/>
        <v>6.3301537025000689</v>
      </c>
      <c r="M173" s="165">
        <f t="shared" si="80"/>
        <v>6.7186603550716271</v>
      </c>
      <c r="N173" s="168">
        <f t="shared" si="74"/>
        <v>6.7186603550716271</v>
      </c>
      <c r="O173" s="136">
        <f t="shared" si="75"/>
        <v>0.38850665257155814</v>
      </c>
      <c r="P173" s="137"/>
      <c r="Q173" s="136">
        <f t="shared" si="76"/>
        <v>-0.55827280217112207</v>
      </c>
      <c r="R173" s="137"/>
    </row>
    <row r="174" spans="1:18" x14ac:dyDescent="0.25">
      <c r="A174" s="54" t="s">
        <v>36</v>
      </c>
      <c r="B174" s="135">
        <f t="shared" si="79"/>
        <v>6.2233445566778904</v>
      </c>
      <c r="C174" s="165">
        <f t="shared" si="79"/>
        <v>5.2871287128712874</v>
      </c>
      <c r="D174" s="165">
        <f t="shared" si="79"/>
        <v>5.8244620611551525</v>
      </c>
      <c r="E174" s="166">
        <f t="shared" si="72"/>
        <v>5.8244620611551525</v>
      </c>
      <c r="F174" s="136">
        <f t="shared" si="77"/>
        <v>0.53733334828386514</v>
      </c>
      <c r="G174" s="137"/>
      <c r="H174" s="136">
        <f t="shared" si="78"/>
        <v>-0.39888249552273791</v>
      </c>
      <c r="I174" s="137"/>
      <c r="J174" s="122"/>
      <c r="K174" s="167">
        <f t="shared" si="80"/>
        <v>9.0163722205300036</v>
      </c>
      <c r="L174" s="165">
        <f t="shared" si="80"/>
        <v>8.4148631627161343</v>
      </c>
      <c r="M174" s="165">
        <f t="shared" si="80"/>
        <v>8.9770518634705212</v>
      </c>
      <c r="N174" s="168">
        <f t="shared" si="74"/>
        <v>8.9770518634705212</v>
      </c>
      <c r="O174" s="136">
        <f t="shared" si="75"/>
        <v>0.56218870075438687</v>
      </c>
      <c r="P174" s="137"/>
      <c r="Q174" s="136">
        <f t="shared" si="76"/>
        <v>-3.9320357059482447E-2</v>
      </c>
      <c r="R174" s="137"/>
    </row>
    <row r="175" spans="1:18" x14ac:dyDescent="0.25">
      <c r="A175" s="54" t="s">
        <v>37</v>
      </c>
      <c r="B175" s="135">
        <f t="shared" si="79"/>
        <v>7.8407999999999998</v>
      </c>
      <c r="C175" s="165">
        <f t="shared" si="79"/>
        <v>6.53781512605042</v>
      </c>
      <c r="D175" s="165">
        <f t="shared" si="79"/>
        <v>7.1143756558237143</v>
      </c>
      <c r="E175" s="166">
        <f t="shared" si="72"/>
        <v>7.1143756558237143</v>
      </c>
      <c r="F175" s="136">
        <f t="shared" si="77"/>
        <v>0.57656052977329431</v>
      </c>
      <c r="G175" s="137"/>
      <c r="H175" s="136">
        <f t="shared" si="78"/>
        <v>-0.72642434417628543</v>
      </c>
      <c r="I175" s="137"/>
      <c r="J175" s="122"/>
      <c r="K175" s="167">
        <f t="shared" si="80"/>
        <v>8.3285801753029123</v>
      </c>
      <c r="L175" s="165">
        <f t="shared" si="80"/>
        <v>7.8808574277168493</v>
      </c>
      <c r="M175" s="165">
        <f t="shared" si="80"/>
        <v>7.8278281415758508</v>
      </c>
      <c r="N175" s="168">
        <f t="shared" si="74"/>
        <v>7.8278281415758508</v>
      </c>
      <c r="O175" s="136">
        <f t="shared" si="75"/>
        <v>-5.3029286140998444E-2</v>
      </c>
      <c r="P175" s="137"/>
      <c r="Q175" s="136">
        <f t="shared" si="76"/>
        <v>-0.50075203372706145</v>
      </c>
      <c r="R175" s="137"/>
    </row>
    <row r="176" spans="1:18" x14ac:dyDescent="0.25">
      <c r="A176" s="54" t="s">
        <v>38</v>
      </c>
      <c r="B176" s="135">
        <f t="shared" si="79"/>
        <v>6.7351247600767756</v>
      </c>
      <c r="C176" s="165">
        <f t="shared" si="79"/>
        <v>6.8561271434546214</v>
      </c>
      <c r="D176" s="165">
        <f t="shared" si="79"/>
        <v>6.829761423372422</v>
      </c>
      <c r="E176" s="166">
        <f t="shared" si="72"/>
        <v>6.829761423372422</v>
      </c>
      <c r="F176" s="136">
        <f t="shared" si="77"/>
        <v>-2.6365720082199395E-2</v>
      </c>
      <c r="G176" s="137"/>
      <c r="H176" s="136">
        <f t="shared" si="78"/>
        <v>9.463666329564635E-2</v>
      </c>
      <c r="I176" s="137"/>
      <c r="J176" s="122"/>
      <c r="K176" s="167">
        <f t="shared" si="80"/>
        <v>6.5218281036834922</v>
      </c>
      <c r="L176" s="165">
        <f t="shared" si="80"/>
        <v>7.1260890609874155</v>
      </c>
      <c r="M176" s="165">
        <f t="shared" si="80"/>
        <v>6.9158384815113259</v>
      </c>
      <c r="N176" s="168">
        <f t="shared" si="74"/>
        <v>6.9158384815113259</v>
      </c>
      <c r="O176" s="136">
        <f t="shared" si="75"/>
        <v>-0.21025057947608961</v>
      </c>
      <c r="P176" s="137"/>
      <c r="Q176" s="136">
        <f t="shared" si="76"/>
        <v>0.39401037782783366</v>
      </c>
      <c r="R176" s="137"/>
    </row>
    <row r="177" spans="1:18" x14ac:dyDescent="0.25">
      <c r="A177" s="54" t="s">
        <v>39</v>
      </c>
      <c r="B177" s="135">
        <f t="shared" si="79"/>
        <v>7.4095860566448799</v>
      </c>
      <c r="C177" s="165">
        <f t="shared" si="79"/>
        <v>6.8355321020228672</v>
      </c>
      <c r="D177" s="165">
        <f t="shared" si="79"/>
        <v>6.8243559718969555</v>
      </c>
      <c r="E177" s="166">
        <f t="shared" si="72"/>
        <v>6.8243559718969555</v>
      </c>
      <c r="F177" s="136">
        <f t="shared" si="77"/>
        <v>-1.1176130125911676E-2</v>
      </c>
      <c r="G177" s="137"/>
      <c r="H177" s="136">
        <f t="shared" si="78"/>
        <v>-0.58523008474792437</v>
      </c>
      <c r="I177" s="137"/>
      <c r="J177" s="122"/>
      <c r="K177" s="167">
        <f t="shared" si="80"/>
        <v>7.0913817756401922</v>
      </c>
      <c r="L177" s="165">
        <f t="shared" si="80"/>
        <v>7.0000895816536772</v>
      </c>
      <c r="M177" s="165">
        <f t="shared" si="80"/>
        <v>6.7701435270711947</v>
      </c>
      <c r="N177" s="168">
        <f t="shared" si="74"/>
        <v>6.7701435270711947</v>
      </c>
      <c r="O177" s="136">
        <f t="shared" si="75"/>
        <v>-0.22994605458248252</v>
      </c>
      <c r="P177" s="137"/>
      <c r="Q177" s="136">
        <f t="shared" si="76"/>
        <v>-0.32123824856899752</v>
      </c>
      <c r="R177" s="137"/>
    </row>
    <row r="178" spans="1:18" x14ac:dyDescent="0.25">
      <c r="A178" s="54" t="s">
        <v>40</v>
      </c>
      <c r="B178" s="135">
        <f t="shared" si="79"/>
        <v>6.3888314374353667</v>
      </c>
      <c r="C178" s="165">
        <f t="shared" si="79"/>
        <v>6.3133093525179858</v>
      </c>
      <c r="D178" s="165">
        <f t="shared" si="79"/>
        <v>6.3272260901429096</v>
      </c>
      <c r="E178" s="166">
        <f t="shared" si="72"/>
        <v>6.3272260901429096</v>
      </c>
      <c r="F178" s="136">
        <f t="shared" si="77"/>
        <v>1.3916737624923847E-2</v>
      </c>
      <c r="G178" s="137"/>
      <c r="H178" s="136">
        <f t="shared" si="78"/>
        <v>-6.1605347292457147E-2</v>
      </c>
      <c r="I178" s="137"/>
      <c r="J178" s="122"/>
      <c r="K178" s="167">
        <f t="shared" si="80"/>
        <v>6.0355193784108776</v>
      </c>
      <c r="L178" s="165">
        <f t="shared" si="80"/>
        <v>5.8419496893285876</v>
      </c>
      <c r="M178" s="165">
        <f t="shared" si="80"/>
        <v>5.8103255316043017</v>
      </c>
      <c r="N178" s="168">
        <f t="shared" si="74"/>
        <v>5.8103255316043017</v>
      </c>
      <c r="O178" s="136">
        <f t="shared" si="75"/>
        <v>-3.1624157724285951E-2</v>
      </c>
      <c r="P178" s="137"/>
      <c r="Q178" s="136">
        <f t="shared" si="76"/>
        <v>-0.22519384680657595</v>
      </c>
      <c r="R178" s="137"/>
    </row>
    <row r="179" spans="1:18" x14ac:dyDescent="0.25">
      <c r="A179" s="54" t="s">
        <v>41</v>
      </c>
      <c r="B179" s="135">
        <f t="shared" si="79"/>
        <v>6.36013986013986</v>
      </c>
      <c r="C179" s="165">
        <f t="shared" si="79"/>
        <v>5.7459138187221397</v>
      </c>
      <c r="D179" s="165">
        <f t="shared" si="79"/>
        <v>6.3305084745762707</v>
      </c>
      <c r="E179" s="166">
        <f t="shared" si="72"/>
        <v>6.3305084745762707</v>
      </c>
      <c r="F179" s="136">
        <f t="shared" si="77"/>
        <v>0.58459465585413106</v>
      </c>
      <c r="G179" s="137"/>
      <c r="H179" s="136">
        <f t="shared" si="78"/>
        <v>-2.9631385563589241E-2</v>
      </c>
      <c r="I179" s="137"/>
      <c r="J179" s="122"/>
      <c r="K179" s="167">
        <f t="shared" si="80"/>
        <v>7.5193856248135997</v>
      </c>
      <c r="L179" s="165">
        <f t="shared" si="80"/>
        <v>7.0589163237311388</v>
      </c>
      <c r="M179" s="165">
        <f t="shared" si="80"/>
        <v>7.128182497114536</v>
      </c>
      <c r="N179" s="168">
        <f t="shared" si="74"/>
        <v>7.128182497114536</v>
      </c>
      <c r="O179" s="136">
        <f t="shared" si="75"/>
        <v>6.9266173383397245E-2</v>
      </c>
      <c r="P179" s="137"/>
      <c r="Q179" s="136">
        <f t="shared" si="76"/>
        <v>-0.39120312769906374</v>
      </c>
      <c r="R179" s="137"/>
    </row>
    <row r="180" spans="1:18" x14ac:dyDescent="0.25">
      <c r="A180" s="54" t="s">
        <v>42</v>
      </c>
      <c r="B180" s="135">
        <f t="shared" si="79"/>
        <v>7.2368913857677901</v>
      </c>
      <c r="C180" s="165">
        <f t="shared" si="79"/>
        <v>6.5618932038834954</v>
      </c>
      <c r="D180" s="165">
        <f t="shared" si="79"/>
        <v>6.688315539739027</v>
      </c>
      <c r="E180" s="166">
        <f t="shared" si="72"/>
        <v>6.688315539739027</v>
      </c>
      <c r="F180" s="136">
        <f t="shared" si="77"/>
        <v>0.12642233585553164</v>
      </c>
      <c r="G180" s="137"/>
      <c r="H180" s="136">
        <f t="shared" si="78"/>
        <v>-0.54857584602876308</v>
      </c>
      <c r="I180" s="137"/>
      <c r="J180" s="122"/>
      <c r="K180" s="167">
        <f t="shared" si="80"/>
        <v>6.4997461744869103</v>
      </c>
      <c r="L180" s="165">
        <f t="shared" si="80"/>
        <v>6.2456132437187062</v>
      </c>
      <c r="M180" s="165">
        <f t="shared" si="80"/>
        <v>6.3041510778549794</v>
      </c>
      <c r="N180" s="168">
        <f t="shared" si="74"/>
        <v>6.3041510778549794</v>
      </c>
      <c r="O180" s="136">
        <f t="shared" si="75"/>
        <v>5.8537834136273226E-2</v>
      </c>
      <c r="P180" s="137"/>
      <c r="Q180" s="136">
        <f t="shared" si="76"/>
        <v>-0.19559509663193086</v>
      </c>
      <c r="R180" s="137"/>
    </row>
    <row r="181" spans="1:18" x14ac:dyDescent="0.25">
      <c r="A181" s="54" t="s">
        <v>43</v>
      </c>
      <c r="B181" s="135">
        <f t="shared" si="79"/>
        <v>7.2556018243109257</v>
      </c>
      <c r="C181" s="165">
        <f t="shared" si="79"/>
        <v>6.7851687880464855</v>
      </c>
      <c r="D181" s="165">
        <f t="shared" si="79"/>
        <v>7.5375195101452759</v>
      </c>
      <c r="E181" s="166">
        <f t="shared" si="72"/>
        <v>7.5375195101452759</v>
      </c>
      <c r="F181" s="136">
        <f t="shared" si="77"/>
        <v>0.75235072209879039</v>
      </c>
      <c r="G181" s="137"/>
      <c r="H181" s="136">
        <f t="shared" si="78"/>
        <v>0.28191768583435017</v>
      </c>
      <c r="I181" s="137"/>
      <c r="J181" s="122"/>
      <c r="K181" s="167">
        <f t="shared" si="80"/>
        <v>7.1390321788258415</v>
      </c>
      <c r="L181" s="165">
        <f t="shared" si="80"/>
        <v>7.1460606147948518</v>
      </c>
      <c r="M181" s="165">
        <f t="shared" si="80"/>
        <v>7.0999006776549871</v>
      </c>
      <c r="N181" s="168">
        <f t="shared" si="74"/>
        <v>7.0999006776549871</v>
      </c>
      <c r="O181" s="136">
        <f>N181-L181</f>
        <v>-4.615993713986466E-2</v>
      </c>
      <c r="P181" s="137"/>
      <c r="Q181" s="136">
        <f t="shared" si="76"/>
        <v>-3.9131501170854399E-2</v>
      </c>
      <c r="R181" s="137"/>
    </row>
    <row r="182" spans="1:18" x14ac:dyDescent="0.25">
      <c r="A182" s="54" t="s">
        <v>44</v>
      </c>
      <c r="B182" s="135">
        <f t="shared" si="79"/>
        <v>7.2578258394991462</v>
      </c>
      <c r="C182" s="165">
        <f t="shared" si="79"/>
        <v>6.7888254731150495</v>
      </c>
      <c r="D182" s="165">
        <f t="shared" si="79"/>
        <v>6.8012181616832779</v>
      </c>
      <c r="E182" s="166">
        <f t="shared" si="72"/>
        <v>6.8012181616832779</v>
      </c>
      <c r="F182" s="136">
        <f t="shared" si="77"/>
        <v>1.2392688568228394E-2</v>
      </c>
      <c r="G182" s="137"/>
      <c r="H182" s="136">
        <f t="shared" si="78"/>
        <v>-0.45660767781586831</v>
      </c>
      <c r="I182" s="137"/>
      <c r="J182" s="122"/>
      <c r="K182" s="167">
        <f t="shared" si="80"/>
        <v>7.63069784044262</v>
      </c>
      <c r="L182" s="165">
        <f t="shared" si="80"/>
        <v>7.1383492650837699</v>
      </c>
      <c r="M182" s="165">
        <f t="shared" si="80"/>
        <v>7.2554958042784543</v>
      </c>
      <c r="N182" s="168">
        <f t="shared" si="74"/>
        <v>7.2554958042784543</v>
      </c>
      <c r="O182" s="136">
        <f t="shared" si="75"/>
        <v>0.11714653919468443</v>
      </c>
      <c r="P182" s="137"/>
      <c r="Q182" s="136">
        <f t="shared" si="76"/>
        <v>-0.3752020361641657</v>
      </c>
      <c r="R182" s="137"/>
    </row>
    <row r="183" spans="1:18" x14ac:dyDescent="0.25">
      <c r="A183" s="55" t="s">
        <v>45</v>
      </c>
      <c r="B183" s="135">
        <f t="shared" si="79"/>
        <v>8.7406815761448353</v>
      </c>
      <c r="C183" s="165">
        <f t="shared" si="79"/>
        <v>6.1769087523277468</v>
      </c>
      <c r="D183" s="165">
        <f t="shared" si="79"/>
        <v>6.8707627118644066</v>
      </c>
      <c r="E183" s="166">
        <f t="shared" si="72"/>
        <v>6.8707627118644066</v>
      </c>
      <c r="F183" s="136">
        <f t="shared" si="77"/>
        <v>0.69385395953665974</v>
      </c>
      <c r="G183" s="137"/>
      <c r="H183" s="136">
        <f t="shared" si="78"/>
        <v>-1.8699188642804287</v>
      </c>
      <c r="I183" s="137"/>
      <c r="J183" s="122"/>
      <c r="K183" s="167">
        <f t="shared" si="80"/>
        <v>8.682744903033317</v>
      </c>
      <c r="L183" s="165">
        <f t="shared" si="80"/>
        <v>6.5961925681859785</v>
      </c>
      <c r="M183" s="165">
        <f t="shared" si="80"/>
        <v>6.9084866285360951</v>
      </c>
      <c r="N183" s="168">
        <f t="shared" si="74"/>
        <v>6.9084866285360951</v>
      </c>
      <c r="O183" s="136">
        <f t="shared" si="75"/>
        <v>0.31229406035011653</v>
      </c>
      <c r="P183" s="137"/>
      <c r="Q183" s="136">
        <f t="shared" si="76"/>
        <v>-1.774258274497222</v>
      </c>
      <c r="R183" s="137"/>
    </row>
    <row r="184" spans="1:18" x14ac:dyDescent="0.25">
      <c r="A184" s="53" t="s">
        <v>46</v>
      </c>
      <c r="B184" s="135">
        <f t="shared" si="79"/>
        <v>6.679587271150071</v>
      </c>
      <c r="C184" s="165">
        <f t="shared" si="79"/>
        <v>5.4877824131765722</v>
      </c>
      <c r="D184" s="165">
        <f t="shared" si="79"/>
        <v>6.0446197460865276</v>
      </c>
      <c r="E184" s="166">
        <f t="shared" si="72"/>
        <v>6.0446197460865276</v>
      </c>
      <c r="F184" s="136">
        <f t="shared" si="77"/>
        <v>0.55683733290995541</v>
      </c>
      <c r="G184" s="137"/>
      <c r="H184" s="136">
        <f t="shared" si="78"/>
        <v>-0.63496752506354337</v>
      </c>
      <c r="I184" s="137"/>
      <c r="J184" s="122"/>
      <c r="K184" s="167">
        <f t="shared" si="80"/>
        <v>6.5619984676801488</v>
      </c>
      <c r="L184" s="165">
        <f t="shared" si="80"/>
        <v>5.795145484372302</v>
      </c>
      <c r="M184" s="165">
        <f t="shared" si="80"/>
        <v>6.0084939918644702</v>
      </c>
      <c r="N184" s="168">
        <f t="shared" si="74"/>
        <v>6.0084939918644702</v>
      </c>
      <c r="O184" s="136">
        <f t="shared" si="75"/>
        <v>0.21334850749216816</v>
      </c>
      <c r="P184" s="137"/>
      <c r="Q184" s="136">
        <f t="shared" si="76"/>
        <v>-0.55350447581567863</v>
      </c>
      <c r="R184" s="137"/>
    </row>
    <row r="185" spans="1:18" ht="21" x14ac:dyDescent="0.35">
      <c r="A185" s="102" t="s">
        <v>65</v>
      </c>
      <c r="B185" s="102"/>
      <c r="C185" s="102"/>
      <c r="D185" s="102"/>
      <c r="E185" s="102"/>
      <c r="F185" s="102"/>
      <c r="G185" s="102"/>
      <c r="H185" s="102"/>
      <c r="I185" s="102"/>
      <c r="J185" s="102"/>
      <c r="K185" s="102"/>
      <c r="L185" s="102"/>
      <c r="M185" s="102"/>
      <c r="N185" s="102"/>
      <c r="O185" s="102"/>
      <c r="P185" s="102"/>
      <c r="Q185" s="102"/>
      <c r="R185" s="102"/>
    </row>
    <row r="186" spans="1:18" x14ac:dyDescent="0.25">
      <c r="A186" s="72"/>
      <c r="B186" s="11" t="s">
        <v>115</v>
      </c>
      <c r="C186" s="12"/>
      <c r="D186" s="12"/>
      <c r="E186" s="12"/>
      <c r="F186" s="12"/>
      <c r="G186" s="12"/>
      <c r="H186" s="12"/>
      <c r="I186" s="13"/>
      <c r="J186" s="103"/>
      <c r="K186" s="11" t="str">
        <f>K$5</f>
        <v>acumulado septiembre</v>
      </c>
      <c r="L186" s="12"/>
      <c r="M186" s="12"/>
      <c r="N186" s="12"/>
      <c r="O186" s="12"/>
      <c r="P186" s="12"/>
      <c r="Q186" s="12"/>
      <c r="R186" s="13"/>
    </row>
    <row r="187" spans="1:18" x14ac:dyDescent="0.25">
      <c r="A187" s="15"/>
      <c r="B187" s="104">
        <f>B$6</f>
        <v>2019</v>
      </c>
      <c r="C187" s="11">
        <f>C$6</f>
        <v>2022</v>
      </c>
      <c r="D187" s="13"/>
      <c r="E187" s="105">
        <f>D$6</f>
        <v>2023</v>
      </c>
      <c r="F187" s="106" t="str">
        <f>CONCATENATE("dif ",RIGHT(E187,2),"-",RIGHT(C187,2))</f>
        <v>dif 23-22</v>
      </c>
      <c r="G187" s="107"/>
      <c r="H187" s="106" t="str">
        <f>CONCATENATE("dif ",RIGHT(E187,2),"-",RIGHT(B187,2))</f>
        <v>dif 23-19</v>
      </c>
      <c r="I187" s="107"/>
      <c r="J187" s="108"/>
      <c r="K187" s="104">
        <f>K$6</f>
        <v>2019</v>
      </c>
      <c r="L187" s="11">
        <f>L$6</f>
        <v>2022</v>
      </c>
      <c r="M187" s="13"/>
      <c r="N187" s="105">
        <f>M$6</f>
        <v>2023</v>
      </c>
      <c r="O187" s="106" t="str">
        <f>CONCATENATE("dif ",RIGHT(N187,2),"-",RIGHT(L187,2))</f>
        <v>dif 23-22</v>
      </c>
      <c r="P187" s="107"/>
      <c r="Q187" s="106" t="str">
        <f>CONCATENATE("dif ",RIGHT(N187,2),"-",RIGHT(K187,2))</f>
        <v>dif 23-19</v>
      </c>
      <c r="R187" s="107"/>
    </row>
    <row r="188" spans="1:18" x14ac:dyDescent="0.25">
      <c r="A188" s="109" t="s">
        <v>48</v>
      </c>
      <c r="B188" s="110">
        <f t="shared" ref="B188:D196" si="81">B123/B58</f>
        <v>7.2253580113129221</v>
      </c>
      <c r="C188" s="169">
        <f t="shared" si="81"/>
        <v>6.575443514558736</v>
      </c>
      <c r="D188" s="170">
        <f t="shared" si="81"/>
        <v>6.6110571276279604</v>
      </c>
      <c r="E188" s="145">
        <f t="shared" ref="E188:E198" si="82">D123/D58</f>
        <v>6.6110571276279604</v>
      </c>
      <c r="F188" s="111">
        <f>E188-C188</f>
        <v>3.5613613069224392E-2</v>
      </c>
      <c r="G188" s="112"/>
      <c r="H188" s="111">
        <f>E188-B188</f>
        <v>-0.61430088368496172</v>
      </c>
      <c r="I188" s="112"/>
      <c r="J188" s="113"/>
      <c r="K188" s="110">
        <f t="shared" ref="K188:M196" si="83">K123/K58</f>
        <v>7.0643487996809569</v>
      </c>
      <c r="L188" s="142">
        <f t="shared" si="83"/>
        <v>6.5908089293359122</v>
      </c>
      <c r="M188" s="142">
        <f t="shared" si="83"/>
        <v>6.6424078011127534</v>
      </c>
      <c r="N188" s="145">
        <f t="shared" ref="N188:N198" si="84">M123/M58</f>
        <v>6.6424078011127534</v>
      </c>
      <c r="O188" s="116">
        <f t="shared" ref="O188:O198" si="85">N188-L188</f>
        <v>5.1598871776841193E-2</v>
      </c>
      <c r="P188" s="117"/>
      <c r="Q188" s="116">
        <f t="shared" ref="Q188:Q198" si="86">N188-K188</f>
        <v>-0.42194099856820344</v>
      </c>
      <c r="R188" s="117"/>
    </row>
    <row r="189" spans="1:18" x14ac:dyDescent="0.25">
      <c r="A189" s="171" t="s">
        <v>49</v>
      </c>
      <c r="B189" s="172">
        <f t="shared" si="81"/>
        <v>7.7557068277203403</v>
      </c>
      <c r="C189" s="173">
        <f t="shared" si="81"/>
        <v>7.2205562876170806</v>
      </c>
      <c r="D189" s="173">
        <f t="shared" si="81"/>
        <v>7.2048057386634614</v>
      </c>
      <c r="E189" s="174">
        <f t="shared" si="82"/>
        <v>7.2048057386634614</v>
      </c>
      <c r="F189" s="133">
        <f>E189-C189</f>
        <v>-1.5750548953619159E-2</v>
      </c>
      <c r="G189" s="134"/>
      <c r="H189" s="133">
        <f>E189-B189</f>
        <v>-0.55090108905687885</v>
      </c>
      <c r="I189" s="134"/>
      <c r="J189" s="122"/>
      <c r="K189" s="172">
        <f t="shared" si="83"/>
        <v>7.4220231680019291</v>
      </c>
      <c r="L189" s="173">
        <f t="shared" si="83"/>
        <v>7.1902140168643625</v>
      </c>
      <c r="M189" s="173">
        <f t="shared" si="83"/>
        <v>7.2140775517799121</v>
      </c>
      <c r="N189" s="174">
        <f t="shared" si="84"/>
        <v>7.2140775517799121</v>
      </c>
      <c r="O189" s="133">
        <f t="shared" si="85"/>
        <v>2.38635349155496E-2</v>
      </c>
      <c r="P189" s="134"/>
      <c r="Q189" s="133">
        <f t="shared" si="86"/>
        <v>-0.20794561622201702</v>
      </c>
      <c r="R189" s="134"/>
    </row>
    <row r="190" spans="1:18" x14ac:dyDescent="0.25">
      <c r="A190" s="175" t="s">
        <v>50</v>
      </c>
      <c r="B190" s="135">
        <f t="shared" si="81"/>
        <v>8.0254357611092644</v>
      </c>
      <c r="C190" s="165">
        <f t="shared" si="81"/>
        <v>7.2474007241185694</v>
      </c>
      <c r="D190" s="165">
        <f t="shared" si="81"/>
        <v>7.4536678097510061</v>
      </c>
      <c r="E190" s="166">
        <f t="shared" si="82"/>
        <v>7.4536678097510061</v>
      </c>
      <c r="F190" s="136">
        <f>E190-C190</f>
        <v>0.20626708563243668</v>
      </c>
      <c r="G190" s="137"/>
      <c r="H190" s="136">
        <f>E190-B190</f>
        <v>-0.57176795135825831</v>
      </c>
      <c r="I190" s="137"/>
      <c r="J190" s="122"/>
      <c r="K190" s="135">
        <f t="shared" si="83"/>
        <v>7.7851662719557924</v>
      </c>
      <c r="L190" s="165">
        <f t="shared" si="83"/>
        <v>7.0971256275689436</v>
      </c>
      <c r="M190" s="165">
        <f t="shared" si="83"/>
        <v>7.3822286369632701</v>
      </c>
      <c r="N190" s="166">
        <f t="shared" si="84"/>
        <v>7.3822286369632701</v>
      </c>
      <c r="O190" s="136">
        <f t="shared" si="85"/>
        <v>0.28510300939432653</v>
      </c>
      <c r="P190" s="137"/>
      <c r="Q190" s="136">
        <f t="shared" si="86"/>
        <v>-0.40293763499252222</v>
      </c>
      <c r="R190" s="137"/>
    </row>
    <row r="191" spans="1:18" x14ac:dyDescent="0.25">
      <c r="A191" s="175" t="s">
        <v>51</v>
      </c>
      <c r="B191" s="135">
        <f t="shared" si="81"/>
        <v>5.8528906697195193</v>
      </c>
      <c r="C191" s="165">
        <f t="shared" si="81"/>
        <v>4.3328030544066181</v>
      </c>
      <c r="D191" s="165">
        <f t="shared" si="81"/>
        <v>3.6786288162828065</v>
      </c>
      <c r="E191" s="166">
        <f t="shared" si="82"/>
        <v>3.6786288162828065</v>
      </c>
      <c r="F191" s="136">
        <f>E191-C191</f>
        <v>-0.65417423812381159</v>
      </c>
      <c r="G191" s="137"/>
      <c r="H191" s="136">
        <f>E191-B191</f>
        <v>-2.1742618534367129</v>
      </c>
      <c r="I191" s="137"/>
      <c r="J191" s="122"/>
      <c r="K191" s="135">
        <f t="shared" si="83"/>
        <v>5.1355901737567402</v>
      </c>
      <c r="L191" s="165">
        <f t="shared" si="83"/>
        <v>4.6437955635257886</v>
      </c>
      <c r="M191" s="165">
        <f t="shared" si="83"/>
        <v>3.3432540772060841</v>
      </c>
      <c r="N191" s="166">
        <f t="shared" si="84"/>
        <v>3.3432540772060841</v>
      </c>
      <c r="O191" s="136">
        <f t="shared" si="85"/>
        <v>-1.3005414863197045</v>
      </c>
      <c r="P191" s="137"/>
      <c r="Q191" s="136">
        <f t="shared" si="86"/>
        <v>-1.7923360965506561</v>
      </c>
      <c r="R191" s="137"/>
    </row>
    <row r="192" spans="1:18" x14ac:dyDescent="0.25">
      <c r="A192" s="175" t="s">
        <v>52</v>
      </c>
      <c r="B192" s="135">
        <f t="shared" si="81"/>
        <v>6.8203205304532881</v>
      </c>
      <c r="C192" s="165">
        <f t="shared" si="81"/>
        <v>6.0842648738198255</v>
      </c>
      <c r="D192" s="165">
        <f t="shared" si="81"/>
        <v>6.1392882492936769</v>
      </c>
      <c r="E192" s="166">
        <f t="shared" si="82"/>
        <v>6.1392882492936769</v>
      </c>
      <c r="F192" s="136">
        <f t="shared" ref="F192:F198" si="87">E192-C192</f>
        <v>5.5023375473851388E-2</v>
      </c>
      <c r="G192" s="137"/>
      <c r="H192" s="136">
        <f t="shared" ref="H192:H198" si="88">E192-B192</f>
        <v>-0.68103228115961123</v>
      </c>
      <c r="I192" s="137"/>
      <c r="J192" s="122"/>
      <c r="K192" s="135">
        <f t="shared" si="83"/>
        <v>6.9596477187118815</v>
      </c>
      <c r="L192" s="165">
        <f t="shared" si="83"/>
        <v>6.0482815432662722</v>
      </c>
      <c r="M192" s="165">
        <f t="shared" si="83"/>
        <v>6.337959601073929</v>
      </c>
      <c r="N192" s="166">
        <f t="shared" si="84"/>
        <v>6.337959601073929</v>
      </c>
      <c r="O192" s="136">
        <f t="shared" si="85"/>
        <v>0.28967805780765676</v>
      </c>
      <c r="P192" s="137"/>
      <c r="Q192" s="136">
        <f t="shared" si="86"/>
        <v>-0.62168811763795251</v>
      </c>
      <c r="R192" s="137"/>
    </row>
    <row r="193" spans="1:18" x14ac:dyDescent="0.25">
      <c r="A193" s="175" t="s">
        <v>53</v>
      </c>
      <c r="B193" s="135">
        <f t="shared" si="81"/>
        <v>7.7588763848905176</v>
      </c>
      <c r="C193" s="165">
        <f t="shared" si="81"/>
        <v>6.1649928263988523</v>
      </c>
      <c r="D193" s="165">
        <f t="shared" si="81"/>
        <v>6.6392938556963363</v>
      </c>
      <c r="E193" s="166">
        <f t="shared" si="82"/>
        <v>6.6392938556963363</v>
      </c>
      <c r="F193" s="136">
        <f>E193-C193</f>
        <v>0.47430102929748408</v>
      </c>
      <c r="G193" s="137"/>
      <c r="H193" s="136">
        <f>E193-B193</f>
        <v>-1.1195825291941812</v>
      </c>
      <c r="I193" s="137"/>
      <c r="J193" s="122"/>
      <c r="K193" s="135">
        <f t="shared" si="83"/>
        <v>7.4162285117649249</v>
      </c>
      <c r="L193" s="165">
        <f t="shared" si="83"/>
        <v>6.575848426355634</v>
      </c>
      <c r="M193" s="165">
        <f t="shared" si="83"/>
        <v>5.6341159845643789</v>
      </c>
      <c r="N193" s="166">
        <f t="shared" si="84"/>
        <v>5.6341159845643789</v>
      </c>
      <c r="O193" s="136">
        <f>N193-L193</f>
        <v>-0.94173244179125515</v>
      </c>
      <c r="P193" s="137"/>
      <c r="Q193" s="136">
        <f>N193-K193</f>
        <v>-1.782112527200546</v>
      </c>
      <c r="R193" s="137"/>
    </row>
    <row r="194" spans="1:18" x14ac:dyDescent="0.25">
      <c r="A194" s="175" t="s">
        <v>54</v>
      </c>
      <c r="B194" s="135">
        <f t="shared" si="81"/>
        <v>2.2805777888944472</v>
      </c>
      <c r="C194" s="165">
        <f t="shared" si="81"/>
        <v>2.1155368505436143</v>
      </c>
      <c r="D194" s="165">
        <f t="shared" si="81"/>
        <v>2.5199899579489111</v>
      </c>
      <c r="E194" s="166">
        <f t="shared" si="82"/>
        <v>2.5199899579489111</v>
      </c>
      <c r="F194" s="136">
        <f t="shared" si="87"/>
        <v>0.40445310740529683</v>
      </c>
      <c r="G194" s="137"/>
      <c r="H194" s="136">
        <f t="shared" si="88"/>
        <v>0.23941216905446394</v>
      </c>
      <c r="I194" s="137"/>
      <c r="J194" s="122"/>
      <c r="K194" s="135">
        <f t="shared" si="83"/>
        <v>2.3045811600578143</v>
      </c>
      <c r="L194" s="165">
        <f t="shared" si="83"/>
        <v>2.4379142059588692</v>
      </c>
      <c r="M194" s="165">
        <f t="shared" si="83"/>
        <v>2.3990287101842593</v>
      </c>
      <c r="N194" s="166">
        <f t="shared" si="84"/>
        <v>2.3990287101842593</v>
      </c>
      <c r="O194" s="136">
        <f t="shared" si="85"/>
        <v>-3.8885495774609868E-2</v>
      </c>
      <c r="P194" s="137"/>
      <c r="Q194" s="136">
        <f t="shared" si="86"/>
        <v>9.4447550126445012E-2</v>
      </c>
      <c r="R194" s="137"/>
    </row>
    <row r="195" spans="1:18" x14ac:dyDescent="0.25">
      <c r="A195" s="175" t="s">
        <v>55</v>
      </c>
      <c r="B195" s="135">
        <f t="shared" si="81"/>
        <v>2.0868318122555412</v>
      </c>
      <c r="C195" s="165">
        <f t="shared" si="81"/>
        <v>2.3955875928352994</v>
      </c>
      <c r="D195" s="165">
        <f t="shared" si="81"/>
        <v>2.3459411634594116</v>
      </c>
      <c r="E195" s="166">
        <f t="shared" si="82"/>
        <v>2.3459411634594116</v>
      </c>
      <c r="F195" s="136">
        <f>E195-C195</f>
        <v>-4.9646429375887813E-2</v>
      </c>
      <c r="G195" s="137"/>
      <c r="H195" s="136">
        <f>E195-B195</f>
        <v>0.25910935120387046</v>
      </c>
      <c r="I195" s="137"/>
      <c r="J195" s="122"/>
      <c r="K195" s="135">
        <f t="shared" si="83"/>
        <v>2.4936712071633309</v>
      </c>
      <c r="L195" s="165">
        <f t="shared" si="83"/>
        <v>2.6963637334472446</v>
      </c>
      <c r="M195" s="165">
        <f t="shared" si="83"/>
        <v>2.5378940460295549</v>
      </c>
      <c r="N195" s="166">
        <f t="shared" si="84"/>
        <v>2.5378940460295549</v>
      </c>
      <c r="O195" s="136">
        <f>N195-L195</f>
        <v>-0.15846968741768963</v>
      </c>
      <c r="P195" s="137"/>
      <c r="Q195" s="136">
        <f>N195-K195</f>
        <v>4.4222838866224023E-2</v>
      </c>
      <c r="R195" s="137"/>
    </row>
    <row r="196" spans="1:18" x14ac:dyDescent="0.25">
      <c r="A196" s="175" t="s">
        <v>56</v>
      </c>
      <c r="B196" s="135">
        <f t="shared" si="81"/>
        <v>7.4095895977245023</v>
      </c>
      <c r="C196" s="165">
        <f t="shared" si="81"/>
        <v>6.7605067064083455</v>
      </c>
      <c r="D196" s="165">
        <f t="shared" si="81"/>
        <v>6.8220845019451737</v>
      </c>
      <c r="E196" s="166">
        <f t="shared" si="82"/>
        <v>6.8220845019451737</v>
      </c>
      <c r="F196" s="136">
        <f t="shared" si="87"/>
        <v>6.1577795536828184E-2</v>
      </c>
      <c r="G196" s="137"/>
      <c r="H196" s="136">
        <f t="shared" si="88"/>
        <v>-0.58750509577932863</v>
      </c>
      <c r="I196" s="137"/>
      <c r="J196" s="122"/>
      <c r="K196" s="135">
        <f t="shared" si="83"/>
        <v>7.4938358143467143</v>
      </c>
      <c r="L196" s="165">
        <f t="shared" si="83"/>
        <v>6.7734395513217729</v>
      </c>
      <c r="M196" s="165">
        <f t="shared" si="83"/>
        <v>6.7878121985207418</v>
      </c>
      <c r="N196" s="166">
        <f t="shared" si="84"/>
        <v>6.7878121985207418</v>
      </c>
      <c r="O196" s="136">
        <f t="shared" si="85"/>
        <v>1.4372647198968913E-2</v>
      </c>
      <c r="P196" s="137"/>
      <c r="Q196" s="136">
        <f t="shared" si="86"/>
        <v>-0.70602361582597251</v>
      </c>
      <c r="R196" s="137"/>
    </row>
    <row r="197" spans="1:18" x14ac:dyDescent="0.25">
      <c r="A197" s="176" t="s">
        <v>57</v>
      </c>
      <c r="B197" s="135">
        <f>B132/B67</f>
        <v>5.6485558811218084</v>
      </c>
      <c r="C197" s="136">
        <f>C132/C67</f>
        <v>6.9209328254204214</v>
      </c>
      <c r="D197" s="137"/>
      <c r="E197" s="177">
        <f t="shared" si="82"/>
        <v>4.0842182350787262</v>
      </c>
      <c r="F197" s="136">
        <f t="shared" si="87"/>
        <v>-2.8367145903416953</v>
      </c>
      <c r="G197" s="137"/>
      <c r="H197" s="136">
        <f t="shared" si="88"/>
        <v>-1.5643376460430822</v>
      </c>
      <c r="I197" s="137"/>
      <c r="J197" s="122"/>
      <c r="K197" s="135">
        <f>K132/K67</f>
        <v>6.0874943313939465</v>
      </c>
      <c r="L197" s="136">
        <f>L132/L67</f>
        <v>6.1983923103096288</v>
      </c>
      <c r="M197" s="137"/>
      <c r="N197" s="177">
        <f t="shared" si="84"/>
        <v>5.7753859383885597</v>
      </c>
      <c r="O197" s="136">
        <f t="shared" si="85"/>
        <v>-0.42300637192106905</v>
      </c>
      <c r="P197" s="137"/>
      <c r="Q197" s="136">
        <f t="shared" si="86"/>
        <v>-0.31210839300538673</v>
      </c>
      <c r="R197" s="137"/>
    </row>
    <row r="198" spans="1:18" x14ac:dyDescent="0.25">
      <c r="A198" s="178" t="s">
        <v>58</v>
      </c>
      <c r="B198" s="138">
        <f>B133/B68</f>
        <v>5.753836556456644</v>
      </c>
      <c r="C198" s="179">
        <f>C133/C68</f>
        <v>4.9786906854130049</v>
      </c>
      <c r="D198" s="179">
        <f>D133/D68</f>
        <v>5.0671882640586796</v>
      </c>
      <c r="E198" s="180">
        <f t="shared" si="82"/>
        <v>5.0671882640586796</v>
      </c>
      <c r="F198" s="136">
        <f t="shared" si="87"/>
        <v>8.8497578645674757E-2</v>
      </c>
      <c r="G198" s="137"/>
      <c r="H198" s="136">
        <f t="shared" si="88"/>
        <v>-0.68664829239796443</v>
      </c>
      <c r="I198" s="137"/>
      <c r="J198" s="122"/>
      <c r="K198" s="138">
        <f>K133/K68</f>
        <v>5.7205836110936419</v>
      </c>
      <c r="L198" s="179">
        <f>L133/L68</f>
        <v>5.4674915387256586</v>
      </c>
      <c r="M198" s="179">
        <f>M133/M68</f>
        <v>6.5058921808866117</v>
      </c>
      <c r="N198" s="180">
        <f t="shared" si="84"/>
        <v>6.5058921808866117</v>
      </c>
      <c r="O198" s="136">
        <f t="shared" si="85"/>
        <v>1.0384006421609531</v>
      </c>
      <c r="P198" s="137"/>
      <c r="Q198" s="136">
        <f t="shared" si="86"/>
        <v>0.78530856979296981</v>
      </c>
      <c r="R198" s="137"/>
    </row>
    <row r="199" spans="1:18" ht="21" x14ac:dyDescent="0.35">
      <c r="A199" s="181" t="s">
        <v>66</v>
      </c>
      <c r="B199" s="181"/>
      <c r="C199" s="181"/>
      <c r="D199" s="181"/>
      <c r="E199" s="181"/>
      <c r="F199" s="181"/>
      <c r="G199" s="181"/>
      <c r="H199" s="181"/>
      <c r="I199" s="181"/>
      <c r="J199" s="181"/>
      <c r="K199" s="181"/>
      <c r="L199" s="181"/>
      <c r="M199" s="181"/>
      <c r="N199" s="181"/>
      <c r="O199" s="181"/>
      <c r="P199" s="181"/>
      <c r="Q199" s="181"/>
      <c r="R199" s="181"/>
    </row>
    <row r="200" spans="1:18" x14ac:dyDescent="0.25">
      <c r="A200" s="72"/>
      <c r="B200" s="11" t="s">
        <v>115</v>
      </c>
      <c r="C200" s="12"/>
      <c r="D200" s="12"/>
      <c r="E200" s="12"/>
      <c r="F200" s="12"/>
      <c r="G200" s="12"/>
      <c r="H200" s="12"/>
      <c r="I200" s="13"/>
      <c r="J200" s="182"/>
      <c r="K200" s="11" t="str">
        <f>K$5</f>
        <v>acumulado septiembre</v>
      </c>
      <c r="L200" s="12"/>
      <c r="M200" s="12"/>
      <c r="N200" s="12"/>
      <c r="O200" s="12"/>
      <c r="P200" s="12"/>
      <c r="Q200" s="12"/>
      <c r="R200" s="13"/>
    </row>
    <row r="201" spans="1:18" x14ac:dyDescent="0.25">
      <c r="A201" s="15"/>
      <c r="B201" s="16">
        <f>B$6</f>
        <v>2019</v>
      </c>
      <c r="C201" s="16">
        <f>C$6</f>
        <v>2022</v>
      </c>
      <c r="D201" s="16">
        <f>D$6</f>
        <v>2023</v>
      </c>
      <c r="E201" s="16" t="str">
        <f>CONCATENATE("var ",RIGHT(D201,2),"/",RIGHT(C201,2))</f>
        <v>var 23/22</v>
      </c>
      <c r="F201" s="16" t="str">
        <f>CONCATENATE("var ",RIGHT(D201,2),"/",RIGHT(B201,2))</f>
        <v>var 23/19</v>
      </c>
      <c r="G201" s="16" t="s">
        <v>67</v>
      </c>
      <c r="H201" s="106" t="s">
        <v>68</v>
      </c>
      <c r="I201" s="107"/>
      <c r="J201" s="183"/>
      <c r="K201" s="16">
        <f>K$6</f>
        <v>2019</v>
      </c>
      <c r="L201" s="16">
        <f>L$6</f>
        <v>2022</v>
      </c>
      <c r="M201" s="16">
        <f>M$6</f>
        <v>2023</v>
      </c>
      <c r="N201" s="16" t="str">
        <f>CONCATENATE("var ",RIGHT(M201,2),"/",RIGHT(L201,2))</f>
        <v>var 23/22</v>
      </c>
      <c r="O201" s="16" t="str">
        <f>CONCATENATE("var ",RIGHT(M201,2),"/",RIGHT(K201,2))</f>
        <v>var 23/19</v>
      </c>
      <c r="P201" s="16" t="str">
        <f>CONCATENATE("dif ",RIGHT(M201,2),"-",RIGHT(L201,2))</f>
        <v>dif 23-22</v>
      </c>
      <c r="Q201" s="106" t="str">
        <f>CONCATENATE("dif ",RIGHT(M201,2),"-",RIGHT(K201,2))</f>
        <v>dif 23-19</v>
      </c>
      <c r="R201" s="107"/>
    </row>
    <row r="202" spans="1:18" x14ac:dyDescent="0.25">
      <c r="A202" s="184" t="s">
        <v>4</v>
      </c>
      <c r="B202" s="185">
        <v>0.69420000000000004</v>
      </c>
      <c r="C202" s="185">
        <v>0.68879999999999997</v>
      </c>
      <c r="D202" s="185">
        <v>0.73620000000000008</v>
      </c>
      <c r="E202" s="185">
        <f>D202/C202-1</f>
        <v>6.8815331010453118E-2</v>
      </c>
      <c r="F202" s="185">
        <f>D202/B202-1</f>
        <v>6.0501296456352716E-2</v>
      </c>
      <c r="G202" s="186">
        <f>(D202-C202)*100</f>
        <v>4.7400000000000109</v>
      </c>
      <c r="H202" s="187">
        <f>(D202-B202)*100</f>
        <v>4.2000000000000037</v>
      </c>
      <c r="I202" s="188"/>
      <c r="J202" s="189"/>
      <c r="K202" s="185">
        <v>0.71081258112862944</v>
      </c>
      <c r="L202" s="185">
        <v>0.68498858231579329</v>
      </c>
      <c r="M202" s="185">
        <v>0.7480084690121156</v>
      </c>
      <c r="N202" s="185">
        <f t="shared" ref="N202:N213" si="89">M202/L202-1</f>
        <v>9.200136808597037E-2</v>
      </c>
      <c r="O202" s="185">
        <f t="shared" ref="O202:O213" si="90">M202/K202-1</f>
        <v>5.2328685325780944E-2</v>
      </c>
      <c r="P202" s="186">
        <f>(M202-L202)*100</f>
        <v>6.3019886696322303</v>
      </c>
      <c r="Q202" s="187">
        <f>(M202-K202)*100</f>
        <v>3.7195887883486156</v>
      </c>
      <c r="R202" s="188"/>
    </row>
    <row r="203" spans="1:18" x14ac:dyDescent="0.25">
      <c r="A203" s="190" t="s">
        <v>5</v>
      </c>
      <c r="B203" s="185">
        <v>0.74769999999999992</v>
      </c>
      <c r="C203" s="185">
        <v>0.75080000000000002</v>
      </c>
      <c r="D203" s="185">
        <v>0.79269999999999996</v>
      </c>
      <c r="E203" s="191">
        <f t="shared" ref="E203:E213" si="91">D203/C203-1</f>
        <v>5.5807139051678112E-2</v>
      </c>
      <c r="F203" s="191">
        <f t="shared" ref="F203:F213" si="92">D203/B203-1</f>
        <v>6.0184566002407403E-2</v>
      </c>
      <c r="G203" s="192">
        <f t="shared" ref="G203:G213" si="93">(D203-C203)*100</f>
        <v>4.1899999999999942</v>
      </c>
      <c r="H203" s="193">
        <f t="shared" ref="H203:H213" si="94">(D203-B203)*100</f>
        <v>4.5000000000000036</v>
      </c>
      <c r="I203" s="194"/>
      <c r="J203" s="189"/>
      <c r="K203" s="191">
        <v>0.74993716399789012</v>
      </c>
      <c r="L203" s="191">
        <v>0.72755289492447706</v>
      </c>
      <c r="M203" s="191">
        <v>0.80247000595375495</v>
      </c>
      <c r="N203" s="191">
        <f t="shared" si="89"/>
        <v>0.10297135995459761</v>
      </c>
      <c r="O203" s="191">
        <f t="shared" si="90"/>
        <v>7.0049658128441106E-2</v>
      </c>
      <c r="P203" s="192">
        <f t="shared" ref="P203:P213" si="95">(M203-L203)*100</f>
        <v>7.4917111029277894</v>
      </c>
      <c r="Q203" s="193">
        <f t="shared" ref="Q203:Q213" si="96">(M203-K203)*100</f>
        <v>5.2532841955864829</v>
      </c>
      <c r="R203" s="194"/>
    </row>
    <row r="204" spans="1:18" x14ac:dyDescent="0.25">
      <c r="A204" s="195" t="s">
        <v>6</v>
      </c>
      <c r="B204" s="196">
        <v>0.6331</v>
      </c>
      <c r="C204" s="196">
        <v>0.74159999999999993</v>
      </c>
      <c r="D204" s="196">
        <v>0.72699999999999998</v>
      </c>
      <c r="E204" s="196">
        <f t="shared" si="91"/>
        <v>-1.9687162891046328E-2</v>
      </c>
      <c r="F204" s="196">
        <f t="shared" si="92"/>
        <v>0.14831780129521399</v>
      </c>
      <c r="G204" s="197">
        <f t="shared" si="93"/>
        <v>-1.4599999999999946</v>
      </c>
      <c r="H204" s="198">
        <f t="shared" si="94"/>
        <v>9.3899999999999988</v>
      </c>
      <c r="I204" s="199"/>
      <c r="J204" s="200"/>
      <c r="K204" s="196">
        <v>0.6673657245508926</v>
      </c>
      <c r="L204" s="196">
        <v>0.76618304497121903</v>
      </c>
      <c r="M204" s="196">
        <v>0.78852900923535452</v>
      </c>
      <c r="N204" s="196">
        <f t="shared" si="89"/>
        <v>2.9165307703950649E-2</v>
      </c>
      <c r="O204" s="196">
        <f t="shared" si="90"/>
        <v>0.18155455131592113</v>
      </c>
      <c r="P204" s="197">
        <f t="shared" si="95"/>
        <v>2.2345964264135487</v>
      </c>
      <c r="Q204" s="198">
        <f t="shared" si="96"/>
        <v>12.116328468446191</v>
      </c>
      <c r="R204" s="199"/>
    </row>
    <row r="205" spans="1:18" x14ac:dyDescent="0.25">
      <c r="A205" s="37" t="s">
        <v>7</v>
      </c>
      <c r="B205" s="32">
        <v>0.82609999999999995</v>
      </c>
      <c r="C205" s="32">
        <v>0.80840000000000001</v>
      </c>
      <c r="D205" s="32">
        <v>0.84099999999999997</v>
      </c>
      <c r="E205" s="32">
        <f t="shared" si="91"/>
        <v>4.0326571004453138E-2</v>
      </c>
      <c r="F205" s="32">
        <f t="shared" si="92"/>
        <v>1.8036557317516078E-2</v>
      </c>
      <c r="G205" s="201">
        <f t="shared" si="93"/>
        <v>3.2599999999999962</v>
      </c>
      <c r="H205" s="202">
        <f t="shared" si="94"/>
        <v>1.4900000000000024</v>
      </c>
      <c r="I205" s="203"/>
      <c r="J205" s="200"/>
      <c r="K205" s="32">
        <v>0.80771708918319984</v>
      </c>
      <c r="L205" s="32">
        <v>0.75953853410550043</v>
      </c>
      <c r="M205" s="32">
        <v>0.84216842522408264</v>
      </c>
      <c r="N205" s="32">
        <f t="shared" si="89"/>
        <v>0.10878959711490399</v>
      </c>
      <c r="O205" s="32">
        <f t="shared" si="90"/>
        <v>4.2652726433857646E-2</v>
      </c>
      <c r="P205" s="201">
        <f t="shared" si="95"/>
        <v>8.2629891118582215</v>
      </c>
      <c r="Q205" s="202">
        <f t="shared" si="96"/>
        <v>3.4451336040882796</v>
      </c>
      <c r="R205" s="203"/>
    </row>
    <row r="206" spans="1:18" x14ac:dyDescent="0.25">
      <c r="A206" s="37" t="s">
        <v>8</v>
      </c>
      <c r="B206" s="32">
        <v>0.65390000000000004</v>
      </c>
      <c r="C206" s="32">
        <v>0.60599999999999998</v>
      </c>
      <c r="D206" s="32">
        <v>0.72750000000000004</v>
      </c>
      <c r="E206" s="32">
        <f t="shared" si="91"/>
        <v>0.20049504950495067</v>
      </c>
      <c r="F206" s="32">
        <f t="shared" si="92"/>
        <v>0.11255543661110257</v>
      </c>
      <c r="G206" s="201">
        <f t="shared" si="93"/>
        <v>12.150000000000006</v>
      </c>
      <c r="H206" s="202">
        <f t="shared" si="94"/>
        <v>7.3599999999999994</v>
      </c>
      <c r="I206" s="203"/>
      <c r="J206" s="200"/>
      <c r="K206" s="32">
        <v>0.67702157632936255</v>
      </c>
      <c r="L206" s="32">
        <v>0.60559317547605851</v>
      </c>
      <c r="M206" s="32">
        <v>0.70197795006094388</v>
      </c>
      <c r="N206" s="32">
        <f t="shared" si="89"/>
        <v>0.15915763005274464</v>
      </c>
      <c r="O206" s="32">
        <f t="shared" si="90"/>
        <v>3.6862006476792608E-2</v>
      </c>
      <c r="P206" s="201">
        <f t="shared" si="95"/>
        <v>9.6384774584885378</v>
      </c>
      <c r="Q206" s="202">
        <f t="shared" si="96"/>
        <v>2.4956373731581327</v>
      </c>
      <c r="R206" s="203"/>
    </row>
    <row r="207" spans="1:18" x14ac:dyDescent="0.25">
      <c r="A207" s="37" t="s">
        <v>9</v>
      </c>
      <c r="B207" s="32">
        <v>0.43200000000000005</v>
      </c>
      <c r="C207" s="32">
        <v>0.48009999999999997</v>
      </c>
      <c r="D207" s="32">
        <v>0.52439999999999998</v>
      </c>
      <c r="E207" s="32">
        <f t="shared" si="91"/>
        <v>9.2272443240991375E-2</v>
      </c>
      <c r="F207" s="32">
        <f t="shared" si="92"/>
        <v>0.2138888888888888</v>
      </c>
      <c r="G207" s="201">
        <f t="shared" si="93"/>
        <v>4.4300000000000006</v>
      </c>
      <c r="H207" s="202">
        <f t="shared" si="94"/>
        <v>9.2399999999999931</v>
      </c>
      <c r="I207" s="203"/>
      <c r="J207" s="200"/>
      <c r="K207" s="32">
        <v>0.55908673191709568</v>
      </c>
      <c r="L207" s="32">
        <v>0.49981026015855895</v>
      </c>
      <c r="M207" s="32">
        <v>0.56044107777063112</v>
      </c>
      <c r="N207" s="32">
        <f t="shared" si="89"/>
        <v>0.1213076690199153</v>
      </c>
      <c r="O207" s="32">
        <f t="shared" si="90"/>
        <v>2.4224253165361365E-3</v>
      </c>
      <c r="P207" s="201">
        <f t="shared" si="95"/>
        <v>6.0630817612072176</v>
      </c>
      <c r="Q207" s="202">
        <f t="shared" si="96"/>
        <v>0.13543458535354436</v>
      </c>
      <c r="R207" s="203"/>
    </row>
    <row r="208" spans="1:18" x14ac:dyDescent="0.25">
      <c r="A208" s="204" t="s">
        <v>10</v>
      </c>
      <c r="B208" s="205">
        <v>0.61159999999999992</v>
      </c>
      <c r="C208" s="205">
        <v>0.61159999999999992</v>
      </c>
      <c r="D208" s="205">
        <v>0.62570000000000003</v>
      </c>
      <c r="E208" s="205">
        <f t="shared" si="91"/>
        <v>2.3054283845650891E-2</v>
      </c>
      <c r="F208" s="205">
        <f t="shared" si="92"/>
        <v>2.3054283845650891E-2</v>
      </c>
      <c r="G208" s="206">
        <f t="shared" si="93"/>
        <v>1.4100000000000112</v>
      </c>
      <c r="H208" s="207">
        <f t="shared" si="94"/>
        <v>1.4100000000000112</v>
      </c>
      <c r="I208" s="208"/>
      <c r="J208" s="200"/>
      <c r="K208" s="205">
        <v>0.61605755602203205</v>
      </c>
      <c r="L208" s="205">
        <v>0.59442183582028196</v>
      </c>
      <c r="M208" s="205">
        <v>0.65467398185271153</v>
      </c>
      <c r="N208" s="205">
        <f t="shared" si="89"/>
        <v>0.10136260547912679</v>
      </c>
      <c r="O208" s="205">
        <f t="shared" si="90"/>
        <v>6.2683146165807946E-2</v>
      </c>
      <c r="P208" s="206">
        <f t="shared" si="95"/>
        <v>6.0252146032429561</v>
      </c>
      <c r="Q208" s="207">
        <f t="shared" si="96"/>
        <v>3.8616425830679479</v>
      </c>
      <c r="R208" s="208"/>
    </row>
    <row r="209" spans="1:18" x14ac:dyDescent="0.25">
      <c r="A209" s="190" t="s">
        <v>11</v>
      </c>
      <c r="B209" s="185">
        <v>0.58590000000000009</v>
      </c>
      <c r="C209" s="185">
        <v>0.53010000000000002</v>
      </c>
      <c r="D209" s="185">
        <v>0.59389999999999998</v>
      </c>
      <c r="E209" s="191">
        <f t="shared" si="91"/>
        <v>0.1203546500660253</v>
      </c>
      <c r="F209" s="191">
        <f t="shared" si="92"/>
        <v>1.3654207202594026E-2</v>
      </c>
      <c r="G209" s="192">
        <f t="shared" si="93"/>
        <v>6.3799999999999972</v>
      </c>
      <c r="H209" s="193">
        <f t="shared" si="94"/>
        <v>0.79999999999998961</v>
      </c>
      <c r="I209" s="194"/>
      <c r="J209" s="189"/>
      <c r="K209" s="191">
        <v>0.6320076551888254</v>
      </c>
      <c r="L209" s="191">
        <v>0.57260970372732167</v>
      </c>
      <c r="M209" s="191">
        <v>0.61426033579492134</v>
      </c>
      <c r="N209" s="191">
        <f t="shared" si="89"/>
        <v>7.273825748407825E-2</v>
      </c>
      <c r="O209" s="191">
        <f t="shared" si="90"/>
        <v>-2.8080861439252147E-2</v>
      </c>
      <c r="P209" s="192">
        <f t="shared" si="95"/>
        <v>4.1650632067599673</v>
      </c>
      <c r="Q209" s="193">
        <f t="shared" si="96"/>
        <v>-1.774731939390406</v>
      </c>
      <c r="R209" s="194"/>
    </row>
    <row r="210" spans="1:18" x14ac:dyDescent="0.25">
      <c r="A210" s="36" t="s">
        <v>12</v>
      </c>
      <c r="B210" s="196">
        <v>0.70979999999999999</v>
      </c>
      <c r="C210" s="196">
        <v>0.56930000000000003</v>
      </c>
      <c r="D210" s="196">
        <v>0.51910000000000001</v>
      </c>
      <c r="E210" s="196">
        <f t="shared" si="91"/>
        <v>-8.8178464781310417E-2</v>
      </c>
      <c r="F210" s="196">
        <f t="shared" si="92"/>
        <v>-0.26866723020569172</v>
      </c>
      <c r="G210" s="197">
        <f t="shared" si="93"/>
        <v>-5.0200000000000022</v>
      </c>
      <c r="H210" s="198">
        <f t="shared" si="94"/>
        <v>-19.069999999999997</v>
      </c>
      <c r="I210" s="199"/>
      <c r="J210" s="200"/>
      <c r="K210" s="196">
        <v>0.75041168522803292</v>
      </c>
      <c r="L210" s="196">
        <v>0.66309072093825461</v>
      </c>
      <c r="M210" s="196">
        <v>0.65069790861004839</v>
      </c>
      <c r="N210" s="196">
        <f t="shared" si="89"/>
        <v>-1.8689467273302673E-2</v>
      </c>
      <c r="O210" s="196">
        <f t="shared" si="90"/>
        <v>-0.13287876319207881</v>
      </c>
      <c r="P210" s="197">
        <f t="shared" si="95"/>
        <v>-1.2392812328206215</v>
      </c>
      <c r="Q210" s="198">
        <f t="shared" si="96"/>
        <v>-9.9713776617984529</v>
      </c>
      <c r="R210" s="199"/>
    </row>
    <row r="211" spans="1:18" x14ac:dyDescent="0.25">
      <c r="A211" s="37" t="s">
        <v>8</v>
      </c>
      <c r="B211" s="32">
        <v>0.60770000000000002</v>
      </c>
      <c r="C211" s="32">
        <v>0.54920000000000002</v>
      </c>
      <c r="D211" s="32">
        <v>0.62259999999999993</v>
      </c>
      <c r="E211" s="32">
        <f t="shared" si="91"/>
        <v>0.13364894391842674</v>
      </c>
      <c r="F211" s="32">
        <f t="shared" si="92"/>
        <v>2.4518676978772191E-2</v>
      </c>
      <c r="G211" s="201">
        <f t="shared" si="93"/>
        <v>7.339999999999991</v>
      </c>
      <c r="H211" s="202">
        <f t="shared" si="94"/>
        <v>1.4899999999999913</v>
      </c>
      <c r="I211" s="203"/>
      <c r="J211" s="200"/>
      <c r="K211" s="32">
        <v>0.64341833631740719</v>
      </c>
      <c r="L211" s="32">
        <v>0.59079779911177788</v>
      </c>
      <c r="M211" s="32">
        <v>0.63360979978124754</v>
      </c>
      <c r="N211" s="32">
        <f t="shared" si="89"/>
        <v>7.2464726059972451E-2</v>
      </c>
      <c r="O211" s="32">
        <f t="shared" si="90"/>
        <v>-1.5244415619701801E-2</v>
      </c>
      <c r="P211" s="201">
        <f t="shared" si="95"/>
        <v>4.2812000669469663</v>
      </c>
      <c r="Q211" s="202">
        <f t="shared" si="96"/>
        <v>-0.9808536536159651</v>
      </c>
      <c r="R211" s="203"/>
    </row>
    <row r="212" spans="1:18" x14ac:dyDescent="0.25">
      <c r="A212" s="37" t="s">
        <v>9</v>
      </c>
      <c r="B212" s="32">
        <v>0.52739999999999998</v>
      </c>
      <c r="C212" s="32">
        <v>0.4763</v>
      </c>
      <c r="D212" s="32">
        <v>0.54969999999999997</v>
      </c>
      <c r="E212" s="32">
        <f t="shared" si="91"/>
        <v>0.15410455595213102</v>
      </c>
      <c r="F212" s="32">
        <f t="shared" si="92"/>
        <v>4.2282897231702643E-2</v>
      </c>
      <c r="G212" s="201">
        <f t="shared" si="93"/>
        <v>7.3399999999999963</v>
      </c>
      <c r="H212" s="202">
        <f t="shared" si="94"/>
        <v>2.2299999999999986</v>
      </c>
      <c r="I212" s="203"/>
      <c r="J212" s="200"/>
      <c r="K212" s="32">
        <v>0.60535678380072622</v>
      </c>
      <c r="L212" s="32">
        <v>0.51595787470239984</v>
      </c>
      <c r="M212" s="32">
        <v>0.56113060301271778</v>
      </c>
      <c r="N212" s="32">
        <f t="shared" si="89"/>
        <v>8.7551194632649487E-2</v>
      </c>
      <c r="O212" s="32">
        <f t="shared" si="90"/>
        <v>-7.3058041094930526E-2</v>
      </c>
      <c r="P212" s="201">
        <f t="shared" si="95"/>
        <v>4.5172728310317929</v>
      </c>
      <c r="Q212" s="202">
        <f t="shared" si="96"/>
        <v>-4.422618078800844</v>
      </c>
      <c r="R212" s="203"/>
    </row>
    <row r="213" spans="1:18" x14ac:dyDescent="0.25">
      <c r="A213" s="38" t="s">
        <v>10</v>
      </c>
      <c r="B213" s="101">
        <v>0.57590000000000008</v>
      </c>
      <c r="C213" s="101">
        <v>0.53049999999999997</v>
      </c>
      <c r="D213" s="101">
        <v>0.57989999999999997</v>
      </c>
      <c r="E213" s="101">
        <f t="shared" si="91"/>
        <v>9.3119698397738038E-2</v>
      </c>
      <c r="F213" s="101">
        <f t="shared" si="92"/>
        <v>6.9456502865079539E-3</v>
      </c>
      <c r="G213" s="209">
        <f t="shared" si="93"/>
        <v>4.9399999999999995</v>
      </c>
      <c r="H213" s="210">
        <f t="shared" si="94"/>
        <v>0.39999999999998925</v>
      </c>
      <c r="I213" s="211"/>
      <c r="J213" s="200"/>
      <c r="K213" s="101">
        <v>0.59956024638269401</v>
      </c>
      <c r="L213" s="101">
        <v>0.54560427342281914</v>
      </c>
      <c r="M213" s="101">
        <v>0.61435754625506644</v>
      </c>
      <c r="N213" s="101">
        <f t="shared" si="89"/>
        <v>0.12601307610904033</v>
      </c>
      <c r="O213" s="101">
        <f t="shared" si="90"/>
        <v>2.4680255173101351E-2</v>
      </c>
      <c r="P213" s="209">
        <f t="shared" si="95"/>
        <v>6.8753272832247303</v>
      </c>
      <c r="Q213" s="210">
        <f t="shared" si="96"/>
        <v>1.4797299872372438</v>
      </c>
      <c r="R213" s="211"/>
    </row>
    <row r="214" spans="1:18" x14ac:dyDescent="0.25">
      <c r="A214" s="42" t="s">
        <v>13</v>
      </c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4"/>
    </row>
    <row r="215" spans="1:18" ht="21" x14ac:dyDescent="0.35">
      <c r="A215" s="181" t="s">
        <v>69</v>
      </c>
      <c r="B215" s="181"/>
      <c r="C215" s="181"/>
      <c r="D215" s="181"/>
      <c r="E215" s="181"/>
      <c r="F215" s="181"/>
      <c r="G215" s="181"/>
      <c r="H215" s="181"/>
      <c r="I215" s="181"/>
      <c r="J215" s="181"/>
      <c r="K215" s="181"/>
      <c r="L215" s="181"/>
      <c r="M215" s="181"/>
      <c r="N215" s="181"/>
      <c r="O215" s="181"/>
      <c r="P215" s="181"/>
      <c r="Q215" s="181"/>
      <c r="R215" s="181"/>
    </row>
    <row r="216" spans="1:18" x14ac:dyDescent="0.25">
      <c r="A216" s="72"/>
      <c r="B216" s="11" t="s">
        <v>115</v>
      </c>
      <c r="C216" s="12"/>
      <c r="D216" s="12"/>
      <c r="E216" s="12"/>
      <c r="F216" s="12"/>
      <c r="G216" s="12"/>
      <c r="H216" s="12"/>
      <c r="I216" s="13"/>
      <c r="J216" s="182"/>
      <c r="K216" s="11" t="str">
        <f>K$5</f>
        <v>acumulado septiembre</v>
      </c>
      <c r="L216" s="12"/>
      <c r="M216" s="12"/>
      <c r="N216" s="12"/>
      <c r="O216" s="12"/>
      <c r="P216" s="12"/>
      <c r="Q216" s="12"/>
      <c r="R216" s="13"/>
    </row>
    <row r="217" spans="1:18" x14ac:dyDescent="0.25">
      <c r="A217" s="10"/>
      <c r="B217" s="16">
        <f>B$6</f>
        <v>2019</v>
      </c>
      <c r="C217" s="16">
        <f>C$6</f>
        <v>2022</v>
      </c>
      <c r="D217" s="16">
        <f>D$6</f>
        <v>2023</v>
      </c>
      <c r="E217" s="16" t="str">
        <f>CONCATENATE("var ",RIGHT(D217,2),"/",RIGHT(C217,2))</f>
        <v>var 23/22</v>
      </c>
      <c r="F217" s="16" t="str">
        <f>CONCATENATE("var ",RIGHT(D217,2),"/",RIGHT(B217,2))</f>
        <v>var 23/19</v>
      </c>
      <c r="G217" s="16" t="str">
        <f>CONCATENATE("dif ",RIGHT(D217,2),"-",RIGHT(C217,2))</f>
        <v>dif 23-22</v>
      </c>
      <c r="H217" s="106" t="str">
        <f>CONCATENATE("dif ",RIGHT(D217,2),"-",RIGHT(B217,2))</f>
        <v>dif 23-19</v>
      </c>
      <c r="I217" s="107"/>
      <c r="J217" s="183"/>
      <c r="K217" s="16">
        <f>K$6</f>
        <v>2019</v>
      </c>
      <c r="L217" s="16">
        <f>L$6</f>
        <v>2022</v>
      </c>
      <c r="M217" s="16">
        <f>M$6</f>
        <v>2023</v>
      </c>
      <c r="N217" s="16" t="str">
        <f>CONCATENATE("var ",RIGHT(M217,2),"/",RIGHT(L217,2))</f>
        <v>var 23/22</v>
      </c>
      <c r="O217" s="16" t="str">
        <f>CONCATENATE("var ",RIGHT(M217,2),"/",RIGHT(K217,2))</f>
        <v>var 23/19</v>
      </c>
      <c r="P217" s="16" t="str">
        <f>CONCATENATE("dif ",RIGHT(M217,2),"-",RIGHT(L217,2))</f>
        <v>dif 23-22</v>
      </c>
      <c r="Q217" s="106" t="str">
        <f>CONCATENATE("dif ",RIGHT(M217,2),"-",RIGHT(K217,2))</f>
        <v>dif 23-19</v>
      </c>
      <c r="R217" s="107"/>
    </row>
    <row r="218" spans="1:18" x14ac:dyDescent="0.25">
      <c r="A218" s="184" t="s">
        <v>48</v>
      </c>
      <c r="B218" s="185">
        <v>0.69420000000000004</v>
      </c>
      <c r="C218" s="185">
        <v>0.68879999999999997</v>
      </c>
      <c r="D218" s="185">
        <v>0.73620000000000008</v>
      </c>
      <c r="E218" s="212">
        <f>IFERROR(D218/C218-1,"-")</f>
        <v>6.8815331010453118E-2</v>
      </c>
      <c r="F218" s="212">
        <f>IFERROR(D218/B218-1,"-")</f>
        <v>6.0501296456352716E-2</v>
      </c>
      <c r="G218" s="186">
        <f>IFERROR((D218-C218)*100,"-")</f>
        <v>4.7400000000000109</v>
      </c>
      <c r="H218" s="187">
        <f>IFERROR((D218-B218)*100,"-")</f>
        <v>4.2000000000000037</v>
      </c>
      <c r="I218" s="188"/>
      <c r="J218" s="189"/>
      <c r="K218" s="185">
        <v>0.71081258112862944</v>
      </c>
      <c r="L218" s="185">
        <v>0.68498858231579329</v>
      </c>
      <c r="M218" s="185">
        <v>0.7480084690121156</v>
      </c>
      <c r="N218" s="212">
        <f>IFERROR(M218/L218-1,"-")</f>
        <v>9.200136808597037E-2</v>
      </c>
      <c r="O218" s="212">
        <f>IFERROR(M218/K218-1,"-")</f>
        <v>5.2328685325780944E-2</v>
      </c>
      <c r="P218" s="186">
        <f>IFERROR((M218-L218)*100,"-")</f>
        <v>6.3019886696322303</v>
      </c>
      <c r="Q218" s="187">
        <f>IFERROR((M218-K218)*100,"-")</f>
        <v>3.7195887883486156</v>
      </c>
      <c r="R218" s="188"/>
    </row>
    <row r="219" spans="1:18" x14ac:dyDescent="0.25">
      <c r="A219" s="213" t="s">
        <v>49</v>
      </c>
      <c r="B219" s="196">
        <v>0.75</v>
      </c>
      <c r="C219" s="196">
        <v>0.76670000000000005</v>
      </c>
      <c r="D219" s="196">
        <v>0.79319999999999991</v>
      </c>
      <c r="E219" s="214">
        <f>IFERROR(D219/C219-1,"-")</f>
        <v>3.4563714621103303E-2</v>
      </c>
      <c r="F219" s="214">
        <f t="shared" ref="F219:F227" si="97">IFERROR(D219/B219-1,"-")</f>
        <v>5.7599999999999874E-2</v>
      </c>
      <c r="G219" s="215">
        <f t="shared" ref="G219:G227" si="98">IFERROR((D219-C219)*100,"-")</f>
        <v>2.6499999999999857</v>
      </c>
      <c r="H219" s="202">
        <f t="shared" ref="H219:H227" si="99">IFERROR((D219-B219)*100,"-")</f>
        <v>4.3199999999999905</v>
      </c>
      <c r="I219" s="203"/>
      <c r="J219" s="183"/>
      <c r="K219" s="196">
        <v>0.77660120284605005</v>
      </c>
      <c r="L219" s="196">
        <v>0.77661439051066494</v>
      </c>
      <c r="M219" s="196">
        <v>0.80823905026233445</v>
      </c>
      <c r="N219" s="214">
        <f>IFERROR(M219/L219-1,"-")</f>
        <v>4.0721186908311946E-2</v>
      </c>
      <c r="O219" s="214">
        <f t="shared" ref="O219:O227" si="100">IFERROR(M219/K219-1,"-")</f>
        <v>4.0738859662255988E-2</v>
      </c>
      <c r="P219" s="215">
        <f t="shared" ref="P219:P227" si="101">IFERROR((M219-L219)*100,"-")</f>
        <v>3.1624659751669504</v>
      </c>
      <c r="Q219" s="202">
        <f t="shared" ref="Q219:Q227" si="102">IFERROR((M219-K219)*100,"-")</f>
        <v>3.1637847416284393</v>
      </c>
      <c r="R219" s="203"/>
    </row>
    <row r="220" spans="1:18" x14ac:dyDescent="0.25">
      <c r="A220" s="97" t="s">
        <v>50</v>
      </c>
      <c r="B220" s="32">
        <v>0.64760000000000006</v>
      </c>
      <c r="C220" s="32">
        <v>0.63939999999999997</v>
      </c>
      <c r="D220" s="32">
        <v>0.6966</v>
      </c>
      <c r="E220" s="214">
        <f>IFERROR(D220/C220-1,"-")</f>
        <v>8.945886768845801E-2</v>
      </c>
      <c r="F220" s="214">
        <f t="shared" si="97"/>
        <v>7.5663990117356361E-2</v>
      </c>
      <c r="G220" s="215">
        <f t="shared" si="98"/>
        <v>5.7200000000000024</v>
      </c>
      <c r="H220" s="202">
        <f t="shared" si="99"/>
        <v>4.8999999999999932</v>
      </c>
      <c r="I220" s="203"/>
      <c r="J220" s="183"/>
      <c r="K220" s="32">
        <v>0.67501302094009585</v>
      </c>
      <c r="L220" s="32">
        <v>0.62608418535382115</v>
      </c>
      <c r="M220" s="32">
        <v>0.70376808799295343</v>
      </c>
      <c r="N220" s="214">
        <f>IFERROR(M220/L220-1,"-")</f>
        <v>0.12407900479905987</v>
      </c>
      <c r="O220" s="214">
        <f t="shared" si="100"/>
        <v>4.2599277585505302E-2</v>
      </c>
      <c r="P220" s="215">
        <f t="shared" si="101"/>
        <v>7.7683902639132274</v>
      </c>
      <c r="Q220" s="202">
        <f t="shared" si="102"/>
        <v>2.8755067052857575</v>
      </c>
      <c r="R220" s="203"/>
    </row>
    <row r="221" spans="1:18" x14ac:dyDescent="0.25">
      <c r="A221" s="97" t="s">
        <v>51</v>
      </c>
      <c r="B221" s="32">
        <v>0.60489999999999999</v>
      </c>
      <c r="C221" s="32">
        <v>0.50549999999999995</v>
      </c>
      <c r="D221" s="32">
        <v>0.502</v>
      </c>
      <c r="E221" s="214">
        <f>IFERROR(D221/C221-1,"-")</f>
        <v>-6.923837784371778E-3</v>
      </c>
      <c r="F221" s="214">
        <f t="shared" si="97"/>
        <v>-0.17011076210943954</v>
      </c>
      <c r="G221" s="215">
        <f t="shared" si="98"/>
        <v>-0.34999999999999476</v>
      </c>
      <c r="H221" s="202">
        <f t="shared" si="99"/>
        <v>-10.29</v>
      </c>
      <c r="I221" s="203"/>
      <c r="J221" s="183"/>
      <c r="K221" s="214">
        <v>0.55717308423608336</v>
      </c>
      <c r="L221" s="214">
        <v>0.51891058313076666</v>
      </c>
      <c r="M221" s="214">
        <v>0.49832008086529134</v>
      </c>
      <c r="N221" s="214">
        <f>IFERROR(M221/L221-1,"-")</f>
        <v>-3.9680251154728285E-2</v>
      </c>
      <c r="O221" s="214">
        <f t="shared" si="100"/>
        <v>-0.10562786508519684</v>
      </c>
      <c r="P221" s="215">
        <f t="shared" si="101"/>
        <v>-2.0590502265475319</v>
      </c>
      <c r="Q221" s="202">
        <f t="shared" si="102"/>
        <v>-5.8853003370792027</v>
      </c>
      <c r="R221" s="203"/>
    </row>
    <row r="222" spans="1:18" x14ac:dyDescent="0.25">
      <c r="A222" s="97" t="s">
        <v>52</v>
      </c>
      <c r="B222" s="32">
        <v>0.73010000000000008</v>
      </c>
      <c r="C222" s="32">
        <v>0.69769999999999999</v>
      </c>
      <c r="D222" s="32">
        <v>0.75659999999999994</v>
      </c>
      <c r="E222" s="214">
        <f t="shared" ref="E222:E227" si="103">IFERROR(D222/C222-1,"-")</f>
        <v>8.4420237924609287E-2</v>
      </c>
      <c r="F222" s="214">
        <f t="shared" si="97"/>
        <v>3.6296397753732057E-2</v>
      </c>
      <c r="G222" s="215">
        <f t="shared" si="98"/>
        <v>5.8899999999999952</v>
      </c>
      <c r="H222" s="202">
        <f t="shared" si="99"/>
        <v>2.6499999999999857</v>
      </c>
      <c r="I222" s="203"/>
      <c r="J222" s="183"/>
      <c r="K222" s="214">
        <v>0.71329223892855109</v>
      </c>
      <c r="L222" s="214">
        <v>0.63168429289481354</v>
      </c>
      <c r="M222" s="214">
        <v>0.72621085491801807</v>
      </c>
      <c r="N222" s="214">
        <f t="shared" ref="N222:N227" si="104">IFERROR(M222/L222-1,"-")</f>
        <v>0.14964209667145356</v>
      </c>
      <c r="O222" s="214">
        <f t="shared" si="100"/>
        <v>1.811125270179903E-2</v>
      </c>
      <c r="P222" s="215">
        <f t="shared" si="101"/>
        <v>9.452656202320453</v>
      </c>
      <c r="Q222" s="202">
        <f t="shared" si="102"/>
        <v>1.2918615989466975</v>
      </c>
      <c r="R222" s="203"/>
    </row>
    <row r="223" spans="1:18" x14ac:dyDescent="0.25">
      <c r="A223" s="97" t="s">
        <v>53</v>
      </c>
      <c r="B223" s="32">
        <v>0.71939999999999993</v>
      </c>
      <c r="C223" s="32">
        <v>0.74739999999999995</v>
      </c>
      <c r="D223" s="32">
        <v>0.87129999999999996</v>
      </c>
      <c r="E223" s="214">
        <f>IFERROR(D223/C223-1,"-")</f>
        <v>0.16577468557666575</v>
      </c>
      <c r="F223" s="214">
        <f>IFERROR(D223/B223-1,"-")</f>
        <v>0.21114817903808736</v>
      </c>
      <c r="G223" s="215">
        <f>IFERROR((D223-C223)*100,"-")</f>
        <v>12.39</v>
      </c>
      <c r="H223" s="202">
        <f>IFERROR((D223-B223)*100,"-")</f>
        <v>15.190000000000003</v>
      </c>
      <c r="I223" s="203"/>
      <c r="J223" s="183"/>
      <c r="K223" s="214">
        <v>0.32597088263188723</v>
      </c>
      <c r="L223" s="214">
        <v>0.3206339269287411</v>
      </c>
      <c r="M223" s="214">
        <v>0.32103080944658902</v>
      </c>
      <c r="N223" s="214">
        <f>IFERROR(M223/L223-1,"-")</f>
        <v>1.237805748286025E-3</v>
      </c>
      <c r="O223" s="214">
        <f>IFERROR(M223/K223-1,"-")</f>
        <v>-1.5154952323999216E-2</v>
      </c>
      <c r="P223" s="215">
        <f>IFERROR((M223-L223)*100,"-")</f>
        <v>3.968825178479185E-2</v>
      </c>
      <c r="Q223" s="202">
        <f>IFERROR((M223-K223)*100,"-")</f>
        <v>-0.49400731852982105</v>
      </c>
      <c r="R223" s="203"/>
    </row>
    <row r="224" spans="1:18" x14ac:dyDescent="0.25">
      <c r="A224" s="97" t="s">
        <v>54</v>
      </c>
      <c r="B224" s="214">
        <v>0.44890000000000002</v>
      </c>
      <c r="C224" s="214">
        <v>0.498</v>
      </c>
      <c r="D224" s="214">
        <v>0.48670000000000002</v>
      </c>
      <c r="E224" s="214">
        <f t="shared" si="103"/>
        <v>-2.269076305220874E-2</v>
      </c>
      <c r="F224" s="214">
        <f t="shared" si="97"/>
        <v>8.4205836489195773E-2</v>
      </c>
      <c r="G224" s="215">
        <f t="shared" si="98"/>
        <v>-1.1299999999999977</v>
      </c>
      <c r="H224" s="202">
        <f t="shared" si="99"/>
        <v>3.7800000000000002</v>
      </c>
      <c r="I224" s="203"/>
      <c r="J224" s="183"/>
      <c r="K224" s="214">
        <v>0.50079681655739738</v>
      </c>
      <c r="L224" s="214">
        <v>0.53640054315657537</v>
      </c>
      <c r="M224" s="214">
        <v>0.55096082560801984</v>
      </c>
      <c r="N224" s="214">
        <f t="shared" si="104"/>
        <v>2.7144421528287443E-2</v>
      </c>
      <c r="O224" s="214">
        <f t="shared" si="100"/>
        <v>0.10016838644355297</v>
      </c>
      <c r="P224" s="215">
        <f t="shared" si="101"/>
        <v>1.4560282451444473</v>
      </c>
      <c r="Q224" s="202">
        <f t="shared" si="102"/>
        <v>5.0164009050622465</v>
      </c>
      <c r="R224" s="203"/>
    </row>
    <row r="225" spans="1:18" x14ac:dyDescent="0.25">
      <c r="A225" s="97" t="s">
        <v>55</v>
      </c>
      <c r="B225" s="214">
        <v>0.45679999999999998</v>
      </c>
      <c r="C225" s="214">
        <v>0.5514</v>
      </c>
      <c r="D225" s="214">
        <v>0.53320000000000001</v>
      </c>
      <c r="E225" s="214">
        <f>IFERROR(D225/C225-1,"-")</f>
        <v>-3.3006891548784889E-2</v>
      </c>
      <c r="F225" s="214">
        <f>IFERROR(D225/B225-1,"-")</f>
        <v>0.16725043782837123</v>
      </c>
      <c r="G225" s="215">
        <f>IFERROR((D225-C225)*100,"-")</f>
        <v>-1.8199999999999994</v>
      </c>
      <c r="H225" s="202">
        <f>IFERROR((D225-B225)*100,"-")</f>
        <v>7.6400000000000023</v>
      </c>
      <c r="I225" s="203"/>
      <c r="J225" s="183"/>
      <c r="K225" s="214">
        <v>0.52090332015726504</v>
      </c>
      <c r="L225" s="214">
        <v>0.56873278935009208</v>
      </c>
      <c r="M225" s="214">
        <v>0.62226451526988635</v>
      </c>
      <c r="N225" s="214">
        <f>IFERROR(M225/L225-1,"-")</f>
        <v>9.4124564157741952E-2</v>
      </c>
      <c r="O225" s="214">
        <f>IFERROR(M225/K225-1,"-")</f>
        <v>0.19458734699947677</v>
      </c>
      <c r="P225" s="215">
        <f>IFERROR((M225-L225)*100,"-")</f>
        <v>5.3531725919794271</v>
      </c>
      <c r="Q225" s="202">
        <f>IFERROR((M225-K225)*100,"-")</f>
        <v>10.136119511262132</v>
      </c>
      <c r="R225" s="203"/>
    </row>
    <row r="226" spans="1:18" x14ac:dyDescent="0.25">
      <c r="A226" s="97" t="s">
        <v>56</v>
      </c>
      <c r="B226" s="32">
        <v>0.79400000000000004</v>
      </c>
      <c r="C226" s="32">
        <v>0.70709999999999995</v>
      </c>
      <c r="D226" s="32">
        <v>0.78359999999999996</v>
      </c>
      <c r="E226" s="214">
        <f t="shared" si="103"/>
        <v>0.10818837505303347</v>
      </c>
      <c r="F226" s="214">
        <f t="shared" si="97"/>
        <v>-1.3098236775818783E-2</v>
      </c>
      <c r="G226" s="215">
        <f t="shared" si="98"/>
        <v>7.6500000000000012</v>
      </c>
      <c r="H226" s="202">
        <f t="shared" si="99"/>
        <v>-1.0400000000000076</v>
      </c>
      <c r="I226" s="203"/>
      <c r="J226" s="183"/>
      <c r="K226" s="214">
        <v>0.7445589243847589</v>
      </c>
      <c r="L226" s="214">
        <v>0.73677340932757318</v>
      </c>
      <c r="M226" s="214">
        <v>0.80543894470342625</v>
      </c>
      <c r="N226" s="214">
        <f t="shared" si="104"/>
        <v>9.3197629700726647E-2</v>
      </c>
      <c r="O226" s="214">
        <f t="shared" si="100"/>
        <v>8.1766557789866745E-2</v>
      </c>
      <c r="P226" s="215">
        <f t="shared" si="101"/>
        <v>6.8665535375853075</v>
      </c>
      <c r="Q226" s="202">
        <f t="shared" si="102"/>
        <v>6.0880020318667345</v>
      </c>
      <c r="R226" s="203"/>
    </row>
    <row r="227" spans="1:18" x14ac:dyDescent="0.25">
      <c r="A227" s="98" t="s">
        <v>57</v>
      </c>
      <c r="B227" s="216">
        <v>0.55259999999999998</v>
      </c>
      <c r="C227" s="216">
        <v>0.54430000000000001</v>
      </c>
      <c r="D227" s="216">
        <v>0.52170000000000005</v>
      </c>
      <c r="E227" s="216">
        <f t="shared" si="103"/>
        <v>-4.1521219915487739E-2</v>
      </c>
      <c r="F227" s="216">
        <f t="shared" si="97"/>
        <v>-5.5917480998914137E-2</v>
      </c>
      <c r="G227" s="217">
        <f t="shared" si="98"/>
        <v>-2.2599999999999953</v>
      </c>
      <c r="H227" s="218">
        <f t="shared" si="99"/>
        <v>-3.0899999999999928</v>
      </c>
      <c r="I227" s="219"/>
      <c r="J227" s="183"/>
      <c r="K227" s="216">
        <v>0.56782316782316777</v>
      </c>
      <c r="L227" s="216">
        <v>0.58508735163711056</v>
      </c>
      <c r="M227" s="216">
        <v>0.69301670677757921</v>
      </c>
      <c r="N227" s="216">
        <f t="shared" si="104"/>
        <v>0.18446707972489174</v>
      </c>
      <c r="O227" s="216">
        <f t="shared" si="100"/>
        <v>0.22047980084074226</v>
      </c>
      <c r="P227" s="217">
        <f t="shared" si="101"/>
        <v>10.792935514046864</v>
      </c>
      <c r="Q227" s="218">
        <f t="shared" si="102"/>
        <v>12.519353895441142</v>
      </c>
      <c r="R227" s="219"/>
    </row>
    <row r="228" spans="1:18" x14ac:dyDescent="0.25">
      <c r="A228" s="97" t="s">
        <v>58</v>
      </c>
      <c r="B228" s="214">
        <v>0.45450000000000002</v>
      </c>
      <c r="C228" s="214">
        <v>0.4904</v>
      </c>
      <c r="D228" s="214">
        <v>0.56479999999999997</v>
      </c>
      <c r="E228" s="214">
        <f>IFERROR(D228/C228-1,"-")</f>
        <v>0.15171288743882538</v>
      </c>
      <c r="F228" s="214">
        <f>IFERROR(D228/B228-1,"-")</f>
        <v>0.24268426842684265</v>
      </c>
      <c r="G228" s="215">
        <f>IFERROR((D228-C228)*100,"-")</f>
        <v>7.4399999999999968</v>
      </c>
      <c r="H228" s="202">
        <f>IFERROR((D228-B228)*100,"-")</f>
        <v>11.029999999999996</v>
      </c>
      <c r="I228" s="203"/>
      <c r="J228" s="183"/>
      <c r="K228" s="214">
        <v>0.59112561004932385</v>
      </c>
      <c r="L228" s="214">
        <v>0.5020182606140241</v>
      </c>
      <c r="M228" s="214">
        <v>0.69757157256619839</v>
      </c>
      <c r="N228" s="214">
        <f>IFERROR(M228/L228-1,"-")</f>
        <v>0.38953426059241525</v>
      </c>
      <c r="O228" s="214">
        <f>IFERROR(M228/K228-1,"-")</f>
        <v>0.18007333924847657</v>
      </c>
      <c r="P228" s="215">
        <f>IFERROR((M228-L228)*100,"-")</f>
        <v>19.55533119521743</v>
      </c>
      <c r="Q228" s="202">
        <f>IFERROR((M228-K228)*100,"-")</f>
        <v>10.644596251687455</v>
      </c>
      <c r="R228" s="203"/>
    </row>
    <row r="229" spans="1:18" ht="23.25" x14ac:dyDescent="0.35">
      <c r="A229" s="220" t="s">
        <v>70</v>
      </c>
      <c r="B229" s="220"/>
      <c r="C229" s="220"/>
      <c r="D229" s="220"/>
      <c r="E229" s="220"/>
      <c r="F229" s="220"/>
      <c r="G229" s="220"/>
      <c r="H229" s="220"/>
      <c r="I229" s="220"/>
      <c r="J229" s="220"/>
      <c r="K229" s="220"/>
      <c r="L229" s="220"/>
      <c r="M229" s="220"/>
      <c r="N229" s="220"/>
      <c r="O229" s="220"/>
      <c r="P229" s="220"/>
      <c r="Q229" s="220"/>
      <c r="R229" s="220"/>
    </row>
    <row r="230" spans="1:18" ht="21" x14ac:dyDescent="0.35">
      <c r="A230" s="221" t="s">
        <v>71</v>
      </c>
      <c r="B230" s="221"/>
      <c r="C230" s="221"/>
      <c r="D230" s="221"/>
      <c r="E230" s="221"/>
      <c r="F230" s="221"/>
      <c r="G230" s="221"/>
      <c r="H230" s="221"/>
      <c r="I230" s="221"/>
      <c r="J230" s="221"/>
      <c r="K230" s="221"/>
      <c r="L230" s="221"/>
      <c r="M230" s="221"/>
      <c r="N230" s="221"/>
      <c r="O230" s="221"/>
      <c r="P230" s="221"/>
      <c r="Q230" s="221"/>
      <c r="R230" s="221"/>
    </row>
    <row r="231" spans="1:18" x14ac:dyDescent="0.25">
      <c r="A231" s="72"/>
      <c r="B231" s="11" t="s">
        <v>115</v>
      </c>
      <c r="C231" s="12"/>
      <c r="D231" s="12"/>
      <c r="E231" s="12"/>
      <c r="F231" s="12"/>
      <c r="G231" s="12"/>
      <c r="H231" s="12"/>
      <c r="I231" s="13"/>
      <c r="J231" s="222"/>
      <c r="K231" s="11" t="str">
        <f>K$5</f>
        <v>acumulado septiembre</v>
      </c>
      <c r="L231" s="12"/>
      <c r="M231" s="12"/>
      <c r="N231" s="12"/>
      <c r="O231" s="12"/>
      <c r="P231" s="12"/>
      <c r="Q231" s="12"/>
      <c r="R231" s="13"/>
    </row>
    <row r="232" spans="1:18" x14ac:dyDescent="0.25">
      <c r="A232" s="15"/>
      <c r="B232" s="16">
        <f>B$6</f>
        <v>2019</v>
      </c>
      <c r="C232" s="16">
        <f>C$6</f>
        <v>2022</v>
      </c>
      <c r="D232" s="16">
        <f>D$6</f>
        <v>2023</v>
      </c>
      <c r="E232" s="16" t="str">
        <f>CONCATENATE("var ",RIGHT(D232,2),"/",RIGHT(C232,2))</f>
        <v>var 23/22</v>
      </c>
      <c r="F232" s="16" t="str">
        <f>CONCATENATE("var ",RIGHT(D232,2),"/",RIGHT(B232,2))</f>
        <v>var 23/19</v>
      </c>
      <c r="G232" s="16" t="str">
        <f>CONCATENATE("dif ",RIGHT(D232,2),"-",RIGHT(C232,2))</f>
        <v>dif 23-22</v>
      </c>
      <c r="H232" s="16" t="str">
        <f>CONCATENATE("dif ",RIGHT(D232,2),"-",RIGHT(B232,2))</f>
        <v>dif 23-19</v>
      </c>
      <c r="I232" s="16" t="str">
        <f>CONCATENATE("cuota ",RIGHT(D232,2))</f>
        <v>cuota 23</v>
      </c>
      <c r="J232" s="223"/>
      <c r="K232" s="16">
        <f>K$6</f>
        <v>2019</v>
      </c>
      <c r="L232" s="16">
        <f>L$6</f>
        <v>2022</v>
      </c>
      <c r="M232" s="16">
        <f>M$6</f>
        <v>2023</v>
      </c>
      <c r="N232" s="16" t="str">
        <f>CONCATENATE("var ",RIGHT(M232,2),"/",RIGHT(L232,2))</f>
        <v>var 23/22</v>
      </c>
      <c r="O232" s="16" t="str">
        <f>CONCATENATE("var ",RIGHT(M232,2),"/",RIGHT(K232,2))</f>
        <v>var 23/19</v>
      </c>
      <c r="P232" s="16" t="str">
        <f>CONCATENATE("dif ",RIGHT(M232,2),"-",RIGHT(L232,2))</f>
        <v>dif 23-22</v>
      </c>
      <c r="Q232" s="16" t="str">
        <f>CONCATENATE("dif ",RIGHT(M232,2),"-",RIGHT(K232,2))</f>
        <v>dif 23-19</v>
      </c>
      <c r="R232" s="16" t="str">
        <f>CONCATENATE("cuota ",RIGHT(M232,2))</f>
        <v>cuota 23</v>
      </c>
    </row>
    <row r="233" spans="1:18" x14ac:dyDescent="0.25">
      <c r="A233" s="224" t="s">
        <v>4</v>
      </c>
      <c r="B233" s="225">
        <v>110009496.15000001</v>
      </c>
      <c r="C233" s="225">
        <v>119657578.95999999</v>
      </c>
      <c r="D233" s="225">
        <v>136532114.59</v>
      </c>
      <c r="E233" s="226">
        <f>D233/C233-1</f>
        <v>0.14102354214972834</v>
      </c>
      <c r="F233" s="226">
        <f>D233/B233-1</f>
        <v>0.2410938997833052</v>
      </c>
      <c r="G233" s="225">
        <f>D233-C233</f>
        <v>16874535.63000001</v>
      </c>
      <c r="H233" s="225">
        <f>D233-B233</f>
        <v>26522618.439999998</v>
      </c>
      <c r="I233" s="226">
        <f>D233/$D$233</f>
        <v>1</v>
      </c>
      <c r="J233" s="227"/>
      <c r="K233" s="225">
        <v>1045543907.38</v>
      </c>
      <c r="L233" s="225">
        <v>1085607020.7099998</v>
      </c>
      <c r="M233" s="225">
        <v>1278734637.72</v>
      </c>
      <c r="N233" s="226">
        <f>M233/L233-1</f>
        <v>0.17789827564277583</v>
      </c>
      <c r="O233" s="226">
        <f>M233/K233-1</f>
        <v>0.22303293883118336</v>
      </c>
      <c r="P233" s="225">
        <f>M233-L233</f>
        <v>193127617.01000023</v>
      </c>
      <c r="Q233" s="225">
        <f>M233-K233</f>
        <v>233190730.34000003</v>
      </c>
      <c r="R233" s="226">
        <f>M233/$M$233</f>
        <v>1</v>
      </c>
    </row>
    <row r="234" spans="1:18" x14ac:dyDescent="0.25">
      <c r="A234" s="228" t="s">
        <v>5</v>
      </c>
      <c r="B234" s="229">
        <v>89422290.189999998</v>
      </c>
      <c r="C234" s="229">
        <v>103089158.65000001</v>
      </c>
      <c r="D234" s="229">
        <v>117890289.15000001</v>
      </c>
      <c r="E234" s="230">
        <f t="shared" ref="E234:E244" si="105">D234/C234-1</f>
        <v>0.14357601413987298</v>
      </c>
      <c r="F234" s="230">
        <f t="shared" ref="F234:F244" si="106">D234/B234-1</f>
        <v>0.31835461717109492</v>
      </c>
      <c r="G234" s="229">
        <f t="shared" ref="G234:G244" si="107">D234-C234</f>
        <v>14801130.5</v>
      </c>
      <c r="H234" s="229">
        <f t="shared" ref="H234:H244" si="108">D234-B234</f>
        <v>28467998.960000008</v>
      </c>
      <c r="I234" s="230">
        <f t="shared" ref="I234:I244" si="109">D234/$D$233</f>
        <v>0.86346197379290146</v>
      </c>
      <c r="J234" s="231"/>
      <c r="K234" s="229">
        <v>844275491.4000001</v>
      </c>
      <c r="L234" s="229">
        <v>929569213.13999999</v>
      </c>
      <c r="M234" s="229">
        <v>1085706324.3099999</v>
      </c>
      <c r="N234" s="232">
        <f t="shared" ref="N234:N244" si="110">M234/L234-1</f>
        <v>0.16796717120458737</v>
      </c>
      <c r="O234" s="232">
        <f t="shared" ref="O234:O244" si="111">M234/K234-1</f>
        <v>0.28596214786438101</v>
      </c>
      <c r="P234" s="233">
        <f t="shared" ref="P234:P244" si="112">M234-L234</f>
        <v>156137111.16999996</v>
      </c>
      <c r="Q234" s="233">
        <f t="shared" ref="Q234:Q244" si="113">M234-K234</f>
        <v>241430832.90999985</v>
      </c>
      <c r="R234" s="232">
        <f>M234/$M$233</f>
        <v>0.84904740380367583</v>
      </c>
    </row>
    <row r="235" spans="1:18" x14ac:dyDescent="0.25">
      <c r="A235" s="234" t="s">
        <v>72</v>
      </c>
      <c r="B235" s="235">
        <v>22314110.239999998</v>
      </c>
      <c r="C235" s="235">
        <v>30501292.75</v>
      </c>
      <c r="D235" s="235">
        <v>33964946.840000004</v>
      </c>
      <c r="E235" s="236">
        <f t="shared" si="105"/>
        <v>0.11355761601284931</v>
      </c>
      <c r="F235" s="236">
        <f t="shared" si="106"/>
        <v>0.52212866543586656</v>
      </c>
      <c r="G235" s="235">
        <f t="shared" si="107"/>
        <v>3463654.0900000036</v>
      </c>
      <c r="H235" s="235">
        <f t="shared" si="108"/>
        <v>11650836.600000005</v>
      </c>
      <c r="I235" s="236">
        <f t="shared" si="109"/>
        <v>0.24876892108494225</v>
      </c>
      <c r="J235" s="237"/>
      <c r="K235" s="235">
        <v>227531938.38000005</v>
      </c>
      <c r="L235" s="235">
        <v>311545917.26999998</v>
      </c>
      <c r="M235" s="235">
        <v>312396860.30000007</v>
      </c>
      <c r="N235" s="238">
        <f t="shared" si="110"/>
        <v>2.7313567048372622E-3</v>
      </c>
      <c r="O235" s="238">
        <f t="shared" si="111"/>
        <v>0.37298026169085552</v>
      </c>
      <c r="P235" s="239">
        <f t="shared" si="112"/>
        <v>850943.0300000906</v>
      </c>
      <c r="Q235" s="239">
        <f t="shared" si="113"/>
        <v>84864921.920000017</v>
      </c>
      <c r="R235" s="238">
        <f t="shared" ref="R235:R244" si="114">M235/$M$233</f>
        <v>0.24430155490040342</v>
      </c>
    </row>
    <row r="236" spans="1:18" x14ac:dyDescent="0.25">
      <c r="A236" s="240" t="s">
        <v>73</v>
      </c>
      <c r="B236" s="241">
        <v>56543951.549999997</v>
      </c>
      <c r="C236" s="241">
        <v>62199997.719999999</v>
      </c>
      <c r="D236" s="241">
        <v>73404974.810000002</v>
      </c>
      <c r="E236" s="32">
        <f t="shared" si="105"/>
        <v>0.18014433280914921</v>
      </c>
      <c r="F236" s="32">
        <f t="shared" si="106"/>
        <v>0.29819322487729472</v>
      </c>
      <c r="G236" s="241">
        <f t="shared" si="107"/>
        <v>11204977.090000004</v>
      </c>
      <c r="H236" s="241">
        <f t="shared" si="108"/>
        <v>16861023.260000005</v>
      </c>
      <c r="I236" s="32">
        <f t="shared" si="109"/>
        <v>0.53763889199571802</v>
      </c>
      <c r="J236" s="237"/>
      <c r="K236" s="241">
        <v>513637026.91000009</v>
      </c>
      <c r="L236" s="241">
        <v>529974469.28999996</v>
      </c>
      <c r="M236" s="241">
        <v>669834025.63000011</v>
      </c>
      <c r="N236" s="214">
        <f t="shared" si="110"/>
        <v>0.26389866766104464</v>
      </c>
      <c r="O236" s="214">
        <f t="shared" si="111"/>
        <v>0.30409995879710783</v>
      </c>
      <c r="P236" s="242">
        <f t="shared" si="112"/>
        <v>139859556.34000015</v>
      </c>
      <c r="Q236" s="242">
        <f t="shared" si="113"/>
        <v>156196998.72000003</v>
      </c>
      <c r="R236" s="214">
        <f t="shared" si="114"/>
        <v>0.5238256678682941</v>
      </c>
    </row>
    <row r="237" spans="1:18" x14ac:dyDescent="0.25">
      <c r="A237" s="243" t="s">
        <v>74</v>
      </c>
      <c r="B237" s="241">
        <v>9419026.7799999993</v>
      </c>
      <c r="C237" s="241">
        <v>9232965.4299999997</v>
      </c>
      <c r="D237" s="241">
        <v>9182537.5500000007</v>
      </c>
      <c r="E237" s="32">
        <f t="shared" si="105"/>
        <v>-5.4617208720556532E-3</v>
      </c>
      <c r="F237" s="32">
        <f t="shared" si="106"/>
        <v>-2.5107607773464546E-2</v>
      </c>
      <c r="G237" s="241">
        <f t="shared" si="107"/>
        <v>-50427.879999998957</v>
      </c>
      <c r="H237" s="241">
        <f t="shared" si="108"/>
        <v>-236489.22999999858</v>
      </c>
      <c r="I237" s="32">
        <f t="shared" si="109"/>
        <v>6.7255514042060816E-2</v>
      </c>
      <c r="J237" s="237"/>
      <c r="K237" s="241">
        <v>90368494.560000002</v>
      </c>
      <c r="L237" s="241">
        <v>79022051.660000011</v>
      </c>
      <c r="M237" s="241">
        <v>91608827.289999992</v>
      </c>
      <c r="N237" s="214">
        <f t="shared" si="110"/>
        <v>0.15928181267876718</v>
      </c>
      <c r="O237" s="214">
        <f t="shared" si="111"/>
        <v>1.3725278218245318E-2</v>
      </c>
      <c r="P237" s="242">
        <f t="shared" si="112"/>
        <v>12586775.62999998</v>
      </c>
      <c r="Q237" s="242">
        <f t="shared" si="113"/>
        <v>1240332.7299999893</v>
      </c>
      <c r="R237" s="214">
        <f t="shared" si="114"/>
        <v>7.1640217280216703E-2</v>
      </c>
    </row>
    <row r="238" spans="1:18" x14ac:dyDescent="0.25">
      <c r="A238" s="243" t="s">
        <v>75</v>
      </c>
      <c r="B238" s="241">
        <v>689651.77</v>
      </c>
      <c r="C238" s="241">
        <v>746054.63</v>
      </c>
      <c r="D238" s="241">
        <v>977688.81</v>
      </c>
      <c r="E238" s="32">
        <f t="shared" si="105"/>
        <v>0.31047884522880054</v>
      </c>
      <c r="F238" s="32">
        <f t="shared" si="106"/>
        <v>0.41765576850473396</v>
      </c>
      <c r="G238" s="241">
        <f t="shared" si="107"/>
        <v>231634.18000000005</v>
      </c>
      <c r="H238" s="241">
        <f t="shared" si="108"/>
        <v>288037.04000000004</v>
      </c>
      <c r="I238" s="32">
        <f t="shared" si="109"/>
        <v>7.1608706342530257E-3</v>
      </c>
      <c r="J238" s="237"/>
      <c r="K238" s="241">
        <v>8585249.620000001</v>
      </c>
      <c r="L238" s="241">
        <v>6392607.4499999993</v>
      </c>
      <c r="M238" s="241">
        <v>8812087.7599999998</v>
      </c>
      <c r="N238" s="214">
        <f t="shared" si="110"/>
        <v>0.37848097649105616</v>
      </c>
      <c r="O238" s="214">
        <f t="shared" si="111"/>
        <v>2.6421845611985573E-2</v>
      </c>
      <c r="P238" s="242">
        <f t="shared" si="112"/>
        <v>2419480.3100000005</v>
      </c>
      <c r="Q238" s="242">
        <f t="shared" si="113"/>
        <v>226838.13999999873</v>
      </c>
      <c r="R238" s="214">
        <f t="shared" si="114"/>
        <v>6.8912560120464577E-3</v>
      </c>
    </row>
    <row r="239" spans="1:18" x14ac:dyDescent="0.25">
      <c r="A239" s="244" t="s">
        <v>76</v>
      </c>
      <c r="B239" s="245">
        <v>455549.84</v>
      </c>
      <c r="C239" s="245">
        <v>408848.12</v>
      </c>
      <c r="D239" s="245">
        <v>360141.13</v>
      </c>
      <c r="E239" s="246">
        <f t="shared" si="105"/>
        <v>-0.1191322342389638</v>
      </c>
      <c r="F239" s="246">
        <f t="shared" si="106"/>
        <v>-0.20943638131889153</v>
      </c>
      <c r="G239" s="245">
        <f t="shared" si="107"/>
        <v>-48706.989999999991</v>
      </c>
      <c r="H239" s="245">
        <f t="shared" si="108"/>
        <v>-95408.710000000021</v>
      </c>
      <c r="I239" s="246">
        <f t="shared" si="109"/>
        <v>2.6377759626845898E-3</v>
      </c>
      <c r="J239" s="237"/>
      <c r="K239" s="245">
        <v>4152781.91</v>
      </c>
      <c r="L239" s="245">
        <v>2634167.46</v>
      </c>
      <c r="M239" s="245">
        <v>3054523.3200000003</v>
      </c>
      <c r="N239" s="247">
        <f t="shared" si="110"/>
        <v>0.1595782600700717</v>
      </c>
      <c r="O239" s="247">
        <f t="shared" si="111"/>
        <v>-0.26446334380222725</v>
      </c>
      <c r="P239" s="248">
        <f t="shared" si="112"/>
        <v>420355.86000000034</v>
      </c>
      <c r="Q239" s="248">
        <f t="shared" si="113"/>
        <v>-1098258.5899999999</v>
      </c>
      <c r="R239" s="247">
        <f t="shared" si="114"/>
        <v>2.3887077348950631E-3</v>
      </c>
    </row>
    <row r="240" spans="1:18" x14ac:dyDescent="0.25">
      <c r="A240" s="228" t="s">
        <v>11</v>
      </c>
      <c r="B240" s="229">
        <v>20587205.960000001</v>
      </c>
      <c r="C240" s="229">
        <v>16568420.310000001</v>
      </c>
      <c r="D240" s="229">
        <v>18641825.43</v>
      </c>
      <c r="E240" s="230">
        <f t="shared" si="105"/>
        <v>0.12514199188612918</v>
      </c>
      <c r="F240" s="230">
        <f t="shared" si="106"/>
        <v>-9.4494635832554796E-2</v>
      </c>
      <c r="G240" s="229">
        <f t="shared" si="107"/>
        <v>2073405.1199999992</v>
      </c>
      <c r="H240" s="229">
        <f t="shared" si="108"/>
        <v>-1945380.5300000012</v>
      </c>
      <c r="I240" s="230">
        <f t="shared" si="109"/>
        <v>0.13653802613385568</v>
      </c>
      <c r="J240" s="231"/>
      <c r="K240" s="229">
        <v>201268415.98000002</v>
      </c>
      <c r="L240" s="229">
        <v>156037807.55000001</v>
      </c>
      <c r="M240" s="229">
        <v>193028313.40000001</v>
      </c>
      <c r="N240" s="232">
        <f t="shared" si="110"/>
        <v>0.23706117402442306</v>
      </c>
      <c r="O240" s="232">
        <f t="shared" si="111"/>
        <v>-4.0940862677723011E-2</v>
      </c>
      <c r="P240" s="233">
        <f t="shared" si="112"/>
        <v>36990505.849999994</v>
      </c>
      <c r="Q240" s="233">
        <f t="shared" si="113"/>
        <v>-8240102.5800000131</v>
      </c>
      <c r="R240" s="232">
        <f>M240/$M$233</f>
        <v>0.1509525961885039</v>
      </c>
    </row>
    <row r="241" spans="1:18" x14ac:dyDescent="0.25">
      <c r="A241" s="36" t="s">
        <v>12</v>
      </c>
      <c r="B241" s="249">
        <v>1666971.77</v>
      </c>
      <c r="C241" s="249">
        <v>1483366.05</v>
      </c>
      <c r="D241" s="249">
        <v>1646116.41</v>
      </c>
      <c r="E241" s="250">
        <f t="shared" si="105"/>
        <v>0.10971692388402698</v>
      </c>
      <c r="F241" s="250">
        <f t="shared" si="106"/>
        <v>-1.2510925724914967E-2</v>
      </c>
      <c r="G241" s="249">
        <f t="shared" si="107"/>
        <v>162750.35999999987</v>
      </c>
      <c r="H241" s="249">
        <f t="shared" si="108"/>
        <v>-20855.360000000102</v>
      </c>
      <c r="I241" s="250">
        <f t="shared" si="109"/>
        <v>1.2056624296365847E-2</v>
      </c>
      <c r="J241" s="237"/>
      <c r="K241" s="249">
        <v>15053843.139999997</v>
      </c>
      <c r="L241" s="249">
        <v>15533115.260000002</v>
      </c>
      <c r="M241" s="249">
        <v>18104983.859999999</v>
      </c>
      <c r="N241" s="251">
        <f t="shared" si="110"/>
        <v>0.16557326440646003</v>
      </c>
      <c r="O241" s="251">
        <f t="shared" si="111"/>
        <v>0.20268184619864482</v>
      </c>
      <c r="P241" s="252">
        <f t="shared" si="112"/>
        <v>2571868.5999999978</v>
      </c>
      <c r="Q241" s="252">
        <f t="shared" si="113"/>
        <v>3051140.7200000025</v>
      </c>
      <c r="R241" s="251">
        <f t="shared" si="114"/>
        <v>1.4158515243069832E-2</v>
      </c>
    </row>
    <row r="242" spans="1:18" x14ac:dyDescent="0.25">
      <c r="A242" s="37" t="s">
        <v>8</v>
      </c>
      <c r="B242" s="241">
        <v>12490354.779999999</v>
      </c>
      <c r="C242" s="241">
        <v>10908306.74</v>
      </c>
      <c r="D242" s="241">
        <v>12520335.539999999</v>
      </c>
      <c r="E242" s="32">
        <f t="shared" si="105"/>
        <v>0.1477799294081823</v>
      </c>
      <c r="F242" s="32">
        <f t="shared" si="106"/>
        <v>2.4003129236973564E-3</v>
      </c>
      <c r="G242" s="241">
        <f t="shared" si="107"/>
        <v>1612028.7999999989</v>
      </c>
      <c r="H242" s="241">
        <f t="shared" si="108"/>
        <v>29980.759999999776</v>
      </c>
      <c r="I242" s="32">
        <f t="shared" si="109"/>
        <v>9.1702494886261907E-2</v>
      </c>
      <c r="J242" s="237"/>
      <c r="K242" s="241">
        <v>121430810.58000001</v>
      </c>
      <c r="L242" s="241">
        <v>100160122.31999999</v>
      </c>
      <c r="M242" s="241">
        <v>123309034.54999998</v>
      </c>
      <c r="N242" s="214">
        <f t="shared" si="110"/>
        <v>0.23111904911659242</v>
      </c>
      <c r="O242" s="214">
        <f t="shared" si="111"/>
        <v>1.5467441591049624E-2</v>
      </c>
      <c r="P242" s="242">
        <f t="shared" si="112"/>
        <v>23148912.229999989</v>
      </c>
      <c r="Q242" s="242">
        <f t="shared" si="113"/>
        <v>1878223.969999969</v>
      </c>
      <c r="R242" s="214">
        <f t="shared" si="114"/>
        <v>9.643051100098575E-2</v>
      </c>
    </row>
    <row r="243" spans="1:18" x14ac:dyDescent="0.25">
      <c r="A243" s="37" t="s">
        <v>9</v>
      </c>
      <c r="B243" s="241">
        <v>4078527.04</v>
      </c>
      <c r="C243" s="241">
        <v>2710295.64</v>
      </c>
      <c r="D243" s="241">
        <v>3311891.34</v>
      </c>
      <c r="E243" s="32">
        <f t="shared" si="105"/>
        <v>0.22196681835048793</v>
      </c>
      <c r="F243" s="32">
        <f t="shared" si="106"/>
        <v>-0.18796876727339296</v>
      </c>
      <c r="G243" s="241">
        <f t="shared" si="107"/>
        <v>601595.69999999972</v>
      </c>
      <c r="H243" s="241">
        <f t="shared" si="108"/>
        <v>-766635.70000000019</v>
      </c>
      <c r="I243" s="32">
        <f t="shared" si="109"/>
        <v>2.4257233178768711E-2</v>
      </c>
      <c r="J243" s="237"/>
      <c r="K243" s="241">
        <v>40505943.790000007</v>
      </c>
      <c r="L243" s="241">
        <v>26011449.950000003</v>
      </c>
      <c r="M243" s="241">
        <v>35427621.730000004</v>
      </c>
      <c r="N243" s="214">
        <f t="shared" si="110"/>
        <v>0.36200103408691375</v>
      </c>
      <c r="O243" s="214">
        <f t="shared" si="111"/>
        <v>-0.12537226848306948</v>
      </c>
      <c r="P243" s="242">
        <f t="shared" si="112"/>
        <v>9416171.7800000012</v>
      </c>
      <c r="Q243" s="242">
        <f t="shared" si="113"/>
        <v>-5078322.0600000024</v>
      </c>
      <c r="R243" s="214">
        <f t="shared" si="114"/>
        <v>2.7705217865348436E-2</v>
      </c>
    </row>
    <row r="244" spans="1:18" x14ac:dyDescent="0.25">
      <c r="A244" s="38" t="s">
        <v>10</v>
      </c>
      <c r="B244" s="253">
        <v>2351352.37</v>
      </c>
      <c r="C244" s="253">
        <v>1466451.88</v>
      </c>
      <c r="D244" s="253">
        <v>1163482.1499999999</v>
      </c>
      <c r="E244" s="101">
        <f t="shared" si="105"/>
        <v>-0.20660052616250868</v>
      </c>
      <c r="F244" s="101">
        <f t="shared" si="106"/>
        <v>-0.50518596666138993</v>
      </c>
      <c r="G244" s="253">
        <f t="shared" si="107"/>
        <v>-302969.73</v>
      </c>
      <c r="H244" s="253">
        <f t="shared" si="108"/>
        <v>-1187870.2200000002</v>
      </c>
      <c r="I244" s="101">
        <f t="shared" si="109"/>
        <v>8.5216738457020609E-3</v>
      </c>
      <c r="J244" s="237"/>
      <c r="K244" s="253">
        <v>24277818.469999999</v>
      </c>
      <c r="L244" s="253">
        <v>14333120.02</v>
      </c>
      <c r="M244" s="253">
        <v>16186673.260000002</v>
      </c>
      <c r="N244" s="254">
        <f t="shared" si="110"/>
        <v>0.1293195924832562</v>
      </c>
      <c r="O244" s="254">
        <f t="shared" si="111"/>
        <v>-0.33327315714128891</v>
      </c>
      <c r="P244" s="255">
        <f t="shared" si="112"/>
        <v>1853553.2400000021</v>
      </c>
      <c r="Q244" s="255">
        <f t="shared" si="113"/>
        <v>-8091145.2099999972</v>
      </c>
      <c r="R244" s="254">
        <f t="shared" si="114"/>
        <v>1.2658352079099886E-2</v>
      </c>
    </row>
    <row r="245" spans="1:18" x14ac:dyDescent="0.25">
      <c r="A245" s="42" t="s">
        <v>13</v>
      </c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4"/>
    </row>
    <row r="246" spans="1:18" ht="21" x14ac:dyDescent="0.35">
      <c r="A246" s="221" t="s">
        <v>77</v>
      </c>
      <c r="B246" s="221"/>
      <c r="C246" s="221"/>
      <c r="D246" s="221"/>
      <c r="E246" s="221"/>
      <c r="F246" s="221"/>
      <c r="G246" s="221"/>
      <c r="H246" s="221"/>
      <c r="I246" s="221"/>
      <c r="J246" s="221"/>
      <c r="K246" s="221"/>
      <c r="L246" s="221"/>
      <c r="M246" s="221"/>
      <c r="N246" s="221"/>
      <c r="O246" s="221"/>
      <c r="P246" s="221"/>
      <c r="Q246" s="221"/>
      <c r="R246" s="221"/>
    </row>
    <row r="247" spans="1:18" x14ac:dyDescent="0.25">
      <c r="A247" s="72"/>
      <c r="B247" s="11" t="s">
        <v>115</v>
      </c>
      <c r="C247" s="12"/>
      <c r="D247" s="12"/>
      <c r="E247" s="12"/>
      <c r="F247" s="12"/>
      <c r="G247" s="12"/>
      <c r="H247" s="12"/>
      <c r="I247" s="13"/>
      <c r="J247" s="222"/>
      <c r="K247" s="11" t="str">
        <f>K$5</f>
        <v>acumulado septiembre</v>
      </c>
      <c r="L247" s="12"/>
      <c r="M247" s="12"/>
      <c r="N247" s="12"/>
      <c r="O247" s="12"/>
      <c r="P247" s="12"/>
      <c r="Q247" s="12"/>
      <c r="R247" s="13"/>
    </row>
    <row r="248" spans="1:18" x14ac:dyDescent="0.25">
      <c r="A248" s="15"/>
      <c r="B248" s="16">
        <f>B$6</f>
        <v>2019</v>
      </c>
      <c r="C248" s="16">
        <f>C$6</f>
        <v>2022</v>
      </c>
      <c r="D248" s="16">
        <f>D$6</f>
        <v>2023</v>
      </c>
      <c r="E248" s="16" t="str">
        <f>CONCATENATE("var ",RIGHT(D248,2),"/",RIGHT(C248,2))</f>
        <v>var 23/22</v>
      </c>
      <c r="F248" s="16" t="str">
        <f>CONCATENATE("var ",RIGHT(D248,2),"/",RIGHT(B248,2))</f>
        <v>var 23/19</v>
      </c>
      <c r="G248" s="16" t="str">
        <f>CONCATENATE("dif ",RIGHT(D248,2),"-",RIGHT(C248,2))</f>
        <v>dif 23-22</v>
      </c>
      <c r="H248" s="16" t="str">
        <f>CONCATENATE("dif ",RIGHT(D248,2),"-",RIGHT(B248,2))</f>
        <v>dif 23-19</v>
      </c>
      <c r="I248" s="16" t="str">
        <f>CONCATENATE("cuota ",RIGHT(D248,2))</f>
        <v>cuota 23</v>
      </c>
      <c r="J248" s="223"/>
      <c r="K248" s="16">
        <f>K$6</f>
        <v>2019</v>
      </c>
      <c r="L248" s="16">
        <f>L$6</f>
        <v>2022</v>
      </c>
      <c r="M248" s="16">
        <f>M$6</f>
        <v>2023</v>
      </c>
      <c r="N248" s="16" t="str">
        <f>CONCATENATE("var ",RIGHT(M248,2),"/",RIGHT(L248,2))</f>
        <v>var 23/22</v>
      </c>
      <c r="O248" s="16" t="str">
        <f>CONCATENATE("var ",RIGHT(M248,2),"/",RIGHT(K248,2))</f>
        <v>var 23/19</v>
      </c>
      <c r="P248" s="16" t="str">
        <f>CONCATENATE("dif ",RIGHT(M248,2),"-",RIGHT(L248,2))</f>
        <v>dif 23-22</v>
      </c>
      <c r="Q248" s="16" t="str">
        <f>CONCATENATE("dif ",RIGHT(M248,2),"-",RIGHT(K248,2))</f>
        <v>dif 23-19</v>
      </c>
      <c r="R248" s="16" t="str">
        <f>CONCATENATE("cuota ",RIGHT(M248,2))</f>
        <v>cuota 23</v>
      </c>
    </row>
    <row r="249" spans="1:18" x14ac:dyDescent="0.25">
      <c r="A249" s="224" t="s">
        <v>48</v>
      </c>
      <c r="B249" s="225">
        <v>110009496.15000001</v>
      </c>
      <c r="C249" s="225">
        <v>119657578.95999999</v>
      </c>
      <c r="D249" s="225">
        <v>136532114.59</v>
      </c>
      <c r="E249" s="256">
        <f t="shared" ref="E249:E259" si="115">D249/C249-1</f>
        <v>0.14102354214972834</v>
      </c>
      <c r="F249" s="256">
        <f t="shared" ref="F249:F259" si="116">D249/B249-1</f>
        <v>0.2410938997833052</v>
      </c>
      <c r="G249" s="225">
        <f>D249-C249</f>
        <v>16874535.63000001</v>
      </c>
      <c r="H249" s="225">
        <f>D249-B249</f>
        <v>26522618.439999998</v>
      </c>
      <c r="I249" s="226">
        <f>D249/$D$249</f>
        <v>1</v>
      </c>
      <c r="J249" s="227"/>
      <c r="K249" s="225">
        <v>1045543907.38</v>
      </c>
      <c r="L249" s="225">
        <v>1085607020.7099998</v>
      </c>
      <c r="M249" s="225">
        <v>1278734637.72</v>
      </c>
      <c r="N249" s="256">
        <f t="shared" ref="N249:N259" si="117">M249/L249-1</f>
        <v>0.17789827564277583</v>
      </c>
      <c r="O249" s="256">
        <f t="shared" ref="O249:O259" si="118">M249/K249-1</f>
        <v>0.22303293883118336</v>
      </c>
      <c r="P249" s="225">
        <f>M249-L249</f>
        <v>193127617.01000023</v>
      </c>
      <c r="Q249" s="225">
        <f>M249-K249</f>
        <v>233190730.34000003</v>
      </c>
      <c r="R249" s="226">
        <f>M249/$M$249</f>
        <v>1</v>
      </c>
    </row>
    <row r="250" spans="1:18" x14ac:dyDescent="0.25">
      <c r="A250" s="94" t="s">
        <v>49</v>
      </c>
      <c r="B250" s="257">
        <v>48159020.369999997</v>
      </c>
      <c r="C250" s="257">
        <v>54807801.740000002</v>
      </c>
      <c r="D250" s="257">
        <v>62550119.329999998</v>
      </c>
      <c r="E250" s="258">
        <f t="shared" si="115"/>
        <v>0.14126305642996573</v>
      </c>
      <c r="F250" s="258">
        <f t="shared" si="116"/>
        <v>0.2988245784369139</v>
      </c>
      <c r="G250" s="257">
        <f t="shared" ref="G250:G259" si="119">D250-C250</f>
        <v>7742317.5899999961</v>
      </c>
      <c r="H250" s="257">
        <f t="shared" ref="H250:H259" si="120">D250-B250</f>
        <v>14391098.960000001</v>
      </c>
      <c r="I250" s="96">
        <f t="shared" ref="I250:I259" si="121">D250/$D$249</f>
        <v>0.45813484628019774</v>
      </c>
      <c r="J250" s="223"/>
      <c r="K250" s="257">
        <v>468431127.44</v>
      </c>
      <c r="L250" s="257">
        <v>529239752.11999995</v>
      </c>
      <c r="M250" s="257">
        <v>609086933.08999991</v>
      </c>
      <c r="N250" s="258">
        <f t="shared" si="117"/>
        <v>0.15087147299527759</v>
      </c>
      <c r="O250" s="258">
        <f t="shared" si="118"/>
        <v>0.30026998081594414</v>
      </c>
      <c r="P250" s="257">
        <f t="shared" ref="P250:P259" si="122">M250-L250</f>
        <v>79847180.969999969</v>
      </c>
      <c r="Q250" s="257">
        <f t="shared" ref="Q250:Q259" si="123">M250-K250</f>
        <v>140655805.64999992</v>
      </c>
      <c r="R250" s="96">
        <f t="shared" ref="R250:R259" si="124">M250/$M$249</f>
        <v>0.47632003945401025</v>
      </c>
    </row>
    <row r="251" spans="1:18" x14ac:dyDescent="0.25">
      <c r="A251" s="97" t="s">
        <v>50</v>
      </c>
      <c r="B251" s="241">
        <v>30632944.850000001</v>
      </c>
      <c r="C251" s="241">
        <v>33224281.379999999</v>
      </c>
      <c r="D251" s="241">
        <v>35088456.539999999</v>
      </c>
      <c r="E251" s="214">
        <f t="shared" si="115"/>
        <v>5.6108818086346268E-2</v>
      </c>
      <c r="F251" s="214">
        <f t="shared" si="116"/>
        <v>0.14544836325130506</v>
      </c>
      <c r="G251" s="241">
        <f t="shared" si="119"/>
        <v>1864175.1600000001</v>
      </c>
      <c r="H251" s="241">
        <f t="shared" si="120"/>
        <v>4455511.6899999976</v>
      </c>
      <c r="I251" s="32">
        <f t="shared" si="121"/>
        <v>0.25699782534950921</v>
      </c>
      <c r="J251" s="223"/>
      <c r="K251" s="241">
        <v>289056270.31999999</v>
      </c>
      <c r="L251" s="241">
        <v>268240407.28</v>
      </c>
      <c r="M251" s="241">
        <v>313022583.24000001</v>
      </c>
      <c r="N251" s="214">
        <f t="shared" si="117"/>
        <v>0.16694791218854133</v>
      </c>
      <c r="O251" s="214">
        <f t="shared" si="118"/>
        <v>8.2912274808873976E-2</v>
      </c>
      <c r="P251" s="241">
        <f t="shared" si="122"/>
        <v>44782175.960000008</v>
      </c>
      <c r="Q251" s="241">
        <f t="shared" si="123"/>
        <v>23966312.920000017</v>
      </c>
      <c r="R251" s="32">
        <f t="shared" si="124"/>
        <v>0.24479088468122145</v>
      </c>
    </row>
    <row r="252" spans="1:18" x14ac:dyDescent="0.25">
      <c r="A252" s="97" t="s">
        <v>51</v>
      </c>
      <c r="B252" s="241">
        <v>676308.78</v>
      </c>
      <c r="C252" s="241">
        <v>682570.84</v>
      </c>
      <c r="D252" s="241">
        <v>625306.80000000005</v>
      </c>
      <c r="E252" s="214">
        <f t="shared" si="115"/>
        <v>-8.389464747717601E-2</v>
      </c>
      <c r="F252" s="214">
        <f t="shared" si="116"/>
        <v>-7.5412269525763076E-2</v>
      </c>
      <c r="G252" s="241">
        <f t="shared" si="119"/>
        <v>-57264.039999999921</v>
      </c>
      <c r="H252" s="241">
        <f t="shared" si="120"/>
        <v>-51001.979999999981</v>
      </c>
      <c r="I252" s="32">
        <f t="shared" si="121"/>
        <v>4.57992467103999E-3</v>
      </c>
      <c r="J252" s="223"/>
      <c r="K252" s="241">
        <v>6473308.3900000006</v>
      </c>
      <c r="L252" s="241">
        <v>5496393.5700000003</v>
      </c>
      <c r="M252" s="241">
        <v>5759892.04</v>
      </c>
      <c r="N252" s="214">
        <f t="shared" si="117"/>
        <v>4.7940247845097428E-2</v>
      </c>
      <c r="O252" s="214">
        <f t="shared" si="118"/>
        <v>-0.11020892363201629</v>
      </c>
      <c r="P252" s="241">
        <f t="shared" si="122"/>
        <v>263498.46999999974</v>
      </c>
      <c r="Q252" s="241">
        <f t="shared" si="123"/>
        <v>-713416.35000000056</v>
      </c>
      <c r="R252" s="32">
        <f t="shared" si="124"/>
        <v>4.5043685140725995E-3</v>
      </c>
    </row>
    <row r="253" spans="1:18" x14ac:dyDescent="0.25">
      <c r="A253" s="97" t="s">
        <v>52</v>
      </c>
      <c r="B253" s="241">
        <v>13010777.67</v>
      </c>
      <c r="C253" s="241">
        <v>11547651.800000001</v>
      </c>
      <c r="D253" s="241">
        <v>14509974.98</v>
      </c>
      <c r="E253" s="214">
        <f t="shared" si="115"/>
        <v>0.25653035191102669</v>
      </c>
      <c r="F253" s="214">
        <f t="shared" si="116"/>
        <v>0.11522734059600603</v>
      </c>
      <c r="G253" s="241">
        <f t="shared" si="119"/>
        <v>2962323.1799999997</v>
      </c>
      <c r="H253" s="241">
        <f t="shared" si="120"/>
        <v>1499197.3100000005</v>
      </c>
      <c r="I253" s="32">
        <f t="shared" si="121"/>
        <v>0.10627517945922704</v>
      </c>
      <c r="J253" s="223"/>
      <c r="K253" s="241">
        <v>115136718.49000001</v>
      </c>
      <c r="L253" s="241">
        <v>95422144.319999993</v>
      </c>
      <c r="M253" s="241">
        <v>128995042.90000001</v>
      </c>
      <c r="N253" s="214">
        <f t="shared" si="117"/>
        <v>0.35183550756743265</v>
      </c>
      <c r="O253" s="214">
        <f t="shared" si="118"/>
        <v>0.12036407317969244</v>
      </c>
      <c r="P253" s="241">
        <f t="shared" si="122"/>
        <v>33572898.580000013</v>
      </c>
      <c r="Q253" s="241">
        <f t="shared" si="123"/>
        <v>13858324.409999996</v>
      </c>
      <c r="R253" s="32">
        <f t="shared" si="124"/>
        <v>0.10087710076423659</v>
      </c>
    </row>
    <row r="254" spans="1:18" x14ac:dyDescent="0.25">
      <c r="A254" s="97" t="s">
        <v>53</v>
      </c>
      <c r="B254" s="241">
        <v>3600507.37</v>
      </c>
      <c r="C254" s="241">
        <v>5627386.9400000004</v>
      </c>
      <c r="D254" s="241">
        <v>6501029.0499999998</v>
      </c>
      <c r="E254" s="214">
        <f>D254/C254-1</f>
        <v>0.15524827407727515</v>
      </c>
      <c r="F254" s="214">
        <f>D254/B254-1</f>
        <v>0.80558693037753715</v>
      </c>
      <c r="G254" s="241">
        <f>D254-C254</f>
        <v>873642.1099999994</v>
      </c>
      <c r="H254" s="241">
        <f>D254-B254</f>
        <v>2900521.6799999997</v>
      </c>
      <c r="I254" s="32">
        <f>D254/$D$249</f>
        <v>4.7615383893542605E-2</v>
      </c>
      <c r="J254" s="223"/>
      <c r="K254" s="241">
        <v>31460592.870000001</v>
      </c>
      <c r="L254" s="241">
        <v>40132076.579999998</v>
      </c>
      <c r="M254" s="241">
        <v>56569659.280000001</v>
      </c>
      <c r="N254" s="214">
        <f>M254/L254-1</f>
        <v>0.40958714576438715</v>
      </c>
      <c r="O254" s="214">
        <f>M254/K254-1</f>
        <v>0.79811167303027375</v>
      </c>
      <c r="P254" s="241">
        <f>M254-L254</f>
        <v>16437582.700000003</v>
      </c>
      <c r="Q254" s="241">
        <f>M254-K254</f>
        <v>25109066.41</v>
      </c>
      <c r="R254" s="32">
        <f>M254/$M$249</f>
        <v>4.42387791894528E-2</v>
      </c>
    </row>
    <row r="255" spans="1:18" x14ac:dyDescent="0.25">
      <c r="A255" s="97" t="s">
        <v>54</v>
      </c>
      <c r="B255" s="241">
        <v>1648412.9</v>
      </c>
      <c r="C255" s="241">
        <v>2019161.55</v>
      </c>
      <c r="D255" s="241">
        <v>2477918.77</v>
      </c>
      <c r="E255" s="214">
        <f t="shared" si="115"/>
        <v>0.2272018402886089</v>
      </c>
      <c r="F255" s="214">
        <f t="shared" si="116"/>
        <v>0.50321486200453802</v>
      </c>
      <c r="G255" s="241">
        <f t="shared" si="119"/>
        <v>458757.22</v>
      </c>
      <c r="H255" s="241">
        <f t="shared" si="120"/>
        <v>829505.87000000011</v>
      </c>
      <c r="I255" s="32">
        <f t="shared" si="121"/>
        <v>1.8148981120237405E-2</v>
      </c>
      <c r="J255" s="223"/>
      <c r="K255" s="241">
        <v>16850122.48</v>
      </c>
      <c r="L255" s="241">
        <v>19595798.870000001</v>
      </c>
      <c r="M255" s="241">
        <v>23959612.469999995</v>
      </c>
      <c r="N255" s="214">
        <f t="shared" si="117"/>
        <v>0.22269128341997479</v>
      </c>
      <c r="O255" s="214">
        <f t="shared" si="118"/>
        <v>0.42192512241014857</v>
      </c>
      <c r="P255" s="241">
        <f t="shared" si="122"/>
        <v>4363813.599999994</v>
      </c>
      <c r="Q255" s="241">
        <f t="shared" si="123"/>
        <v>7109489.9899999946</v>
      </c>
      <c r="R255" s="32">
        <f t="shared" si="124"/>
        <v>1.8736969941410428E-2</v>
      </c>
    </row>
    <row r="256" spans="1:18" x14ac:dyDescent="0.25">
      <c r="A256" s="97" t="s">
        <v>55</v>
      </c>
      <c r="B256" s="241">
        <v>416043.64</v>
      </c>
      <c r="C256" s="241">
        <v>584682.71</v>
      </c>
      <c r="D256" s="241">
        <v>593567.82999999996</v>
      </c>
      <c r="E256" s="214">
        <f>D256/C256-1</f>
        <v>1.5196481524141436E-2</v>
      </c>
      <c r="F256" s="214">
        <f>D256/B256-1</f>
        <v>0.42669607928629771</v>
      </c>
      <c r="G256" s="241">
        <f>D256-C256</f>
        <v>8885.1199999999953</v>
      </c>
      <c r="H256" s="241">
        <f>D256-B256</f>
        <v>177524.18999999994</v>
      </c>
      <c r="I256" s="32">
        <f>D256/$D$249</f>
        <v>4.3474594367959385E-3</v>
      </c>
      <c r="J256" s="223"/>
      <c r="K256" s="241">
        <v>4864541.8199999994</v>
      </c>
      <c r="L256" s="241">
        <v>5559044.9500000002</v>
      </c>
      <c r="M256" s="241">
        <v>6284071.6699999999</v>
      </c>
      <c r="N256" s="214">
        <f>M256/L256-1</f>
        <v>0.13042289215524328</v>
      </c>
      <c r="O256" s="214">
        <f>M256/K256-1</f>
        <v>0.2918116243062745</v>
      </c>
      <c r="P256" s="241">
        <f>M256-L256</f>
        <v>725026.71999999974</v>
      </c>
      <c r="Q256" s="241">
        <f>M256-K256</f>
        <v>1419529.8500000006</v>
      </c>
      <c r="R256" s="32">
        <f>M256/$M$249</f>
        <v>4.9142890828425346E-3</v>
      </c>
    </row>
    <row r="257" spans="1:18" x14ac:dyDescent="0.25">
      <c r="A257" s="97" t="s">
        <v>56</v>
      </c>
      <c r="B257" s="241">
        <v>6237054.3399999999</v>
      </c>
      <c r="C257" s="241">
        <v>6805555.3399999999</v>
      </c>
      <c r="D257" s="241">
        <v>7969784.6900000004</v>
      </c>
      <c r="E257" s="214">
        <f t="shared" si="115"/>
        <v>0.1710704405204353</v>
      </c>
      <c r="F257" s="214">
        <f t="shared" si="116"/>
        <v>0.27781229015234143</v>
      </c>
      <c r="G257" s="241">
        <f t="shared" si="119"/>
        <v>1164229.3500000006</v>
      </c>
      <c r="H257" s="241">
        <f t="shared" si="120"/>
        <v>1732730.3500000006</v>
      </c>
      <c r="I257" s="32">
        <f t="shared" si="121"/>
        <v>5.8372967517077698E-2</v>
      </c>
      <c r="J257" s="223"/>
      <c r="K257" s="241">
        <v>54725159.789999992</v>
      </c>
      <c r="L257" s="241">
        <v>63716539.430000007</v>
      </c>
      <c r="M257" s="241">
        <v>77821341.640000015</v>
      </c>
      <c r="N257" s="214">
        <f t="shared" si="117"/>
        <v>0.22136798916230793</v>
      </c>
      <c r="O257" s="214">
        <f t="shared" si="118"/>
        <v>0.42203955070443522</v>
      </c>
      <c r="P257" s="241">
        <f t="shared" si="122"/>
        <v>14104802.210000008</v>
      </c>
      <c r="Q257" s="241">
        <f t="shared" si="123"/>
        <v>23096181.850000024</v>
      </c>
      <c r="R257" s="32">
        <f t="shared" si="124"/>
        <v>6.0858085285588608E-2</v>
      </c>
    </row>
    <row r="258" spans="1:18" x14ac:dyDescent="0.25">
      <c r="A258" s="97" t="s">
        <v>57</v>
      </c>
      <c r="B258" s="241">
        <v>3996908.17</v>
      </c>
      <c r="C258" s="241">
        <v>3062020.17</v>
      </c>
      <c r="D258" s="241">
        <v>4468236.7300000004</v>
      </c>
      <c r="E258" s="214">
        <f>D258/C258-1</f>
        <v>0.45924470837172859</v>
      </c>
      <c r="F258" s="214">
        <f>D258/B258-1</f>
        <v>0.1179232896911917</v>
      </c>
      <c r="G258" s="241">
        <f>D258-C258</f>
        <v>1406216.5600000005</v>
      </c>
      <c r="H258" s="241">
        <f>D258-B258</f>
        <v>471328.56000000052</v>
      </c>
      <c r="I258" s="32">
        <f>D258/$D$249</f>
        <v>3.2726635366469789E-2</v>
      </c>
      <c r="J258" s="223"/>
      <c r="K258" s="241">
        <v>43399086.400000006</v>
      </c>
      <c r="L258" s="241">
        <v>43858486.32</v>
      </c>
      <c r="M258" s="241">
        <v>40058793.100000009</v>
      </c>
      <c r="N258" s="214">
        <f>M258/L258-1</f>
        <v>-8.6635302282816906E-2</v>
      </c>
      <c r="O258" s="214">
        <f>M258/K258-1</f>
        <v>-7.6966903616662252E-2</v>
      </c>
      <c r="P258" s="241">
        <f>M258-L258</f>
        <v>-3799693.2199999914</v>
      </c>
      <c r="Q258" s="241">
        <f>M258-K258</f>
        <v>-3340293.299999997</v>
      </c>
      <c r="R258" s="32">
        <f>M258/$M$249</f>
        <v>3.1326900764513069E-2</v>
      </c>
    </row>
    <row r="259" spans="1:18" x14ac:dyDescent="0.25">
      <c r="A259" s="99" t="s">
        <v>58</v>
      </c>
      <c r="B259" s="253">
        <v>1631518.07</v>
      </c>
      <c r="C259" s="253">
        <v>1296466.51</v>
      </c>
      <c r="D259" s="253">
        <v>1747719.86</v>
      </c>
      <c r="E259" s="254">
        <f t="shared" si="115"/>
        <v>0.34806402365148648</v>
      </c>
      <c r="F259" s="254">
        <f t="shared" si="116"/>
        <v>7.1223109407547058E-2</v>
      </c>
      <c r="G259" s="253">
        <f t="shared" si="119"/>
        <v>451253.35000000009</v>
      </c>
      <c r="H259" s="253">
        <f t="shared" si="120"/>
        <v>116201.79000000004</v>
      </c>
      <c r="I259" s="101">
        <f t="shared" si="121"/>
        <v>1.2800796832659677E-2</v>
      </c>
      <c r="J259" s="223"/>
      <c r="K259" s="253">
        <v>15146979.370000001</v>
      </c>
      <c r="L259" s="253">
        <v>14346377.300000001</v>
      </c>
      <c r="M259" s="253">
        <v>17176708.300000001</v>
      </c>
      <c r="N259" s="254">
        <f t="shared" si="117"/>
        <v>0.19728541504342001</v>
      </c>
      <c r="O259" s="254">
        <f t="shared" si="118"/>
        <v>0.13400222449764909</v>
      </c>
      <c r="P259" s="253">
        <f t="shared" si="122"/>
        <v>2830331</v>
      </c>
      <c r="Q259" s="253">
        <f t="shared" si="123"/>
        <v>2029728.9299999997</v>
      </c>
      <c r="R259" s="101">
        <f t="shared" si="124"/>
        <v>1.3432582330471855E-2</v>
      </c>
    </row>
    <row r="260" spans="1:18" ht="21" x14ac:dyDescent="0.35">
      <c r="A260" s="221" t="s">
        <v>78</v>
      </c>
      <c r="B260" s="221"/>
      <c r="C260" s="221"/>
      <c r="D260" s="221"/>
      <c r="E260" s="221"/>
      <c r="F260" s="221"/>
      <c r="G260" s="221"/>
      <c r="H260" s="221"/>
      <c r="I260" s="221"/>
      <c r="J260" s="221"/>
      <c r="K260" s="221"/>
      <c r="L260" s="221"/>
      <c r="M260" s="221"/>
      <c r="N260" s="221"/>
      <c r="O260" s="221"/>
      <c r="P260" s="221"/>
      <c r="Q260" s="221"/>
      <c r="R260" s="221"/>
    </row>
    <row r="261" spans="1:18" x14ac:dyDescent="0.25">
      <c r="A261" s="72"/>
      <c r="B261" s="11" t="s">
        <v>115</v>
      </c>
      <c r="C261" s="12"/>
      <c r="D261" s="12"/>
      <c r="E261" s="12"/>
      <c r="F261" s="12"/>
      <c r="G261" s="12"/>
      <c r="H261" s="12"/>
      <c r="I261" s="13"/>
      <c r="J261" s="222"/>
      <c r="K261" s="11" t="str">
        <f>K$5</f>
        <v>acumulado septiembre</v>
      </c>
      <c r="L261" s="12"/>
      <c r="M261" s="12"/>
      <c r="N261" s="12"/>
      <c r="O261" s="12"/>
      <c r="P261" s="12"/>
      <c r="Q261" s="12"/>
      <c r="R261" s="13"/>
    </row>
    <row r="262" spans="1:18" x14ac:dyDescent="0.25">
      <c r="A262" s="15"/>
      <c r="B262" s="16">
        <f>B$6</f>
        <v>2019</v>
      </c>
      <c r="C262" s="16">
        <f>C$6</f>
        <v>2022</v>
      </c>
      <c r="D262" s="16">
        <f>D$6</f>
        <v>2023</v>
      </c>
      <c r="E262" s="16" t="str">
        <f>CONCATENATE("var ",RIGHT(D262,2),"/",RIGHT(C262,2))</f>
        <v>var 23/22</v>
      </c>
      <c r="F262" s="16" t="str">
        <f>CONCATENATE("var ",RIGHT(D262,2),"/",RIGHT(B262,2))</f>
        <v>var 23/19</v>
      </c>
      <c r="G262" s="16" t="str">
        <f>CONCATENATE("dif ",RIGHT(D262,2),"-",RIGHT(C262,2))</f>
        <v>dif 23-22</v>
      </c>
      <c r="H262" s="106" t="str">
        <f>CONCATENATE("dif ",RIGHT(D262,2),"-",RIGHT(B262,2))</f>
        <v>dif 23-19</v>
      </c>
      <c r="I262" s="107"/>
      <c r="J262" s="223"/>
      <c r="K262" s="16">
        <f>K$6</f>
        <v>2019</v>
      </c>
      <c r="L262" s="16">
        <f>L$6</f>
        <v>2022</v>
      </c>
      <c r="M262" s="16">
        <f>M$6</f>
        <v>2023</v>
      </c>
      <c r="N262" s="16" t="str">
        <f>CONCATENATE("var ",RIGHT(M262,2),"/",RIGHT(L262,2))</f>
        <v>var 23/22</v>
      </c>
      <c r="O262" s="16" t="str">
        <f>CONCATENATE("var ",RIGHT(M262,2),"/",RIGHT(K262,2))</f>
        <v>var 23/19</v>
      </c>
      <c r="P262" s="16" t="str">
        <f>CONCATENATE("dif ",RIGHT(M262,2),"-",RIGHT(L262,2))</f>
        <v>dif 23-22</v>
      </c>
      <c r="Q262" s="106" t="str">
        <f>CONCATENATE("dif ",RIGHT(M262,2),"-",RIGHT(K262,2))</f>
        <v>dif 23-19</v>
      </c>
      <c r="R262" s="107"/>
    </row>
    <row r="263" spans="1:18" x14ac:dyDescent="0.25">
      <c r="A263" s="224" t="s">
        <v>4</v>
      </c>
      <c r="B263" s="259">
        <v>80.8</v>
      </c>
      <c r="C263" s="259">
        <v>95.91</v>
      </c>
      <c r="D263" s="259">
        <v>103.2</v>
      </c>
      <c r="E263" s="260">
        <f t="shared" ref="E263:E274" si="125">D263/C263-1</f>
        <v>7.6008758210822647E-2</v>
      </c>
      <c r="F263" s="260">
        <f t="shared" ref="F263:F274" si="126">D263/B263-1</f>
        <v>0.27722772277227725</v>
      </c>
      <c r="G263" s="261">
        <f>D263-C263</f>
        <v>7.2900000000000063</v>
      </c>
      <c r="H263" s="262">
        <f>D263-B263</f>
        <v>22.400000000000006</v>
      </c>
      <c r="I263" s="263"/>
      <c r="J263" s="264"/>
      <c r="K263" s="259">
        <v>86.837280333461948</v>
      </c>
      <c r="L263" s="259">
        <v>103.29823765091633</v>
      </c>
      <c r="M263" s="259">
        <v>109.72502325973073</v>
      </c>
      <c r="N263" s="260">
        <f t="shared" ref="N263:N274" si="127">M263/L263-1</f>
        <v>6.2215830153200979E-2</v>
      </c>
      <c r="O263" s="260">
        <f t="shared" ref="O263:O274" si="128">M263/K263-1</f>
        <v>0.26357047155758528</v>
      </c>
      <c r="P263" s="261">
        <f>M263-L263</f>
        <v>6.4267856088143986</v>
      </c>
      <c r="Q263" s="262">
        <f>M263-K263</f>
        <v>22.887742926268785</v>
      </c>
      <c r="R263" s="263"/>
    </row>
    <row r="264" spans="1:18" x14ac:dyDescent="0.25">
      <c r="A264" s="228" t="s">
        <v>5</v>
      </c>
      <c r="B264" s="265">
        <v>87.23</v>
      </c>
      <c r="C264" s="265">
        <v>103.47</v>
      </c>
      <c r="D264" s="265">
        <v>112.32</v>
      </c>
      <c r="E264" s="266">
        <f t="shared" si="125"/>
        <v>8.5532038271962874E-2</v>
      </c>
      <c r="F264" s="266">
        <f t="shared" si="126"/>
        <v>0.28763040238450066</v>
      </c>
      <c r="G264" s="267">
        <f t="shared" ref="G264:G274" si="129">D264-C264</f>
        <v>8.8499999999999943</v>
      </c>
      <c r="H264" s="268">
        <f t="shared" ref="H264:H274" si="130">D264-B264</f>
        <v>25.089999999999989</v>
      </c>
      <c r="I264" s="269"/>
      <c r="J264" s="270"/>
      <c r="K264" s="265">
        <v>94.396298448748595</v>
      </c>
      <c r="L264" s="265">
        <v>111.41389630998839</v>
      </c>
      <c r="M264" s="265">
        <v>118.68085128882549</v>
      </c>
      <c r="N264" s="266">
        <f t="shared" si="127"/>
        <v>6.5224852729484972E-2</v>
      </c>
      <c r="O264" s="266">
        <f t="shared" si="128"/>
        <v>0.25726170664691828</v>
      </c>
      <c r="P264" s="267">
        <f t="shared" ref="P264:P274" si="131">M264-L264</f>
        <v>7.2669549788371057</v>
      </c>
      <c r="Q264" s="268">
        <f t="shared" ref="Q264:Q274" si="132">M264-K264</f>
        <v>24.284552840076898</v>
      </c>
      <c r="R264" s="269"/>
    </row>
    <row r="265" spans="1:18" x14ac:dyDescent="0.25">
      <c r="A265" s="234" t="s">
        <v>72</v>
      </c>
      <c r="B265" s="271">
        <v>133.87</v>
      </c>
      <c r="C265" s="271">
        <v>167.9</v>
      </c>
      <c r="D265" s="271">
        <v>185.36</v>
      </c>
      <c r="E265" s="272">
        <f t="shared" si="125"/>
        <v>0.10399047051816557</v>
      </c>
      <c r="F265" s="272">
        <f t="shared" si="126"/>
        <v>0.38462687682079633</v>
      </c>
      <c r="G265" s="273">
        <f t="shared" si="129"/>
        <v>17.460000000000008</v>
      </c>
      <c r="H265" s="274">
        <f t="shared" si="130"/>
        <v>51.490000000000009</v>
      </c>
      <c r="I265" s="275"/>
      <c r="J265" s="223"/>
      <c r="K265" s="271">
        <v>155.01576866917065</v>
      </c>
      <c r="L265" s="271">
        <v>197.9800981196648</v>
      </c>
      <c r="M265" s="271">
        <v>205.37617413649826</v>
      </c>
      <c r="N265" s="272">
        <f>M265/L265-1</f>
        <v>3.7357674266648155E-2</v>
      </c>
      <c r="O265" s="272">
        <f t="shared" si="128"/>
        <v>0.32487279132747493</v>
      </c>
      <c r="P265" s="273">
        <f t="shared" si="131"/>
        <v>7.3960760168334616</v>
      </c>
      <c r="Q265" s="274">
        <f t="shared" si="132"/>
        <v>50.36040546732761</v>
      </c>
      <c r="R265" s="275"/>
    </row>
    <row r="266" spans="1:18" x14ac:dyDescent="0.25">
      <c r="A266" s="240" t="s">
        <v>73</v>
      </c>
      <c r="B266" s="276">
        <v>85.23</v>
      </c>
      <c r="C266" s="276">
        <v>95.48</v>
      </c>
      <c r="D266" s="276">
        <v>104.14</v>
      </c>
      <c r="E266" s="277">
        <f t="shared" si="125"/>
        <v>9.069962295768752E-2</v>
      </c>
      <c r="F266" s="277">
        <f t="shared" si="126"/>
        <v>0.22187023348586177</v>
      </c>
      <c r="G266" s="278">
        <f t="shared" si="129"/>
        <v>8.6599999999999966</v>
      </c>
      <c r="H266" s="279">
        <f t="shared" si="130"/>
        <v>18.909999999999997</v>
      </c>
      <c r="I266" s="280"/>
      <c r="J266" s="223"/>
      <c r="K266" s="276">
        <v>89.639319255143931</v>
      </c>
      <c r="L266" s="276">
        <v>98.308960037870989</v>
      </c>
      <c r="M266" s="276">
        <v>108.93973497026403</v>
      </c>
      <c r="N266" s="277">
        <f t="shared" si="127"/>
        <v>0.10813637870136961</v>
      </c>
      <c r="O266" s="277">
        <f t="shared" si="128"/>
        <v>0.21531193984399377</v>
      </c>
      <c r="P266" s="278">
        <f t="shared" si="131"/>
        <v>10.630774932393038</v>
      </c>
      <c r="Q266" s="279">
        <f t="shared" si="132"/>
        <v>19.300415715120096</v>
      </c>
      <c r="R266" s="280"/>
    </row>
    <row r="267" spans="1:18" x14ac:dyDescent="0.25">
      <c r="A267" s="243" t="s">
        <v>74</v>
      </c>
      <c r="B267" s="276">
        <v>55.84</v>
      </c>
      <c r="C267" s="276">
        <v>65.569999999999993</v>
      </c>
      <c r="D267" s="276">
        <v>65.39</v>
      </c>
      <c r="E267" s="281">
        <f t="shared" si="125"/>
        <v>-2.7451578465760296E-3</v>
      </c>
      <c r="F267" s="281">
        <f t="shared" si="126"/>
        <v>0.17102435530085947</v>
      </c>
      <c r="G267" s="282">
        <f t="shared" si="129"/>
        <v>-0.17999999999999261</v>
      </c>
      <c r="H267" s="283">
        <f t="shared" si="130"/>
        <v>9.5499999999999972</v>
      </c>
      <c r="I267" s="284"/>
      <c r="J267" s="223"/>
      <c r="K267" s="276">
        <v>60.699147836719433</v>
      </c>
      <c r="L267" s="276">
        <v>65.414351244994194</v>
      </c>
      <c r="M267" s="276">
        <v>72.181492875410868</v>
      </c>
      <c r="N267" s="281">
        <f t="shared" si="127"/>
        <v>0.10345041266360533</v>
      </c>
      <c r="O267" s="281">
        <f t="shared" si="128"/>
        <v>0.18916814235314994</v>
      </c>
      <c r="P267" s="282">
        <f t="shared" si="131"/>
        <v>6.767141630416674</v>
      </c>
      <c r="Q267" s="283">
        <f t="shared" si="132"/>
        <v>11.482345038691435</v>
      </c>
      <c r="R267" s="284"/>
    </row>
    <row r="268" spans="1:18" x14ac:dyDescent="0.25">
      <c r="A268" s="243" t="s">
        <v>75</v>
      </c>
      <c r="B268" s="276">
        <v>43.28</v>
      </c>
      <c r="C268" s="276">
        <v>47.59</v>
      </c>
      <c r="D268" s="276">
        <v>65.2</v>
      </c>
      <c r="E268" s="281">
        <f t="shared" si="125"/>
        <v>0.37003572179029209</v>
      </c>
      <c r="F268" s="281">
        <f t="shared" si="126"/>
        <v>0.50646950092421439</v>
      </c>
      <c r="G268" s="282">
        <f t="shared" si="129"/>
        <v>17.61</v>
      </c>
      <c r="H268" s="283">
        <f t="shared" si="130"/>
        <v>21.92</v>
      </c>
      <c r="I268" s="284"/>
      <c r="J268" s="223"/>
      <c r="K268" s="276">
        <v>53.201921396668446</v>
      </c>
      <c r="L268" s="276">
        <v>54.170271654217778</v>
      </c>
      <c r="M268" s="276">
        <v>59.460422168833745</v>
      </c>
      <c r="N268" s="281">
        <f t="shared" si="127"/>
        <v>9.7657817711978678E-2</v>
      </c>
      <c r="O268" s="281">
        <f t="shared" si="128"/>
        <v>0.11763674333305585</v>
      </c>
      <c r="P268" s="282">
        <f t="shared" si="131"/>
        <v>5.2901505146159664</v>
      </c>
      <c r="Q268" s="283">
        <f t="shared" si="132"/>
        <v>6.2585007721652985</v>
      </c>
      <c r="R268" s="284"/>
    </row>
    <row r="269" spans="1:18" x14ac:dyDescent="0.25">
      <c r="A269" s="244" t="s">
        <v>76</v>
      </c>
      <c r="B269" s="285">
        <v>43.49</v>
      </c>
      <c r="C269" s="285">
        <v>61.23</v>
      </c>
      <c r="D269" s="285">
        <v>58.98</v>
      </c>
      <c r="E269" s="286">
        <f t="shared" si="125"/>
        <v>-3.6746692797648195E-2</v>
      </c>
      <c r="F269" s="286">
        <f t="shared" si="126"/>
        <v>0.35617383306507233</v>
      </c>
      <c r="G269" s="287">
        <f t="shared" si="129"/>
        <v>-2.25</v>
      </c>
      <c r="H269" s="288">
        <f t="shared" si="130"/>
        <v>15.489999999999995</v>
      </c>
      <c r="I269" s="289"/>
      <c r="J269" s="223"/>
      <c r="K269" s="285">
        <v>43.329042715012953</v>
      </c>
      <c r="L269" s="285">
        <v>49.891262439764851</v>
      </c>
      <c r="M269" s="285">
        <v>50.09977143252933</v>
      </c>
      <c r="N269" s="286">
        <f t="shared" si="127"/>
        <v>4.1792687249839755E-3</v>
      </c>
      <c r="O269" s="286">
        <f t="shared" si="128"/>
        <v>0.15626305806129448</v>
      </c>
      <c r="P269" s="287">
        <f t="shared" si="131"/>
        <v>0.20850899276447876</v>
      </c>
      <c r="Q269" s="288">
        <f t="shared" si="132"/>
        <v>6.7707287175163771</v>
      </c>
      <c r="R269" s="289"/>
    </row>
    <row r="270" spans="1:18" x14ac:dyDescent="0.25">
      <c r="A270" s="228" t="s">
        <v>11</v>
      </c>
      <c r="B270" s="265">
        <v>61.2</v>
      </c>
      <c r="C270" s="265">
        <v>65.930000000000007</v>
      </c>
      <c r="D270" s="265">
        <v>68.180000000000007</v>
      </c>
      <c r="E270" s="266">
        <f t="shared" si="125"/>
        <v>3.4127104504777739E-2</v>
      </c>
      <c r="F270" s="266">
        <f t="shared" si="126"/>
        <v>0.11405228758169939</v>
      </c>
      <c r="G270" s="267">
        <f t="shared" si="129"/>
        <v>2.25</v>
      </c>
      <c r="H270" s="268">
        <f t="shared" si="130"/>
        <v>6.980000000000004</v>
      </c>
      <c r="I270" s="269"/>
      <c r="J270" s="270"/>
      <c r="K270" s="265">
        <v>65.001731571971277</v>
      </c>
      <c r="L270" s="265">
        <v>72.040389540365823</v>
      </c>
      <c r="M270" s="265">
        <v>77.026085900813968</v>
      </c>
      <c r="N270" s="266">
        <f t="shared" si="127"/>
        <v>6.9206960043637133E-2</v>
      </c>
      <c r="O270" s="266">
        <f t="shared" si="128"/>
        <v>0.18498513867325328</v>
      </c>
      <c r="P270" s="267">
        <f t="shared" si="131"/>
        <v>4.985696360448145</v>
      </c>
      <c r="Q270" s="268">
        <f t="shared" si="132"/>
        <v>12.024354328842691</v>
      </c>
      <c r="R270" s="269"/>
    </row>
    <row r="271" spans="1:18" x14ac:dyDescent="0.25">
      <c r="A271" s="36" t="s">
        <v>12</v>
      </c>
      <c r="B271" s="290">
        <v>98.38</v>
      </c>
      <c r="C271" s="290">
        <v>98.35</v>
      </c>
      <c r="D271" s="290">
        <v>112.2</v>
      </c>
      <c r="E271" s="291">
        <f t="shared" si="125"/>
        <v>0.14082358922216587</v>
      </c>
      <c r="F271" s="291">
        <f t="shared" si="126"/>
        <v>0.14047570644439933</v>
      </c>
      <c r="G271" s="292">
        <f t="shared" si="129"/>
        <v>13.850000000000009</v>
      </c>
      <c r="H271" s="293">
        <f t="shared" si="130"/>
        <v>13.820000000000007</v>
      </c>
      <c r="I271" s="294"/>
      <c r="J271" s="223"/>
      <c r="K271" s="290">
        <v>101.14122772638684</v>
      </c>
      <c r="L271" s="290">
        <v>117.7365742862906</v>
      </c>
      <c r="M271" s="290">
        <v>133.49720024947808</v>
      </c>
      <c r="N271" s="291">
        <f t="shared" si="127"/>
        <v>0.13386346646084357</v>
      </c>
      <c r="O271" s="291">
        <f t="shared" si="128"/>
        <v>0.31990883688521654</v>
      </c>
      <c r="P271" s="292">
        <f t="shared" si="131"/>
        <v>15.760625963187479</v>
      </c>
      <c r="Q271" s="293">
        <f t="shared" si="132"/>
        <v>32.355972523091239</v>
      </c>
      <c r="R271" s="294"/>
    </row>
    <row r="272" spans="1:18" x14ac:dyDescent="0.25">
      <c r="A272" s="37" t="s">
        <v>8</v>
      </c>
      <c r="B272" s="276">
        <v>61.72</v>
      </c>
      <c r="C272" s="276">
        <v>68.69</v>
      </c>
      <c r="D272" s="276">
        <v>72.88</v>
      </c>
      <c r="E272" s="295">
        <f t="shared" si="125"/>
        <v>6.0998689765613623E-2</v>
      </c>
      <c r="F272" s="295">
        <f t="shared" si="126"/>
        <v>0.1808165910563837</v>
      </c>
      <c r="G272" s="296">
        <f t="shared" si="129"/>
        <v>4.1899999999999977</v>
      </c>
      <c r="H272" s="297">
        <f t="shared" si="130"/>
        <v>11.159999999999997</v>
      </c>
      <c r="I272" s="298"/>
      <c r="J272" s="223"/>
      <c r="K272" s="276">
        <v>66.926155598297882</v>
      </c>
      <c r="L272" s="276">
        <v>74.144890650657231</v>
      </c>
      <c r="M272" s="276">
        <v>79.401490745461402</v>
      </c>
      <c r="N272" s="295">
        <f t="shared" si="127"/>
        <v>7.0896322709157245E-2</v>
      </c>
      <c r="O272" s="295">
        <f t="shared" si="128"/>
        <v>0.18640447872193033</v>
      </c>
      <c r="P272" s="296">
        <f t="shared" si="131"/>
        <v>5.2566000948041705</v>
      </c>
      <c r="Q272" s="297">
        <f t="shared" si="132"/>
        <v>12.47533514716352</v>
      </c>
      <c r="R272" s="298"/>
    </row>
    <row r="273" spans="1:18" x14ac:dyDescent="0.25">
      <c r="A273" s="37" t="s">
        <v>9</v>
      </c>
      <c r="B273" s="276">
        <v>50.09</v>
      </c>
      <c r="C273" s="276">
        <v>49</v>
      </c>
      <c r="D273" s="276">
        <v>52.86</v>
      </c>
      <c r="E273" s="295">
        <f t="shared" si="125"/>
        <v>7.8775510204081689E-2</v>
      </c>
      <c r="F273" s="295">
        <f t="shared" si="126"/>
        <v>5.5300459173487582E-2</v>
      </c>
      <c r="G273" s="296">
        <f t="shared" si="129"/>
        <v>3.8599999999999994</v>
      </c>
      <c r="H273" s="297">
        <f t="shared" si="130"/>
        <v>2.769999999999996</v>
      </c>
      <c r="I273" s="298"/>
      <c r="J273" s="223"/>
      <c r="K273" s="276">
        <v>51.005833149828049</v>
      </c>
      <c r="L273" s="276">
        <v>52.74088423333513</v>
      </c>
      <c r="M273" s="276">
        <v>60.211931722931681</v>
      </c>
      <c r="N273" s="295">
        <f t="shared" si="127"/>
        <v>0.14165571165897206</v>
      </c>
      <c r="O273" s="295">
        <f t="shared" si="128"/>
        <v>0.18049109297089605</v>
      </c>
      <c r="P273" s="296">
        <f t="shared" si="131"/>
        <v>7.4710474895965504</v>
      </c>
      <c r="Q273" s="297">
        <f t="shared" si="132"/>
        <v>9.2060985731036311</v>
      </c>
      <c r="R273" s="298"/>
    </row>
    <row r="274" spans="1:18" x14ac:dyDescent="0.25">
      <c r="A274" s="38" t="s">
        <v>10</v>
      </c>
      <c r="B274" s="299">
        <v>65.989999999999995</v>
      </c>
      <c r="C274" s="299">
        <v>66.319999999999993</v>
      </c>
      <c r="D274" s="299">
        <v>47.85</v>
      </c>
      <c r="E274" s="300">
        <f t="shared" si="125"/>
        <v>-0.2784981905910735</v>
      </c>
      <c r="F274" s="300">
        <f t="shared" si="126"/>
        <v>-0.27489013486891944</v>
      </c>
      <c r="G274" s="301">
        <f t="shared" si="129"/>
        <v>-18.469999999999992</v>
      </c>
      <c r="H274" s="302">
        <f t="shared" si="130"/>
        <v>-18.139999999999993</v>
      </c>
      <c r="I274" s="303"/>
      <c r="J274" s="223"/>
      <c r="K274" s="299">
        <v>71.628130296421787</v>
      </c>
      <c r="L274" s="299">
        <v>75.441644733788408</v>
      </c>
      <c r="M274" s="299">
        <v>70.673962647562746</v>
      </c>
      <c r="N274" s="300">
        <f t="shared" si="127"/>
        <v>-6.319695312912943E-2</v>
      </c>
      <c r="O274" s="300">
        <f t="shared" si="128"/>
        <v>-1.33211301888011E-2</v>
      </c>
      <c r="P274" s="301">
        <f t="shared" si="131"/>
        <v>-4.7676820862256619</v>
      </c>
      <c r="Q274" s="302">
        <f t="shared" si="132"/>
        <v>-0.95416764885904115</v>
      </c>
      <c r="R274" s="303"/>
    </row>
    <row r="275" spans="1:18" x14ac:dyDescent="0.25">
      <c r="A275" s="42" t="s">
        <v>13</v>
      </c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4"/>
    </row>
    <row r="276" spans="1:18" ht="21" x14ac:dyDescent="0.35">
      <c r="A276" s="221" t="s">
        <v>79</v>
      </c>
      <c r="B276" s="221"/>
      <c r="C276" s="221"/>
      <c r="D276" s="221"/>
      <c r="E276" s="221"/>
      <c r="F276" s="221"/>
      <c r="G276" s="221"/>
      <c r="H276" s="221"/>
      <c r="I276" s="221"/>
      <c r="J276" s="221"/>
      <c r="K276" s="221"/>
      <c r="L276" s="221"/>
      <c r="M276" s="221"/>
      <c r="N276" s="221"/>
      <c r="O276" s="221"/>
      <c r="P276" s="221"/>
      <c r="Q276" s="221"/>
      <c r="R276" s="221"/>
    </row>
    <row r="277" spans="1:18" x14ac:dyDescent="0.25">
      <c r="A277" s="72"/>
      <c r="B277" s="11" t="s">
        <v>115</v>
      </c>
      <c r="C277" s="12"/>
      <c r="D277" s="12"/>
      <c r="E277" s="12"/>
      <c r="F277" s="12"/>
      <c r="G277" s="12"/>
      <c r="H277" s="12"/>
      <c r="I277" s="13"/>
      <c r="J277" s="222"/>
      <c r="K277" s="11" t="str">
        <f>K$5</f>
        <v>acumulado septiembre</v>
      </c>
      <c r="L277" s="12"/>
      <c r="M277" s="12"/>
      <c r="N277" s="12"/>
      <c r="O277" s="12"/>
      <c r="P277" s="12"/>
      <c r="Q277" s="12"/>
      <c r="R277" s="13"/>
    </row>
    <row r="278" spans="1:18" x14ac:dyDescent="0.25">
      <c r="A278" s="15"/>
      <c r="B278" s="16">
        <f>B$6</f>
        <v>2019</v>
      </c>
      <c r="C278" s="16">
        <f>C$6</f>
        <v>2022</v>
      </c>
      <c r="D278" s="16">
        <f>D$6</f>
        <v>2023</v>
      </c>
      <c r="E278" s="16" t="str">
        <f>CONCATENATE("var ",RIGHT(D278,2),"/",RIGHT(C278,2))</f>
        <v>var 23/22</v>
      </c>
      <c r="F278" s="16" t="str">
        <f>CONCATENATE("var ",RIGHT(D278,2),"/",RIGHT(B278,2))</f>
        <v>var 23/19</v>
      </c>
      <c r="G278" s="16" t="str">
        <f>CONCATENATE("dif ",RIGHT(D278,2),"-",RIGHT(C278,2))</f>
        <v>dif 23-22</v>
      </c>
      <c r="H278" s="106" t="str">
        <f>CONCATENATE("dif ",RIGHT(D278,2),"-",RIGHT(B278,2))</f>
        <v>dif 23-19</v>
      </c>
      <c r="I278" s="107"/>
      <c r="J278" s="223"/>
      <c r="K278" s="16">
        <f>K$6</f>
        <v>2019</v>
      </c>
      <c r="L278" s="16">
        <f>L$6</f>
        <v>2022</v>
      </c>
      <c r="M278" s="16">
        <f>M$6</f>
        <v>2023</v>
      </c>
      <c r="N278" s="16" t="str">
        <f>CONCATENATE("var ",RIGHT(M278,2),"/",RIGHT(L278,2))</f>
        <v>var 23/22</v>
      </c>
      <c r="O278" s="16" t="str">
        <f>CONCATENATE("var ",RIGHT(M278,2),"/",RIGHT(K278,2))</f>
        <v>var 23/19</v>
      </c>
      <c r="P278" s="16" t="str">
        <f>CONCATENATE("dif ",RIGHT(M278,2),"-",RIGHT(L278,2))</f>
        <v>dif 23-22</v>
      </c>
      <c r="Q278" s="106" t="str">
        <f>CONCATENATE("dif ",RIGHT(M278,2),"-",RIGHT(K278,2))</f>
        <v>dif 23-19</v>
      </c>
      <c r="R278" s="107"/>
    </row>
    <row r="279" spans="1:18" x14ac:dyDescent="0.25">
      <c r="A279" s="224" t="s">
        <v>48</v>
      </c>
      <c r="B279" s="259">
        <v>80.8</v>
      </c>
      <c r="C279" s="259">
        <v>95.91</v>
      </c>
      <c r="D279" s="259">
        <v>103.2</v>
      </c>
      <c r="E279" s="304">
        <f t="shared" ref="E279:E287" si="133">D279/C279-1</f>
        <v>7.6008758210822647E-2</v>
      </c>
      <c r="F279" s="304">
        <f t="shared" ref="F279:F287" si="134">D279/B279-1</f>
        <v>0.27722772277227725</v>
      </c>
      <c r="G279" s="305">
        <f>D279-C279</f>
        <v>7.2900000000000063</v>
      </c>
      <c r="H279" s="306">
        <f>D279-B279</f>
        <v>22.400000000000006</v>
      </c>
      <c r="I279" s="307"/>
      <c r="J279" s="264"/>
      <c r="K279" s="259">
        <v>86.837280333461948</v>
      </c>
      <c r="L279" s="259">
        <v>103.29823765091633</v>
      </c>
      <c r="M279" s="259">
        <v>109.72502325973073</v>
      </c>
      <c r="N279" s="304">
        <f t="shared" ref="N279:N287" si="135">M279/L279-1</f>
        <v>6.2215830153200979E-2</v>
      </c>
      <c r="O279" s="304">
        <f t="shared" ref="O279:O287" si="136">M279/K279-1</f>
        <v>0.26357047155758528</v>
      </c>
      <c r="P279" s="305">
        <f>M279-L279</f>
        <v>6.4267856088143986</v>
      </c>
      <c r="Q279" s="306">
        <f>M279-K279</f>
        <v>22.887742926268785</v>
      </c>
      <c r="R279" s="307"/>
    </row>
    <row r="280" spans="1:18" x14ac:dyDescent="0.25">
      <c r="A280" s="94" t="s">
        <v>49</v>
      </c>
      <c r="B280" s="308">
        <v>96.01</v>
      </c>
      <c r="C280" s="308">
        <v>113.51</v>
      </c>
      <c r="D280" s="308">
        <v>121.09</v>
      </c>
      <c r="E280" s="309">
        <f t="shared" si="133"/>
        <v>6.6778257422253517E-2</v>
      </c>
      <c r="F280" s="310">
        <f t="shared" si="134"/>
        <v>0.26122278929278187</v>
      </c>
      <c r="G280" s="311">
        <f t="shared" ref="G280:G287" si="137">D280-C280</f>
        <v>7.5799999999999983</v>
      </c>
      <c r="H280" s="312">
        <f t="shared" ref="H280:H287" si="138">D280-B280</f>
        <v>25.08</v>
      </c>
      <c r="I280" s="313"/>
      <c r="J280" s="223"/>
      <c r="K280" s="308">
        <v>105.83803653049004</v>
      </c>
      <c r="L280" s="308">
        <v>127.56544838319554</v>
      </c>
      <c r="M280" s="308">
        <v>133.43025425670001</v>
      </c>
      <c r="N280" s="309">
        <f t="shared" si="135"/>
        <v>4.5974877585089446E-2</v>
      </c>
      <c r="O280" s="310">
        <f t="shared" si="136"/>
        <v>0.26070228275881835</v>
      </c>
      <c r="P280" s="311">
        <f t="shared" ref="P280:P287" si="139">M280-L280</f>
        <v>5.8648058735044657</v>
      </c>
      <c r="Q280" s="312">
        <f t="shared" ref="Q280:Q287" si="140">M280-K280</f>
        <v>27.592217726209967</v>
      </c>
      <c r="R280" s="313"/>
    </row>
    <row r="281" spans="1:18" x14ac:dyDescent="0.25">
      <c r="A281" s="97" t="s">
        <v>50</v>
      </c>
      <c r="B281" s="276">
        <v>79.12</v>
      </c>
      <c r="C281" s="276">
        <v>92.01</v>
      </c>
      <c r="D281" s="276">
        <v>95.26</v>
      </c>
      <c r="E281" s="314">
        <f t="shared" si="133"/>
        <v>3.5322247581784483E-2</v>
      </c>
      <c r="F281" s="314">
        <f t="shared" si="134"/>
        <v>0.20399393326592508</v>
      </c>
      <c r="G281" s="296">
        <f t="shared" si="137"/>
        <v>3.25</v>
      </c>
      <c r="H281" s="297">
        <f t="shared" si="138"/>
        <v>16.14</v>
      </c>
      <c r="I281" s="298"/>
      <c r="J281" s="223"/>
      <c r="K281" s="276">
        <v>83.94854979315879</v>
      </c>
      <c r="L281" s="276">
        <v>91.156906794478274</v>
      </c>
      <c r="M281" s="276">
        <v>98.386754095227644</v>
      </c>
      <c r="N281" s="314">
        <f t="shared" si="135"/>
        <v>7.931211747947664E-2</v>
      </c>
      <c r="O281" s="314">
        <f t="shared" si="136"/>
        <v>0.17198872806788446</v>
      </c>
      <c r="P281" s="296">
        <f t="shared" si="139"/>
        <v>7.2298473007493698</v>
      </c>
      <c r="Q281" s="297">
        <f t="shared" si="140"/>
        <v>14.438204302068854</v>
      </c>
      <c r="R281" s="298"/>
    </row>
    <row r="282" spans="1:18" x14ac:dyDescent="0.25">
      <c r="A282" s="97" t="s">
        <v>51</v>
      </c>
      <c r="B282" s="276">
        <v>62</v>
      </c>
      <c r="C282" s="276">
        <v>78.08</v>
      </c>
      <c r="D282" s="276">
        <v>78.900000000000006</v>
      </c>
      <c r="E282" s="314">
        <f t="shared" si="133"/>
        <v>1.0502049180328044E-2</v>
      </c>
      <c r="F282" s="314">
        <f t="shared" si="134"/>
        <v>0.27258064516129044</v>
      </c>
      <c r="G282" s="296">
        <f t="shared" si="137"/>
        <v>0.82000000000000739</v>
      </c>
      <c r="H282" s="297">
        <f t="shared" si="138"/>
        <v>16.900000000000006</v>
      </c>
      <c r="I282" s="298"/>
      <c r="J282" s="223"/>
      <c r="K282" s="276">
        <v>67.176998090791216</v>
      </c>
      <c r="L282" s="276">
        <v>73.115820519666087</v>
      </c>
      <c r="M282" s="276">
        <v>76.607740421604589</v>
      </c>
      <c r="N282" s="314">
        <f t="shared" si="135"/>
        <v>4.7758746015840403E-2</v>
      </c>
      <c r="O282" s="314">
        <f t="shared" si="136"/>
        <v>0.14038648047457425</v>
      </c>
      <c r="P282" s="296">
        <f t="shared" si="139"/>
        <v>3.4919199019385019</v>
      </c>
      <c r="Q282" s="297">
        <f t="shared" si="140"/>
        <v>9.4307423308133735</v>
      </c>
      <c r="R282" s="298"/>
    </row>
    <row r="283" spans="1:18" x14ac:dyDescent="0.25">
      <c r="A283" s="97" t="s">
        <v>52</v>
      </c>
      <c r="B283" s="276">
        <v>52.2</v>
      </c>
      <c r="C283" s="276">
        <v>56.54</v>
      </c>
      <c r="D283" s="276">
        <v>63.46</v>
      </c>
      <c r="E283" s="314">
        <f t="shared" si="133"/>
        <v>0.1223912274495933</v>
      </c>
      <c r="F283" s="314">
        <f t="shared" si="134"/>
        <v>0.2157088122605364</v>
      </c>
      <c r="G283" s="296">
        <f t="shared" si="137"/>
        <v>6.9200000000000017</v>
      </c>
      <c r="H283" s="297">
        <f t="shared" si="138"/>
        <v>11.259999999999998</v>
      </c>
      <c r="I283" s="298"/>
      <c r="J283" s="223"/>
      <c r="K283" s="276">
        <v>52.345899812926</v>
      </c>
      <c r="L283" s="276">
        <v>57.011049776373788</v>
      </c>
      <c r="M283" s="276">
        <v>64.546877440269014</v>
      </c>
      <c r="N283" s="314">
        <f t="shared" si="135"/>
        <v>0.13218187866132203</v>
      </c>
      <c r="O283" s="314">
        <f t="shared" si="136"/>
        <v>0.23308373093111245</v>
      </c>
      <c r="P283" s="296">
        <f t="shared" si="139"/>
        <v>7.5358276638952262</v>
      </c>
      <c r="Q283" s="297">
        <f t="shared" si="140"/>
        <v>12.200977627343015</v>
      </c>
      <c r="R283" s="298"/>
    </row>
    <row r="284" spans="1:18" x14ac:dyDescent="0.25">
      <c r="A284" s="97" t="s">
        <v>53</v>
      </c>
      <c r="B284" s="276">
        <v>82.48</v>
      </c>
      <c r="C284" s="276">
        <v>139.87</v>
      </c>
      <c r="D284" s="276">
        <v>139.94</v>
      </c>
      <c r="E284" s="314">
        <f>D284/C284-1</f>
        <v>5.0046471723730335E-4</v>
      </c>
      <c r="F284" s="314">
        <f>D284/B284-1</f>
        <v>0.69665373423860322</v>
      </c>
      <c r="G284" s="296">
        <f>D284-C284</f>
        <v>6.9999999999993179E-2</v>
      </c>
      <c r="H284" s="297">
        <f>D284-B284</f>
        <v>57.459999999999994</v>
      </c>
      <c r="I284" s="298"/>
      <c r="J284" s="223"/>
      <c r="K284" s="276">
        <v>84.913085272508027</v>
      </c>
      <c r="L284" s="276">
        <v>122.8160418558389</v>
      </c>
      <c r="M284" s="276">
        <v>143.28806213179141</v>
      </c>
      <c r="N284" s="314">
        <f>M284/L284-1</f>
        <v>0.16668848764872668</v>
      </c>
      <c r="O284" s="314">
        <f>M284/K284-1</f>
        <v>0.68746738705751875</v>
      </c>
      <c r="P284" s="296">
        <f>M284-L284</f>
        <v>20.472020275952502</v>
      </c>
      <c r="Q284" s="297">
        <f>M284-K284</f>
        <v>58.374976859283379</v>
      </c>
      <c r="R284" s="298"/>
    </row>
    <row r="285" spans="1:18" x14ac:dyDescent="0.25">
      <c r="A285" s="97" t="s">
        <v>54</v>
      </c>
      <c r="B285" s="276">
        <v>59.93</v>
      </c>
      <c r="C285" s="276">
        <v>72.56</v>
      </c>
      <c r="D285" s="276">
        <v>82.4</v>
      </c>
      <c r="E285" s="314">
        <f t="shared" si="133"/>
        <v>0.13561190738699014</v>
      </c>
      <c r="F285" s="314">
        <f t="shared" si="134"/>
        <v>0.37493742699816468</v>
      </c>
      <c r="G285" s="296">
        <f t="shared" si="137"/>
        <v>9.8400000000000034</v>
      </c>
      <c r="H285" s="297">
        <f t="shared" si="138"/>
        <v>22.470000000000006</v>
      </c>
      <c r="I285" s="298"/>
      <c r="J285" s="223"/>
      <c r="K285" s="276">
        <v>63.29684259747895</v>
      </c>
      <c r="L285" s="276">
        <v>75.108727733898903</v>
      </c>
      <c r="M285" s="276">
        <v>84.409339923281294</v>
      </c>
      <c r="N285" s="314">
        <f t="shared" si="135"/>
        <v>0.12382864774827951</v>
      </c>
      <c r="O285" s="314">
        <f t="shared" si="136"/>
        <v>0.33354740077735312</v>
      </c>
      <c r="P285" s="296">
        <f t="shared" si="139"/>
        <v>9.3006121893823916</v>
      </c>
      <c r="Q285" s="297">
        <f t="shared" si="140"/>
        <v>21.112497325802345</v>
      </c>
      <c r="R285" s="298"/>
    </row>
    <row r="286" spans="1:18" x14ac:dyDescent="0.25">
      <c r="A286" s="97" t="s">
        <v>55</v>
      </c>
      <c r="B286" s="276">
        <v>73.010000000000005</v>
      </c>
      <c r="C286" s="276">
        <v>83.08</v>
      </c>
      <c r="D286" s="276">
        <v>86.77</v>
      </c>
      <c r="E286" s="314">
        <f>D286/C286-1</f>
        <v>4.4415021665864307E-2</v>
      </c>
      <c r="F286" s="314">
        <f>D286/B286-1</f>
        <v>0.18846733324202147</v>
      </c>
      <c r="G286" s="296">
        <f>D286-C286</f>
        <v>3.6899999999999977</v>
      </c>
      <c r="H286" s="297">
        <f>D286-B286</f>
        <v>13.759999999999991</v>
      </c>
      <c r="I286" s="298"/>
      <c r="J286" s="223"/>
      <c r="K286" s="276">
        <v>80.429611760688061</v>
      </c>
      <c r="L286" s="276">
        <v>85.661357201086574</v>
      </c>
      <c r="M286" s="276">
        <v>94.065841055268166</v>
      </c>
      <c r="N286" s="314">
        <f>M286/L286-1</f>
        <v>9.8112896278918393E-2</v>
      </c>
      <c r="O286" s="314">
        <f>M286/K286-1</f>
        <v>0.16954239857769826</v>
      </c>
      <c r="P286" s="296">
        <f>M286-L286</f>
        <v>8.4044838541815921</v>
      </c>
      <c r="Q286" s="297">
        <f>M286-K286</f>
        <v>13.636229294580104</v>
      </c>
      <c r="R286" s="298"/>
    </row>
    <row r="287" spans="1:18" x14ac:dyDescent="0.25">
      <c r="A287" s="97" t="s">
        <v>56</v>
      </c>
      <c r="B287" s="276">
        <v>86.18</v>
      </c>
      <c r="C287" s="276">
        <v>100.88</v>
      </c>
      <c r="D287" s="276">
        <v>114.9</v>
      </c>
      <c r="E287" s="314">
        <f t="shared" si="133"/>
        <v>0.13897700237906441</v>
      </c>
      <c r="F287" s="314">
        <f t="shared" si="134"/>
        <v>0.33325597586446976</v>
      </c>
      <c r="G287" s="296">
        <f t="shared" si="137"/>
        <v>14.02000000000001</v>
      </c>
      <c r="H287" s="297">
        <f t="shared" si="138"/>
        <v>28.72</v>
      </c>
      <c r="I287" s="298"/>
      <c r="J287" s="223"/>
      <c r="K287" s="276">
        <v>93.724877655279869</v>
      </c>
      <c r="L287" s="276">
        <v>113.54222224282209</v>
      </c>
      <c r="M287" s="276">
        <v>127.20271219527278</v>
      </c>
      <c r="N287" s="314">
        <f t="shared" si="135"/>
        <v>0.12031198335396565</v>
      </c>
      <c r="O287" s="314">
        <f t="shared" si="136"/>
        <v>0.35719261926512624</v>
      </c>
      <c r="P287" s="296">
        <f t="shared" si="139"/>
        <v>13.660489952450689</v>
      </c>
      <c r="Q287" s="302">
        <f t="shared" si="140"/>
        <v>33.477834539992912</v>
      </c>
      <c r="R287" s="303"/>
    </row>
    <row r="288" spans="1:18" x14ac:dyDescent="0.25">
      <c r="A288" s="97" t="s">
        <v>57</v>
      </c>
      <c r="B288" s="276">
        <v>113.8</v>
      </c>
      <c r="C288" s="276">
        <v>117.11</v>
      </c>
      <c r="D288" s="276">
        <v>206.94</v>
      </c>
      <c r="E288" s="314">
        <f>D288/C288-1</f>
        <v>0.76705661344035514</v>
      </c>
      <c r="F288" s="314">
        <f>D288/B288-1</f>
        <v>0.81845342706502633</v>
      </c>
      <c r="G288" s="296">
        <f>D288-C288</f>
        <v>89.83</v>
      </c>
      <c r="H288" s="297">
        <f>D288-B288</f>
        <v>93.14</v>
      </c>
      <c r="I288" s="298"/>
      <c r="J288" s="223"/>
      <c r="K288" s="276">
        <v>137.80014866794448</v>
      </c>
      <c r="L288" s="276">
        <v>197.70591627292606</v>
      </c>
      <c r="M288" s="276">
        <v>181.31551658753037</v>
      </c>
      <c r="N288" s="314">
        <f>M288/L288-1</f>
        <v>-8.2902929737162401E-2</v>
      </c>
      <c r="O288" s="314">
        <f>M288/K288-1</f>
        <v>0.31578607381944401</v>
      </c>
      <c r="P288" s="296">
        <f>M288-L288</f>
        <v>-16.390399685395693</v>
      </c>
      <c r="Q288" s="297">
        <f>M288-K288</f>
        <v>43.515367919585884</v>
      </c>
      <c r="R288" s="298"/>
    </row>
    <row r="289" spans="1:18" x14ac:dyDescent="0.25">
      <c r="A289" s="97" t="s">
        <v>80</v>
      </c>
      <c r="B289" s="299">
        <v>57.73</v>
      </c>
      <c r="C289" s="299">
        <v>58.98</v>
      </c>
      <c r="D289" s="299">
        <v>64.19</v>
      </c>
      <c r="E289" s="314">
        <f>D289/C289-1</f>
        <v>8.8335028823329997E-2</v>
      </c>
      <c r="F289" s="314">
        <f>D289/B289-1</f>
        <v>0.11190022518621179</v>
      </c>
      <c r="G289" s="296">
        <f>D289-C289</f>
        <v>5.2100000000000009</v>
      </c>
      <c r="H289" s="297">
        <f>D289-B289</f>
        <v>6.4600000000000009</v>
      </c>
      <c r="I289" s="298"/>
      <c r="J289" s="223"/>
      <c r="K289" s="299">
        <v>54.255392349063989</v>
      </c>
      <c r="L289" s="299">
        <v>61.43364458127553</v>
      </c>
      <c r="M289" s="299">
        <v>67.118639328002203</v>
      </c>
      <c r="N289" s="314">
        <f>M289/L289-1</f>
        <v>9.253878368237678E-2</v>
      </c>
      <c r="O289" s="314">
        <f>M289/K289-1</f>
        <v>0.23708697738613127</v>
      </c>
      <c r="P289" s="296">
        <f>M289-L289</f>
        <v>5.684994746726673</v>
      </c>
      <c r="Q289" s="297">
        <f>M289-K289</f>
        <v>12.863246978938214</v>
      </c>
      <c r="R289" s="298"/>
    </row>
    <row r="290" spans="1:18" x14ac:dyDescent="0.25">
      <c r="A290" s="42" t="s">
        <v>13</v>
      </c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4"/>
    </row>
    <row r="291" spans="1:18" ht="21" x14ac:dyDescent="0.35">
      <c r="A291" s="221" t="s">
        <v>81</v>
      </c>
      <c r="B291" s="221"/>
      <c r="C291" s="221"/>
      <c r="D291" s="221"/>
      <c r="E291" s="221"/>
      <c r="F291" s="221"/>
      <c r="G291" s="221"/>
      <c r="H291" s="221"/>
      <c r="I291" s="221"/>
      <c r="J291" s="221"/>
      <c r="K291" s="221"/>
      <c r="L291" s="221"/>
      <c r="M291" s="221"/>
      <c r="N291" s="221"/>
      <c r="O291" s="221"/>
      <c r="P291" s="221"/>
      <c r="Q291" s="221"/>
      <c r="R291" s="221"/>
    </row>
    <row r="292" spans="1:18" x14ac:dyDescent="0.25">
      <c r="A292" s="72"/>
      <c r="B292" s="11" t="s">
        <v>115</v>
      </c>
      <c r="C292" s="12"/>
      <c r="D292" s="12"/>
      <c r="E292" s="12"/>
      <c r="F292" s="12"/>
      <c r="G292" s="12"/>
      <c r="H292" s="12"/>
      <c r="I292" s="13"/>
      <c r="J292" s="222"/>
      <c r="K292" s="11" t="str">
        <f>K$5</f>
        <v>acumulado septiembre</v>
      </c>
      <c r="L292" s="12"/>
      <c r="M292" s="12"/>
      <c r="N292" s="12"/>
      <c r="O292" s="12"/>
      <c r="P292" s="12"/>
      <c r="Q292" s="12"/>
      <c r="R292" s="13"/>
    </row>
    <row r="293" spans="1:18" x14ac:dyDescent="0.25">
      <c r="A293" s="15"/>
      <c r="B293" s="16">
        <f>B$6</f>
        <v>2019</v>
      </c>
      <c r="C293" s="16">
        <f>C$6</f>
        <v>2022</v>
      </c>
      <c r="D293" s="16">
        <f>D$6</f>
        <v>2023</v>
      </c>
      <c r="E293" s="16" t="str">
        <f>CONCATENATE("var ",RIGHT(D293,2),"/",RIGHT(C293,2))</f>
        <v>var 23/22</v>
      </c>
      <c r="F293" s="16" t="str">
        <f>CONCATENATE("var ",RIGHT(D293,2),"/",RIGHT(B293,2))</f>
        <v>var 23/19</v>
      </c>
      <c r="G293" s="16" t="str">
        <f>CONCATENATE("dif ",RIGHT(D293,2),"-",RIGHT(C293,2))</f>
        <v>dif 23-22</v>
      </c>
      <c r="H293" s="106" t="str">
        <f>CONCATENATE("dif ",RIGHT(D293,2),"-",RIGHT(B293,2))</f>
        <v>dif 23-19</v>
      </c>
      <c r="I293" s="107"/>
      <c r="J293" s="223"/>
      <c r="K293" s="16">
        <f>K$6</f>
        <v>2019</v>
      </c>
      <c r="L293" s="16">
        <f>L$6</f>
        <v>2022</v>
      </c>
      <c r="M293" s="16">
        <f>M$6</f>
        <v>2023</v>
      </c>
      <c r="N293" s="16" t="str">
        <f>CONCATENATE("var ",RIGHT(M293,2),"/",RIGHT(L293,2))</f>
        <v>var 23/22</v>
      </c>
      <c r="O293" s="16" t="str">
        <f>CONCATENATE("var ",RIGHT(M293,2),"/",RIGHT(K293,2))</f>
        <v>var 23/19</v>
      </c>
      <c r="P293" s="16" t="str">
        <f>CONCATENATE("dif ",RIGHT(M293,2),"-",RIGHT(L293,2))</f>
        <v>dif 23-22</v>
      </c>
      <c r="Q293" s="106" t="str">
        <f>CONCATENATE("dif ",RIGHT(M293,2),"-",RIGHT(K293,2))</f>
        <v>dif 23-19</v>
      </c>
      <c r="R293" s="107"/>
    </row>
    <row r="294" spans="1:18" x14ac:dyDescent="0.25">
      <c r="A294" s="224" t="s">
        <v>4</v>
      </c>
      <c r="B294" s="259">
        <v>66.11</v>
      </c>
      <c r="C294" s="259">
        <v>76.260000000000005</v>
      </c>
      <c r="D294" s="259">
        <v>84.95</v>
      </c>
      <c r="E294" s="260">
        <f t="shared" ref="E294:E305" si="141">D294/C294-1</f>
        <v>0.11395226855494367</v>
      </c>
      <c r="F294" s="260">
        <f t="shared" ref="F294:F305" si="142">D294/B294-1</f>
        <v>0.28497957948873087</v>
      </c>
      <c r="G294" s="315">
        <f>D294-C294</f>
        <v>8.6899999999999977</v>
      </c>
      <c r="H294" s="316">
        <f>D294-B294</f>
        <v>18.840000000000003</v>
      </c>
      <c r="I294" s="317"/>
      <c r="J294" s="264"/>
      <c r="K294" s="259">
        <v>69.440209401728779</v>
      </c>
      <c r="L294" s="259">
        <v>76.933465226428424</v>
      </c>
      <c r="M294" s="259">
        <v>88.845795530277414</v>
      </c>
      <c r="N294" s="260">
        <f t="shared" ref="N294:N305" si="143">M294/L294-1</f>
        <v>0.15483938320975077</v>
      </c>
      <c r="O294" s="260">
        <f t="shared" ref="O294:O305" si="144">M294/K294-1</f>
        <v>0.27945748285813088</v>
      </c>
      <c r="P294" s="315">
        <f>M294-L294</f>
        <v>11.912330303848989</v>
      </c>
      <c r="Q294" s="316">
        <f>M294-K294</f>
        <v>19.405586128548634</v>
      </c>
      <c r="R294" s="317"/>
    </row>
    <row r="295" spans="1:18" x14ac:dyDescent="0.25">
      <c r="A295" s="228" t="s">
        <v>5</v>
      </c>
      <c r="B295" s="265">
        <v>72.95</v>
      </c>
      <c r="C295" s="265">
        <v>84.48</v>
      </c>
      <c r="D295" s="265">
        <v>94.68</v>
      </c>
      <c r="E295" s="266">
        <f t="shared" si="141"/>
        <v>0.12073863636363646</v>
      </c>
      <c r="F295" s="266">
        <f t="shared" si="142"/>
        <v>0.29787525702535977</v>
      </c>
      <c r="G295" s="318">
        <f t="shared" ref="G295:G305" si="145">D295-C295</f>
        <v>10.200000000000003</v>
      </c>
      <c r="H295" s="319">
        <f t="shared" ref="H295:H305" si="146">D295-B295</f>
        <v>21.730000000000004</v>
      </c>
      <c r="I295" s="320"/>
      <c r="J295" s="270"/>
      <c r="K295" s="265">
        <v>76.278619643577002</v>
      </c>
      <c r="L295" s="265">
        <v>84.054696887239785</v>
      </c>
      <c r="M295" s="265">
        <v>97.954017878371147</v>
      </c>
      <c r="N295" s="266">
        <f t="shared" si="143"/>
        <v>0.16536043202651052</v>
      </c>
      <c r="O295" s="266">
        <f t="shared" si="144"/>
        <v>0.28416086101289739</v>
      </c>
      <c r="P295" s="318">
        <f t="shared" ref="P295:P305" si="147">M295-L295</f>
        <v>13.899320991131361</v>
      </c>
      <c r="Q295" s="319">
        <f t="shared" ref="Q295:Q305" si="148">M295-K295</f>
        <v>21.675398234794145</v>
      </c>
      <c r="R295" s="320"/>
    </row>
    <row r="296" spans="1:18" x14ac:dyDescent="0.25">
      <c r="A296" s="37" t="s">
        <v>72</v>
      </c>
      <c r="B296" s="271">
        <v>102.31</v>
      </c>
      <c r="C296" s="271">
        <v>123.76</v>
      </c>
      <c r="D296" s="271">
        <v>133.21</v>
      </c>
      <c r="E296" s="314">
        <f t="shared" si="141"/>
        <v>7.6357466063348367E-2</v>
      </c>
      <c r="F296" s="314">
        <f t="shared" si="142"/>
        <v>0.30202326263317381</v>
      </c>
      <c r="G296" s="321">
        <f t="shared" si="145"/>
        <v>9.4500000000000028</v>
      </c>
      <c r="H296" s="322">
        <f t="shared" si="146"/>
        <v>30.900000000000006</v>
      </c>
      <c r="I296" s="323"/>
      <c r="J296" s="223"/>
      <c r="K296" s="271">
        <v>115.17667681939665</v>
      </c>
      <c r="L296" s="271">
        <v>140.00398816712061</v>
      </c>
      <c r="M296" s="271">
        <v>150.41101837025479</v>
      </c>
      <c r="N296" s="314">
        <f t="shared" si="143"/>
        <v>7.4333812481909289E-2</v>
      </c>
      <c r="O296" s="314">
        <f t="shared" si="144"/>
        <v>0.30591559440551963</v>
      </c>
      <c r="P296" s="296">
        <f t="shared" si="147"/>
        <v>10.407030203134184</v>
      </c>
      <c r="Q296" s="297">
        <f t="shared" si="148"/>
        <v>35.234341550858147</v>
      </c>
      <c r="R296" s="298"/>
    </row>
    <row r="297" spans="1:18" x14ac:dyDescent="0.25">
      <c r="A297" s="37" t="s">
        <v>73</v>
      </c>
      <c r="B297" s="276">
        <v>74.44</v>
      </c>
      <c r="C297" s="276">
        <v>82.37</v>
      </c>
      <c r="D297" s="276">
        <v>92.49</v>
      </c>
      <c r="E297" s="314">
        <f t="shared" si="141"/>
        <v>0.1228602646594632</v>
      </c>
      <c r="F297" s="314">
        <f t="shared" si="142"/>
        <v>0.24247716281569054</v>
      </c>
      <c r="G297" s="321">
        <f t="shared" si="145"/>
        <v>10.11999999999999</v>
      </c>
      <c r="H297" s="322">
        <f t="shared" si="146"/>
        <v>18.049999999999997</v>
      </c>
      <c r="I297" s="323"/>
      <c r="J297" s="223"/>
      <c r="K297" s="276">
        <v>75.285519416610484</v>
      </c>
      <c r="L297" s="276">
        <v>76.943912575050049</v>
      </c>
      <c r="M297" s="276">
        <v>93.567729818643201</v>
      </c>
      <c r="N297" s="314">
        <f t="shared" si="143"/>
        <v>0.21605110381381376</v>
      </c>
      <c r="O297" s="314">
        <f t="shared" si="144"/>
        <v>0.24283833788625042</v>
      </c>
      <c r="P297" s="296">
        <f t="shared" si="147"/>
        <v>16.623817243593152</v>
      </c>
      <c r="Q297" s="297">
        <f t="shared" si="148"/>
        <v>18.282210402032717</v>
      </c>
      <c r="R297" s="298"/>
    </row>
    <row r="298" spans="1:18" x14ac:dyDescent="0.25">
      <c r="A298" s="37" t="s">
        <v>74</v>
      </c>
      <c r="B298" s="276">
        <v>45.87</v>
      </c>
      <c r="C298" s="276">
        <v>49.42</v>
      </c>
      <c r="D298" s="276">
        <v>54.85</v>
      </c>
      <c r="E298" s="314">
        <f t="shared" si="141"/>
        <v>0.10987454471873725</v>
      </c>
      <c r="F298" s="314">
        <f t="shared" si="142"/>
        <v>0.19577065620231093</v>
      </c>
      <c r="G298" s="321">
        <f t="shared" si="145"/>
        <v>5.43</v>
      </c>
      <c r="H298" s="322">
        <f t="shared" si="146"/>
        <v>8.980000000000004</v>
      </c>
      <c r="I298" s="323"/>
      <c r="J298" s="223"/>
      <c r="K298" s="276">
        <v>48.283440449588824</v>
      </c>
      <c r="L298" s="276">
        <v>46.396066360730103</v>
      </c>
      <c r="M298" s="276">
        <v>58.114754279993903</v>
      </c>
      <c r="N298" s="314">
        <f t="shared" si="143"/>
        <v>0.25257934213971556</v>
      </c>
      <c r="O298" s="314">
        <f t="shared" si="144"/>
        <v>0.20361667973245678</v>
      </c>
      <c r="P298" s="296">
        <f t="shared" si="147"/>
        <v>11.7186879192638</v>
      </c>
      <c r="Q298" s="297">
        <f t="shared" si="148"/>
        <v>9.8313138304050796</v>
      </c>
      <c r="R298" s="298"/>
    </row>
    <row r="299" spans="1:18" x14ac:dyDescent="0.25">
      <c r="A299" s="37" t="s">
        <v>75</v>
      </c>
      <c r="B299" s="276">
        <v>25.49</v>
      </c>
      <c r="C299" s="276">
        <v>31.68</v>
      </c>
      <c r="D299" s="276">
        <v>49.01</v>
      </c>
      <c r="E299" s="314">
        <f t="shared" si="141"/>
        <v>0.54703282828282829</v>
      </c>
      <c r="F299" s="314">
        <f t="shared" si="142"/>
        <v>0.92271479011377022</v>
      </c>
      <c r="G299" s="321">
        <f t="shared" si="145"/>
        <v>17.329999999999998</v>
      </c>
      <c r="H299" s="322">
        <f t="shared" si="146"/>
        <v>23.52</v>
      </c>
      <c r="I299" s="323"/>
      <c r="J299" s="223"/>
      <c r="K299" s="276">
        <v>33.979785874067538</v>
      </c>
      <c r="L299" s="276">
        <v>36.884518681951619</v>
      </c>
      <c r="M299" s="276">
        <v>45.296110696112279</v>
      </c>
      <c r="N299" s="314">
        <f t="shared" si="143"/>
        <v>0.22805210193176872</v>
      </c>
      <c r="O299" s="314">
        <f t="shared" si="144"/>
        <v>0.33303108100751921</v>
      </c>
      <c r="P299" s="296">
        <f t="shared" si="147"/>
        <v>8.4115920141606608</v>
      </c>
      <c r="Q299" s="297">
        <f t="shared" si="148"/>
        <v>11.316324822044741</v>
      </c>
      <c r="R299" s="298"/>
    </row>
    <row r="300" spans="1:18" x14ac:dyDescent="0.25">
      <c r="A300" s="37" t="s">
        <v>76</v>
      </c>
      <c r="B300" s="285">
        <v>28.92</v>
      </c>
      <c r="C300" s="285">
        <v>49.2</v>
      </c>
      <c r="D300" s="285">
        <v>39.1</v>
      </c>
      <c r="E300" s="314">
        <f t="shared" si="141"/>
        <v>-0.20528455284552849</v>
      </c>
      <c r="F300" s="314">
        <f t="shared" si="142"/>
        <v>0.35200553250345767</v>
      </c>
      <c r="G300" s="321">
        <f t="shared" si="145"/>
        <v>-10.100000000000001</v>
      </c>
      <c r="H300" s="322">
        <f t="shared" si="146"/>
        <v>10.18</v>
      </c>
      <c r="I300" s="323"/>
      <c r="J300" s="223"/>
      <c r="K300" s="285">
        <v>28.472819767286978</v>
      </c>
      <c r="L300" s="285">
        <v>37.837856421805128</v>
      </c>
      <c r="M300" s="285">
        <v>39.51932924308381</v>
      </c>
      <c r="N300" s="314">
        <f t="shared" si="143"/>
        <v>4.4438902736299912E-2</v>
      </c>
      <c r="O300" s="314">
        <f t="shared" si="144"/>
        <v>0.38796682471500055</v>
      </c>
      <c r="P300" s="296">
        <f t="shared" si="147"/>
        <v>1.6814728212786818</v>
      </c>
      <c r="Q300" s="297">
        <f t="shared" si="148"/>
        <v>11.046509475796832</v>
      </c>
      <c r="R300" s="298"/>
    </row>
    <row r="301" spans="1:18" x14ac:dyDescent="0.25">
      <c r="A301" s="228" t="s">
        <v>11</v>
      </c>
      <c r="B301" s="265">
        <v>46.97</v>
      </c>
      <c r="C301" s="265">
        <v>47.5</v>
      </c>
      <c r="D301" s="265">
        <v>51.5</v>
      </c>
      <c r="E301" s="266">
        <f t="shared" si="141"/>
        <v>8.4210526315789513E-2</v>
      </c>
      <c r="F301" s="266">
        <f t="shared" si="142"/>
        <v>9.6444539067489954E-2</v>
      </c>
      <c r="G301" s="318">
        <f t="shared" si="145"/>
        <v>4</v>
      </c>
      <c r="H301" s="319">
        <f t="shared" si="146"/>
        <v>4.5300000000000011</v>
      </c>
      <c r="I301" s="320"/>
      <c r="J301" s="270"/>
      <c r="K301" s="265">
        <v>50.460610120620984</v>
      </c>
      <c r="L301" s="265">
        <v>51.13158795249133</v>
      </c>
      <c r="M301" s="265">
        <v>58.338627604054871</v>
      </c>
      <c r="N301" s="266">
        <f t="shared" si="143"/>
        <v>0.14095082785733015</v>
      </c>
      <c r="O301" s="266">
        <f t="shared" si="144"/>
        <v>0.15612212108815737</v>
      </c>
      <c r="P301" s="318">
        <f t="shared" si="147"/>
        <v>7.2070396515635409</v>
      </c>
      <c r="Q301" s="319">
        <f t="shared" si="148"/>
        <v>7.8780174834338865</v>
      </c>
      <c r="R301" s="320"/>
    </row>
    <row r="302" spans="1:18" x14ac:dyDescent="0.25">
      <c r="A302" s="36" t="s">
        <v>12</v>
      </c>
      <c r="B302" s="290">
        <v>80.760000000000005</v>
      </c>
      <c r="C302" s="290">
        <v>71.66</v>
      </c>
      <c r="D302" s="290">
        <v>80.69</v>
      </c>
      <c r="E302" s="314">
        <f t="shared" si="141"/>
        <v>0.12601172202065314</v>
      </c>
      <c r="F302" s="314">
        <f t="shared" si="142"/>
        <v>-8.6676572560684395E-4</v>
      </c>
      <c r="G302" s="321">
        <f t="shared" si="145"/>
        <v>9.0300000000000011</v>
      </c>
      <c r="H302" s="322">
        <f t="shared" si="146"/>
        <v>-7.000000000000739E-2</v>
      </c>
      <c r="I302" s="323"/>
      <c r="J302" s="223"/>
      <c r="K302" s="290">
        <v>80.149304450857329</v>
      </c>
      <c r="L302" s="290">
        <v>84.562505910881697</v>
      </c>
      <c r="M302" s="290">
        <v>97.528049069107439</v>
      </c>
      <c r="N302" s="314">
        <f t="shared" si="143"/>
        <v>0.15332496380712524</v>
      </c>
      <c r="O302" s="314">
        <f t="shared" si="144"/>
        <v>0.21682963735394223</v>
      </c>
      <c r="P302" s="296">
        <f t="shared" si="147"/>
        <v>12.965543158225742</v>
      </c>
      <c r="Q302" s="297">
        <f t="shared" si="148"/>
        <v>17.37874461825011</v>
      </c>
      <c r="R302" s="298"/>
    </row>
    <row r="303" spans="1:18" x14ac:dyDescent="0.25">
      <c r="A303" s="37" t="s">
        <v>8</v>
      </c>
      <c r="B303" s="276">
        <v>50.62</v>
      </c>
      <c r="C303" s="276">
        <v>52.05</v>
      </c>
      <c r="D303" s="276">
        <v>57.86</v>
      </c>
      <c r="E303" s="314">
        <f t="shared" si="141"/>
        <v>0.11162343900096072</v>
      </c>
      <c r="F303" s="314">
        <f t="shared" si="142"/>
        <v>0.14302647175029648</v>
      </c>
      <c r="G303" s="321">
        <f t="shared" si="145"/>
        <v>5.8100000000000023</v>
      </c>
      <c r="H303" s="322">
        <f t="shared" si="146"/>
        <v>7.240000000000002</v>
      </c>
      <c r="I303" s="323"/>
      <c r="J303" s="223"/>
      <c r="K303" s="276">
        <v>54.414870099947954</v>
      </c>
      <c r="L303" s="276">
        <v>54.678015084411037</v>
      </c>
      <c r="M303" s="276">
        <v>62.293427400717128</v>
      </c>
      <c r="N303" s="314">
        <f t="shared" si="143"/>
        <v>0.13927740984286907</v>
      </c>
      <c r="O303" s="314">
        <f t="shared" si="144"/>
        <v>0.14478684385900453</v>
      </c>
      <c r="P303" s="296">
        <f t="shared" si="147"/>
        <v>7.6154123163060916</v>
      </c>
      <c r="Q303" s="297">
        <f t="shared" si="148"/>
        <v>7.8785573007691738</v>
      </c>
      <c r="R303" s="298"/>
    </row>
    <row r="304" spans="1:18" x14ac:dyDescent="0.25">
      <c r="A304" s="37" t="s">
        <v>9</v>
      </c>
      <c r="B304" s="276">
        <v>33.619999999999997</v>
      </c>
      <c r="C304" s="276">
        <v>30.33</v>
      </c>
      <c r="D304" s="276">
        <v>35.49</v>
      </c>
      <c r="E304" s="314">
        <f t="shared" si="141"/>
        <v>0.1701285855588528</v>
      </c>
      <c r="F304" s="314">
        <f t="shared" si="142"/>
        <v>5.5621653777513602E-2</v>
      </c>
      <c r="G304" s="321">
        <f t="shared" si="145"/>
        <v>5.1600000000000037</v>
      </c>
      <c r="H304" s="322">
        <f t="shared" si="146"/>
        <v>1.8700000000000045</v>
      </c>
      <c r="I304" s="323"/>
      <c r="J304" s="223"/>
      <c r="K304" s="276">
        <v>36.53859321757335</v>
      </c>
      <c r="L304" s="276">
        <v>33.7487500910945</v>
      </c>
      <c r="M304" s="276">
        <v>41.780392397664301</v>
      </c>
      <c r="N304" s="314">
        <f t="shared" si="143"/>
        <v>0.2379834004190029</v>
      </c>
      <c r="O304" s="314">
        <f t="shared" si="144"/>
        <v>0.14345925002853943</v>
      </c>
      <c r="P304" s="296">
        <f t="shared" si="147"/>
        <v>8.0316423065698004</v>
      </c>
      <c r="Q304" s="297">
        <f t="shared" si="148"/>
        <v>5.2417991800909505</v>
      </c>
      <c r="R304" s="298"/>
    </row>
    <row r="305" spans="1:18" x14ac:dyDescent="0.25">
      <c r="A305" s="38" t="s">
        <v>10</v>
      </c>
      <c r="B305" s="299">
        <v>47.42</v>
      </c>
      <c r="C305" s="299">
        <v>50.29</v>
      </c>
      <c r="D305" s="299">
        <v>36.479999999999997</v>
      </c>
      <c r="E305" s="324">
        <f t="shared" si="141"/>
        <v>-0.27460727778882488</v>
      </c>
      <c r="F305" s="324">
        <f t="shared" si="142"/>
        <v>-0.23070434415858299</v>
      </c>
      <c r="G305" s="325">
        <f t="shared" si="145"/>
        <v>-13.810000000000002</v>
      </c>
      <c r="H305" s="326">
        <f t="shared" si="146"/>
        <v>-10.940000000000005</v>
      </c>
      <c r="I305" s="327"/>
      <c r="J305" s="328"/>
      <c r="K305" s="299">
        <v>52.705028895662046</v>
      </c>
      <c r="L305" s="299">
        <v>54.014509982315943</v>
      </c>
      <c r="M305" s="299">
        <v>54.768038641202402</v>
      </c>
      <c r="N305" s="324">
        <f t="shared" si="143"/>
        <v>1.3950485881167207E-2</v>
      </c>
      <c r="O305" s="324">
        <f t="shared" si="144"/>
        <v>3.914255980438619E-2</v>
      </c>
      <c r="P305" s="329">
        <f t="shared" si="147"/>
        <v>0.75352865888645937</v>
      </c>
      <c r="Q305" s="330">
        <f t="shared" si="148"/>
        <v>2.0630097455403558</v>
      </c>
      <c r="R305" s="331"/>
    </row>
    <row r="306" spans="1:18" x14ac:dyDescent="0.25">
      <c r="A306" s="332" t="s">
        <v>13</v>
      </c>
      <c r="B306" s="333"/>
      <c r="C306" s="333"/>
      <c r="D306" s="333"/>
      <c r="E306" s="333"/>
      <c r="F306" s="333"/>
      <c r="G306" s="333"/>
      <c r="H306" s="333"/>
      <c r="I306" s="333"/>
      <c r="J306" s="333"/>
      <c r="K306" s="333"/>
      <c r="L306" s="333"/>
      <c r="M306" s="333"/>
      <c r="N306" s="333"/>
      <c r="O306" s="333"/>
      <c r="P306" s="333"/>
      <c r="Q306" s="333"/>
      <c r="R306" s="334"/>
    </row>
    <row r="307" spans="1:18" ht="21" x14ac:dyDescent="0.35">
      <c r="A307" s="221" t="s">
        <v>82</v>
      </c>
      <c r="B307" s="221"/>
      <c r="C307" s="221"/>
      <c r="D307" s="221"/>
      <c r="E307" s="221"/>
      <c r="F307" s="221"/>
      <c r="G307" s="221"/>
      <c r="H307" s="221"/>
      <c r="I307" s="221"/>
      <c r="J307" s="221"/>
      <c r="K307" s="221"/>
      <c r="L307" s="221"/>
      <c r="M307" s="221"/>
      <c r="N307" s="221"/>
      <c r="O307" s="221"/>
      <c r="P307" s="221"/>
      <c r="Q307" s="221"/>
      <c r="R307" s="221"/>
    </row>
    <row r="308" spans="1:18" x14ac:dyDescent="0.25">
      <c r="A308" s="72"/>
      <c r="B308" s="11" t="s">
        <v>115</v>
      </c>
      <c r="C308" s="12"/>
      <c r="D308" s="12"/>
      <c r="E308" s="12"/>
      <c r="F308" s="12"/>
      <c r="G308" s="12"/>
      <c r="H308" s="12"/>
      <c r="I308" s="13"/>
      <c r="J308" s="222"/>
      <c r="K308" s="11" t="str">
        <f>K$5</f>
        <v>acumulado septiembre</v>
      </c>
      <c r="L308" s="12"/>
      <c r="M308" s="12"/>
      <c r="N308" s="12"/>
      <c r="O308" s="12"/>
      <c r="P308" s="12"/>
      <c r="Q308" s="12"/>
      <c r="R308" s="13"/>
    </row>
    <row r="309" spans="1:18" x14ac:dyDescent="0.25">
      <c r="A309" s="15"/>
      <c r="B309" s="16">
        <f>B$6</f>
        <v>2019</v>
      </c>
      <c r="C309" s="16">
        <f>C$6</f>
        <v>2022</v>
      </c>
      <c r="D309" s="16">
        <f>D$6</f>
        <v>2023</v>
      </c>
      <c r="E309" s="16" t="str">
        <f>CONCATENATE("var ",RIGHT(D309,2),"/",RIGHT(C309,2))</f>
        <v>var 23/22</v>
      </c>
      <c r="F309" s="16" t="str">
        <f>CONCATENATE("var ",RIGHT(D309,2),"/",RIGHT(B309,2))</f>
        <v>var 23/19</v>
      </c>
      <c r="G309" s="16" t="str">
        <f>CONCATENATE("dif ",RIGHT(D309,2),"-",RIGHT(C309,2))</f>
        <v>dif 23-22</v>
      </c>
      <c r="H309" s="106" t="str">
        <f>CONCATENATE("dif ",RIGHT(D309,2),"-",RIGHT(B309,2))</f>
        <v>dif 23-19</v>
      </c>
      <c r="I309" s="107"/>
      <c r="J309" s="223"/>
      <c r="K309" s="16">
        <f>K$6</f>
        <v>2019</v>
      </c>
      <c r="L309" s="16">
        <f>L$6</f>
        <v>2022</v>
      </c>
      <c r="M309" s="16">
        <f>M$6</f>
        <v>2023</v>
      </c>
      <c r="N309" s="16" t="str">
        <f>CONCATENATE("var ",RIGHT(M309,2),"/",RIGHT(L309,2))</f>
        <v>var 23/22</v>
      </c>
      <c r="O309" s="16" t="str">
        <f>CONCATENATE("var ",RIGHT(M309,2),"/",RIGHT(K309,2))</f>
        <v>var 23/19</v>
      </c>
      <c r="P309" s="16" t="str">
        <f>CONCATENATE("dif ",RIGHT(M309,2),"-",RIGHT(L309,2))</f>
        <v>dif 23-22</v>
      </c>
      <c r="Q309" s="106" t="str">
        <f>CONCATENATE("dif ",RIGHT(M309,2),"-",RIGHT(K309,2))</f>
        <v>dif 23-19</v>
      </c>
      <c r="R309" s="107"/>
    </row>
    <row r="310" spans="1:18" x14ac:dyDescent="0.25">
      <c r="A310" s="224" t="s">
        <v>48</v>
      </c>
      <c r="B310" s="259">
        <v>66.11</v>
      </c>
      <c r="C310" s="259">
        <v>76.260000000000005</v>
      </c>
      <c r="D310" s="259">
        <v>84.95</v>
      </c>
      <c r="E310" s="304">
        <f t="shared" ref="E310:E318" si="149">D310/C310-1</f>
        <v>0.11395226855494367</v>
      </c>
      <c r="F310" s="304">
        <f t="shared" ref="F310:F318" si="150">D310/B310-1</f>
        <v>0.28497957948873087</v>
      </c>
      <c r="G310" s="315">
        <f>D310-C310</f>
        <v>8.6899999999999977</v>
      </c>
      <c r="H310" s="316">
        <f>D310-B310</f>
        <v>18.840000000000003</v>
      </c>
      <c r="I310" s="317"/>
      <c r="J310" s="264"/>
      <c r="K310" s="259">
        <v>69.440209401728779</v>
      </c>
      <c r="L310" s="259">
        <v>76.933465226428424</v>
      </c>
      <c r="M310" s="259">
        <v>88.845795530277414</v>
      </c>
      <c r="N310" s="304">
        <f t="shared" ref="N310:N318" si="151">M310/L310-1</f>
        <v>0.15483938320975077</v>
      </c>
      <c r="O310" s="304">
        <f t="shared" ref="O310:O318" si="152">M310/K310-1</f>
        <v>0.27945748285813088</v>
      </c>
      <c r="P310" s="315">
        <f>M310-L310</f>
        <v>11.912330303848989</v>
      </c>
      <c r="Q310" s="316">
        <f>M310-K310</f>
        <v>19.405586128548634</v>
      </c>
      <c r="R310" s="317"/>
    </row>
    <row r="311" spans="1:18" x14ac:dyDescent="0.25">
      <c r="A311" s="94" t="s">
        <v>49</v>
      </c>
      <c r="B311" s="308">
        <v>81.93</v>
      </c>
      <c r="C311" s="308">
        <v>96.8</v>
      </c>
      <c r="D311" s="308">
        <v>104.87</v>
      </c>
      <c r="E311" s="335">
        <f t="shared" si="149"/>
        <v>8.3367768595041358E-2</v>
      </c>
      <c r="F311" s="335">
        <f t="shared" si="150"/>
        <v>0.27999511778347363</v>
      </c>
      <c r="G311" s="336">
        <f t="shared" ref="G311:G318" si="153">D311-C311</f>
        <v>8.0700000000000074</v>
      </c>
      <c r="H311" s="337">
        <f t="shared" ref="H311:H318" si="154">D311-B311</f>
        <v>22.939999999999998</v>
      </c>
      <c r="I311" s="338"/>
      <c r="J311" s="223"/>
      <c r="K311" s="308">
        <v>88.85877070875992</v>
      </c>
      <c r="L311" s="308">
        <v>103.08931734441472</v>
      </c>
      <c r="M311" s="308">
        <v>113.81828608739737</v>
      </c>
      <c r="N311" s="335">
        <f>M311/L311-1</f>
        <v>0.10407449597457186</v>
      </c>
      <c r="O311" s="335">
        <f t="shared" si="152"/>
        <v>0.28088972174107374</v>
      </c>
      <c r="P311" s="336">
        <f t="shared" ref="P311:P318" si="155">M311-L311</f>
        <v>10.728968742982644</v>
      </c>
      <c r="Q311" s="337">
        <f t="shared" ref="Q311:Q318" si="156">M311-K311</f>
        <v>24.959515378637448</v>
      </c>
      <c r="R311" s="338"/>
    </row>
    <row r="312" spans="1:18" x14ac:dyDescent="0.25">
      <c r="A312" s="97" t="s">
        <v>50</v>
      </c>
      <c r="B312" s="276">
        <v>64.959999999999994</v>
      </c>
      <c r="C312" s="276">
        <v>73.95</v>
      </c>
      <c r="D312" s="276">
        <v>79.42</v>
      </c>
      <c r="E312" s="314">
        <f t="shared" si="149"/>
        <v>7.3968897903989195E-2</v>
      </c>
      <c r="F312" s="314">
        <f t="shared" si="150"/>
        <v>0.22259852216748777</v>
      </c>
      <c r="G312" s="339">
        <f t="shared" si="153"/>
        <v>5.4699999999999989</v>
      </c>
      <c r="H312" s="340">
        <f t="shared" si="154"/>
        <v>14.460000000000008</v>
      </c>
      <c r="I312" s="341"/>
      <c r="J312" s="223"/>
      <c r="K312" s="276">
        <v>67.350854140699994</v>
      </c>
      <c r="L312" s="276">
        <v>67.596043762907556</v>
      </c>
      <c r="M312" s="276">
        <v>80.07520949776405</v>
      </c>
      <c r="N312" s="314">
        <f t="shared" si="151"/>
        <v>0.18461384779598999</v>
      </c>
      <c r="O312" s="314">
        <f t="shared" si="152"/>
        <v>0.1889264140656941</v>
      </c>
      <c r="P312" s="339">
        <f t="shared" si="155"/>
        <v>12.479165734856494</v>
      </c>
      <c r="Q312" s="340">
        <f t="shared" si="156"/>
        <v>12.724355357064056</v>
      </c>
      <c r="R312" s="341"/>
    </row>
    <row r="313" spans="1:18" x14ac:dyDescent="0.25">
      <c r="A313" s="97" t="s">
        <v>51</v>
      </c>
      <c r="B313" s="276">
        <v>43.6</v>
      </c>
      <c r="C313" s="276">
        <v>52.42</v>
      </c>
      <c r="D313" s="276">
        <v>46.32</v>
      </c>
      <c r="E313" s="314">
        <f t="shared" si="149"/>
        <v>-0.11636779855017176</v>
      </c>
      <c r="F313" s="314">
        <f t="shared" si="150"/>
        <v>6.2385321100917324E-2</v>
      </c>
      <c r="G313" s="339">
        <f t="shared" si="153"/>
        <v>-6.1000000000000014</v>
      </c>
      <c r="H313" s="340">
        <f t="shared" si="154"/>
        <v>2.7199999999999989</v>
      </c>
      <c r="I313" s="341"/>
      <c r="J313" s="223"/>
      <c r="K313" s="276">
        <v>45.864424342831967</v>
      </c>
      <c r="L313" s="276">
        <v>49.359293251360633</v>
      </c>
      <c r="M313" s="276">
        <v>47.778476109286778</v>
      </c>
      <c r="N313" s="314">
        <f t="shared" si="151"/>
        <v>-3.2026737782155701E-2</v>
      </c>
      <c r="O313" s="314">
        <f t="shared" si="152"/>
        <v>4.1732820020752071E-2</v>
      </c>
      <c r="P313" s="339">
        <f t="shared" si="155"/>
        <v>-1.5808171420738546</v>
      </c>
      <c r="Q313" s="340">
        <f t="shared" si="156"/>
        <v>1.9140517664548113</v>
      </c>
      <c r="R313" s="341"/>
    </row>
    <row r="314" spans="1:18" x14ac:dyDescent="0.25">
      <c r="A314" s="97" t="s">
        <v>52</v>
      </c>
      <c r="B314" s="276">
        <v>41.92</v>
      </c>
      <c r="C314" s="276">
        <v>43.87</v>
      </c>
      <c r="D314" s="276">
        <v>51.13</v>
      </c>
      <c r="E314" s="314">
        <f t="shared" si="149"/>
        <v>0.16548894460907237</v>
      </c>
      <c r="F314" s="314">
        <f t="shared" si="150"/>
        <v>0.21970419847328237</v>
      </c>
      <c r="G314" s="339">
        <f t="shared" si="153"/>
        <v>7.2600000000000051</v>
      </c>
      <c r="H314" s="340">
        <f t="shared" si="154"/>
        <v>9.2100000000000009</v>
      </c>
      <c r="I314" s="341"/>
      <c r="J314" s="223"/>
      <c r="K314" s="276">
        <v>41.055269642731616</v>
      </c>
      <c r="L314" s="276">
        <v>39.178031482317891</v>
      </c>
      <c r="M314" s="276">
        <v>50.484538523042517</v>
      </c>
      <c r="N314" s="314">
        <f t="shared" si="151"/>
        <v>0.2885930357636155</v>
      </c>
      <c r="O314" s="314">
        <f t="shared" si="152"/>
        <v>0.22967255999937763</v>
      </c>
      <c r="P314" s="339">
        <f t="shared" si="155"/>
        <v>11.306507040724625</v>
      </c>
      <c r="Q314" s="340">
        <f t="shared" si="156"/>
        <v>9.4292688803109002</v>
      </c>
      <c r="R314" s="341"/>
    </row>
    <row r="315" spans="1:18" x14ac:dyDescent="0.25">
      <c r="A315" s="97" t="s">
        <v>53</v>
      </c>
      <c r="B315" s="276">
        <v>70.06</v>
      </c>
      <c r="C315" s="276">
        <v>105.09</v>
      </c>
      <c r="D315" s="276">
        <v>121.4</v>
      </c>
      <c r="E315" s="314">
        <f>D315/C315-1</f>
        <v>0.15520030450090405</v>
      </c>
      <c r="F315" s="314">
        <f>D315/B315-1</f>
        <v>0.73280045675135597</v>
      </c>
      <c r="G315" s="339">
        <f>D315-C315</f>
        <v>16.310000000000002</v>
      </c>
      <c r="H315" s="340">
        <f>D315-B315</f>
        <v>51.34</v>
      </c>
      <c r="I315" s="341"/>
      <c r="J315" s="223"/>
      <c r="K315" s="276">
        <v>67.273663638327747</v>
      </c>
      <c r="L315" s="276">
        <v>91.107067991600289</v>
      </c>
      <c r="M315" s="276">
        <v>116.08727995695213</v>
      </c>
      <c r="N315" s="314">
        <f>M315/L315-1</f>
        <v>0.27418522531813805</v>
      </c>
      <c r="O315" s="314">
        <f>M315/K315-1</f>
        <v>0.72559771058482769</v>
      </c>
      <c r="P315" s="339">
        <f>M315-L315</f>
        <v>24.980211965351842</v>
      </c>
      <c r="Q315" s="340">
        <f>M315-K315</f>
        <v>48.813616318624383</v>
      </c>
      <c r="R315" s="341"/>
    </row>
    <row r="316" spans="1:18" x14ac:dyDescent="0.25">
      <c r="A316" s="97" t="s">
        <v>54</v>
      </c>
      <c r="B316" s="276">
        <v>37.18</v>
      </c>
      <c r="C316" s="276">
        <v>44.25</v>
      </c>
      <c r="D316" s="276">
        <v>56.46</v>
      </c>
      <c r="E316" s="314">
        <f t="shared" si="149"/>
        <v>0.2759322033898306</v>
      </c>
      <c r="F316" s="314">
        <f t="shared" si="150"/>
        <v>0.51855836471221095</v>
      </c>
      <c r="G316" s="339">
        <f t="shared" si="153"/>
        <v>12.21</v>
      </c>
      <c r="H316" s="340">
        <f t="shared" si="154"/>
        <v>19.28</v>
      </c>
      <c r="I316" s="341"/>
      <c r="J316" s="223"/>
      <c r="K316" s="276">
        <v>42.153454960155749</v>
      </c>
      <c r="L316" s="276">
        <v>51.325970929787438</v>
      </c>
      <c r="M316" s="276">
        <v>58.814747037806313</v>
      </c>
      <c r="N316" s="314">
        <f t="shared" si="151"/>
        <v>0.14590617522390992</v>
      </c>
      <c r="O316" s="314">
        <f t="shared" si="152"/>
        <v>0.39525329758614425</v>
      </c>
      <c r="P316" s="339">
        <f t="shared" si="155"/>
        <v>7.4887761080188753</v>
      </c>
      <c r="Q316" s="340">
        <f t="shared" si="156"/>
        <v>16.661292077650565</v>
      </c>
      <c r="R316" s="341"/>
    </row>
    <row r="317" spans="1:18" x14ac:dyDescent="0.25">
      <c r="A317" s="97" t="s">
        <v>55</v>
      </c>
      <c r="B317" s="276">
        <v>45.92</v>
      </c>
      <c r="C317" s="276">
        <v>57.49</v>
      </c>
      <c r="D317" s="276">
        <v>58.36</v>
      </c>
      <c r="E317" s="314">
        <f>D317/C317-1</f>
        <v>1.5133066620281799E-2</v>
      </c>
      <c r="F317" s="314">
        <f>D317/B317-1</f>
        <v>0.27090592334494779</v>
      </c>
      <c r="G317" s="339">
        <f>D317-C317</f>
        <v>0.86999999999999744</v>
      </c>
      <c r="H317" s="340">
        <f>D317-B317</f>
        <v>12.439999999999998</v>
      </c>
      <c r="I317" s="341"/>
      <c r="J317" s="223"/>
      <c r="K317" s="276">
        <v>50.336852935250718</v>
      </c>
      <c r="L317" s="276">
        <v>61.442744882519797</v>
      </c>
      <c r="M317" s="276">
        <v>68.357798886596441</v>
      </c>
      <c r="N317" s="314">
        <f>M317/L317-1</f>
        <v>0.11254467907152277</v>
      </c>
      <c r="O317" s="314">
        <f>M317/K317-1</f>
        <v>0.358007004818645</v>
      </c>
      <c r="P317" s="339">
        <f>M317-L317</f>
        <v>6.9150540040766444</v>
      </c>
      <c r="Q317" s="340">
        <f>M317-K317</f>
        <v>18.020945951345723</v>
      </c>
      <c r="R317" s="341"/>
    </row>
    <row r="318" spans="1:18" x14ac:dyDescent="0.25">
      <c r="A318" s="97" t="s">
        <v>56</v>
      </c>
      <c r="B318" s="276">
        <v>73.44</v>
      </c>
      <c r="C318" s="276">
        <v>83.34</v>
      </c>
      <c r="D318" s="276">
        <v>97.6</v>
      </c>
      <c r="E318" s="314">
        <f t="shared" si="149"/>
        <v>0.17110631149508038</v>
      </c>
      <c r="F318" s="314">
        <f t="shared" si="150"/>
        <v>0.32897603485838767</v>
      </c>
      <c r="G318" s="339">
        <f t="shared" si="153"/>
        <v>14.259999999999991</v>
      </c>
      <c r="H318" s="340">
        <f t="shared" si="154"/>
        <v>24.159999999999997</v>
      </c>
      <c r="I318" s="341"/>
      <c r="J318" s="223"/>
      <c r="K318" s="276">
        <v>70.808517443568078</v>
      </c>
      <c r="L318" s="276">
        <v>85.768592345001522</v>
      </c>
      <c r="M318" s="276">
        <v>106.23360360033993</v>
      </c>
      <c r="N318" s="314">
        <f t="shared" si="151"/>
        <v>0.23860728847010249</v>
      </c>
      <c r="O318" s="314">
        <f t="shared" si="152"/>
        <v>0.50029413742498452</v>
      </c>
      <c r="P318" s="339">
        <f t="shared" si="155"/>
        <v>20.46501125533841</v>
      </c>
      <c r="Q318" s="342">
        <f t="shared" si="156"/>
        <v>35.425086156771854</v>
      </c>
      <c r="R318" s="343"/>
    </row>
    <row r="319" spans="1:18" x14ac:dyDescent="0.25">
      <c r="A319" s="97" t="s">
        <v>57</v>
      </c>
      <c r="B319" s="276">
        <v>85.19</v>
      </c>
      <c r="C319" s="276">
        <v>61.82</v>
      </c>
      <c r="D319" s="276">
        <v>97.35</v>
      </c>
      <c r="E319" s="314">
        <f>D319/C319-1</f>
        <v>0.57473309608540912</v>
      </c>
      <c r="F319" s="314">
        <f>D319/B319-1</f>
        <v>0.14273975818758067</v>
      </c>
      <c r="G319" s="339">
        <f>D319-C319</f>
        <v>35.529999999999994</v>
      </c>
      <c r="H319" s="340">
        <f>D319-B319</f>
        <v>12.159999999999997</v>
      </c>
      <c r="I319" s="341"/>
      <c r="J319" s="223"/>
      <c r="K319" s="276">
        <v>101.6440287574876</v>
      </c>
      <c r="L319" s="276">
        <v>98.304300114448282</v>
      </c>
      <c r="M319" s="276">
        <v>99.088823951774856</v>
      </c>
      <c r="N319" s="314">
        <f>M319/L319-1</f>
        <v>7.9805648014705799E-3</v>
      </c>
      <c r="O319" s="314">
        <f>M319/K319-1</f>
        <v>-2.513875961970391E-2</v>
      </c>
      <c r="P319" s="339">
        <f>M319-L319</f>
        <v>0.78452383732657438</v>
      </c>
      <c r="Q319" s="340">
        <f>M319-K319</f>
        <v>-2.5552048057127479</v>
      </c>
      <c r="R319" s="341"/>
    </row>
    <row r="320" spans="1:18" x14ac:dyDescent="0.25">
      <c r="A320" s="97" t="s">
        <v>80</v>
      </c>
      <c r="B320" s="299">
        <v>38.68</v>
      </c>
      <c r="C320" s="299">
        <v>35.25</v>
      </c>
      <c r="D320" s="299">
        <v>47.95</v>
      </c>
      <c r="E320" s="314">
        <f>D320/C320-1</f>
        <v>0.36028368794326249</v>
      </c>
      <c r="F320" s="314">
        <f>D320/B320-1</f>
        <v>0.23965873836608065</v>
      </c>
      <c r="G320" s="339">
        <f>D320-C320</f>
        <v>12.700000000000003</v>
      </c>
      <c r="H320" s="340">
        <f>D320-B320</f>
        <v>9.2700000000000031</v>
      </c>
      <c r="I320" s="341"/>
      <c r="J320" s="223"/>
      <c r="K320" s="299">
        <v>39.460924753672209</v>
      </c>
      <c r="L320" s="299">
        <v>39.849310605114908</v>
      </c>
      <c r="M320" s="299">
        <v>51.606305178527741</v>
      </c>
      <c r="N320" s="314">
        <f>M320/L320-1</f>
        <v>0.29503633550698738</v>
      </c>
      <c r="O320" s="314">
        <f>M320/K320-1</f>
        <v>0.3077824582335793</v>
      </c>
      <c r="P320" s="339">
        <f>M320-L320</f>
        <v>11.756994573412832</v>
      </c>
      <c r="Q320" s="340">
        <f>M320-K320</f>
        <v>12.145380424855531</v>
      </c>
      <c r="R320" s="341"/>
    </row>
    <row r="321" spans="1:18" x14ac:dyDescent="0.25">
      <c r="A321" s="42" t="s">
        <v>13</v>
      </c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4"/>
    </row>
    <row r="322" spans="1:18" ht="23.25" x14ac:dyDescent="0.35">
      <c r="A322" s="344" t="s">
        <v>83</v>
      </c>
      <c r="B322" s="344"/>
      <c r="C322" s="344"/>
      <c r="D322" s="344"/>
      <c r="E322" s="344"/>
      <c r="F322" s="344"/>
      <c r="G322" s="344"/>
      <c r="H322" s="344"/>
      <c r="I322" s="344"/>
      <c r="J322" s="344"/>
      <c r="K322" s="344"/>
      <c r="L322" s="344"/>
      <c r="M322" s="344"/>
      <c r="N322" s="344"/>
      <c r="O322" s="344"/>
      <c r="P322" s="344"/>
      <c r="Q322" s="344"/>
      <c r="R322" s="344"/>
    </row>
    <row r="323" spans="1:18" ht="21" x14ac:dyDescent="0.35">
      <c r="A323" s="345" t="s">
        <v>84</v>
      </c>
      <c r="B323" s="345"/>
      <c r="C323" s="345"/>
      <c r="D323" s="345"/>
      <c r="E323" s="345"/>
      <c r="F323" s="345"/>
      <c r="G323" s="345"/>
      <c r="H323" s="345"/>
      <c r="I323" s="345"/>
      <c r="J323" s="345"/>
      <c r="K323" s="345"/>
      <c r="L323" s="345"/>
      <c r="M323" s="345"/>
      <c r="N323" s="345"/>
      <c r="O323" s="345"/>
      <c r="P323" s="345"/>
      <c r="Q323" s="345"/>
      <c r="R323" s="345"/>
    </row>
    <row r="324" spans="1:18" x14ac:dyDescent="0.25">
      <c r="A324" s="72"/>
      <c r="B324" s="11" t="s">
        <v>115</v>
      </c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3"/>
    </row>
    <row r="325" spans="1:18" x14ac:dyDescent="0.25">
      <c r="A325" s="15"/>
      <c r="B325" s="106">
        <f>B$6</f>
        <v>2019</v>
      </c>
      <c r="C325" s="107"/>
      <c r="D325" s="106">
        <f>C$6</f>
        <v>2022</v>
      </c>
      <c r="E325" s="107"/>
      <c r="F325" s="106">
        <f>D$6</f>
        <v>2023</v>
      </c>
      <c r="G325" s="107"/>
      <c r="H325" s="106" t="str">
        <f>CONCATENATE("var ",RIGHT(F325,2),"/",RIGHT(D325,2))</f>
        <v>var 23/22</v>
      </c>
      <c r="I325" s="107"/>
      <c r="J325" s="16"/>
      <c r="K325" s="106" t="str">
        <f>CONCATENATE("var ",RIGHT(F325,2),"/",RIGHT(B325,2))</f>
        <v>var 23/19</v>
      </c>
      <c r="L325" s="107"/>
      <c r="M325" s="106" t="str">
        <f>CONCATENATE("dif ",RIGHT(F325,2),"-",RIGHT(D325,2))</f>
        <v>dif 23-22</v>
      </c>
      <c r="N325" s="107"/>
      <c r="O325" s="106" t="str">
        <f>CONCATENATE("dif ",RIGHT(F325,2),"-",RIGHT(B325,2))</f>
        <v>dif 23-19</v>
      </c>
      <c r="P325" s="107"/>
      <c r="Q325" s="106" t="str">
        <f>CONCATENATE("cuota ",RIGHT(F325,2))</f>
        <v>cuota 23</v>
      </c>
      <c r="R325" s="107"/>
    </row>
    <row r="326" spans="1:18" x14ac:dyDescent="0.25">
      <c r="A326" s="346" t="s">
        <v>4</v>
      </c>
      <c r="B326" s="347">
        <v>388</v>
      </c>
      <c r="C326" s="348"/>
      <c r="D326" s="347">
        <v>297</v>
      </c>
      <c r="E326" s="348"/>
      <c r="F326" s="347">
        <v>310</v>
      </c>
      <c r="G326" s="348"/>
      <c r="H326" s="349">
        <f>F326/D326-1</f>
        <v>4.3771043771043683E-2</v>
      </c>
      <c r="I326" s="350"/>
      <c r="J326" s="351"/>
      <c r="K326" s="349">
        <f>F326/B326-1</f>
        <v>-0.2010309278350515</v>
      </c>
      <c r="L326" s="350"/>
      <c r="M326" s="352">
        <f>F326-D326</f>
        <v>13</v>
      </c>
      <c r="N326" s="353"/>
      <c r="O326" s="352">
        <f>F326-B326</f>
        <v>-78</v>
      </c>
      <c r="P326" s="353"/>
      <c r="Q326" s="349">
        <f>F326/$F$326</f>
        <v>1</v>
      </c>
      <c r="R326" s="350"/>
    </row>
    <row r="327" spans="1:18" x14ac:dyDescent="0.25">
      <c r="A327" s="354" t="s">
        <v>5</v>
      </c>
      <c r="B327" s="355">
        <v>230</v>
      </c>
      <c r="C327" s="356"/>
      <c r="D327" s="355">
        <v>196</v>
      </c>
      <c r="E327" s="356"/>
      <c r="F327" s="355">
        <v>201</v>
      </c>
      <c r="G327" s="356"/>
      <c r="H327" s="357">
        <f t="shared" ref="H327:H337" si="157">F327/D327-1</f>
        <v>2.5510204081632626E-2</v>
      </c>
      <c r="I327" s="358"/>
      <c r="J327" s="359"/>
      <c r="K327" s="357">
        <f t="shared" ref="K327:K337" si="158">F327/B327-1</f>
        <v>-0.12608695652173918</v>
      </c>
      <c r="L327" s="358"/>
      <c r="M327" s="360">
        <f t="shared" ref="M327:M337" si="159">F327-D327</f>
        <v>5</v>
      </c>
      <c r="N327" s="361"/>
      <c r="O327" s="360">
        <f t="shared" ref="O327:O337" si="160">F327-B327</f>
        <v>-29</v>
      </c>
      <c r="P327" s="361"/>
      <c r="Q327" s="357">
        <f t="shared" ref="Q327:Q337" si="161">F327/$F$326</f>
        <v>0.64838709677419359</v>
      </c>
      <c r="R327" s="358"/>
    </row>
    <row r="328" spans="1:18" x14ac:dyDescent="0.25">
      <c r="A328" s="362" t="s">
        <v>6</v>
      </c>
      <c r="B328" s="363">
        <v>26</v>
      </c>
      <c r="C328" s="364"/>
      <c r="D328" s="363">
        <v>29</v>
      </c>
      <c r="E328" s="364"/>
      <c r="F328" s="363">
        <v>30</v>
      </c>
      <c r="G328" s="364"/>
      <c r="H328" s="365">
        <f t="shared" si="157"/>
        <v>3.4482758620689724E-2</v>
      </c>
      <c r="I328" s="366"/>
      <c r="J328" s="367"/>
      <c r="K328" s="365">
        <f t="shared" si="158"/>
        <v>0.15384615384615374</v>
      </c>
      <c r="L328" s="366"/>
      <c r="M328" s="368">
        <f t="shared" si="159"/>
        <v>1</v>
      </c>
      <c r="N328" s="369"/>
      <c r="O328" s="368">
        <f t="shared" si="160"/>
        <v>4</v>
      </c>
      <c r="P328" s="369"/>
      <c r="Q328" s="365">
        <f t="shared" si="161"/>
        <v>9.6774193548387094E-2</v>
      </c>
      <c r="R328" s="366"/>
    </row>
    <row r="329" spans="1:18" x14ac:dyDescent="0.25">
      <c r="A329" s="37" t="s">
        <v>7</v>
      </c>
      <c r="B329" s="370">
        <v>98</v>
      </c>
      <c r="C329" s="371"/>
      <c r="D329" s="370">
        <v>99</v>
      </c>
      <c r="E329" s="371"/>
      <c r="F329" s="370">
        <v>104</v>
      </c>
      <c r="G329" s="371"/>
      <c r="H329" s="372">
        <f t="shared" si="157"/>
        <v>5.0505050505050608E-2</v>
      </c>
      <c r="I329" s="373"/>
      <c r="J329" s="374"/>
      <c r="K329" s="372">
        <f t="shared" si="158"/>
        <v>6.1224489795918435E-2</v>
      </c>
      <c r="L329" s="373"/>
      <c r="M329" s="375">
        <f t="shared" si="159"/>
        <v>5</v>
      </c>
      <c r="N329" s="376"/>
      <c r="O329" s="375">
        <f t="shared" si="160"/>
        <v>6</v>
      </c>
      <c r="P329" s="376"/>
      <c r="Q329" s="372">
        <f t="shared" si="161"/>
        <v>0.33548387096774196</v>
      </c>
      <c r="R329" s="373"/>
    </row>
    <row r="330" spans="1:18" x14ac:dyDescent="0.25">
      <c r="A330" s="37" t="s">
        <v>8</v>
      </c>
      <c r="B330" s="370">
        <v>52</v>
      </c>
      <c r="C330" s="371"/>
      <c r="D330" s="370">
        <v>43</v>
      </c>
      <c r="E330" s="371"/>
      <c r="F330" s="370">
        <v>42</v>
      </c>
      <c r="G330" s="371"/>
      <c r="H330" s="372">
        <f t="shared" si="157"/>
        <v>-2.3255813953488413E-2</v>
      </c>
      <c r="I330" s="373"/>
      <c r="J330" s="374"/>
      <c r="K330" s="372">
        <f t="shared" si="158"/>
        <v>-0.19230769230769229</v>
      </c>
      <c r="L330" s="373"/>
      <c r="M330" s="375">
        <f t="shared" si="159"/>
        <v>-1</v>
      </c>
      <c r="N330" s="376"/>
      <c r="O330" s="375">
        <f t="shared" si="160"/>
        <v>-10</v>
      </c>
      <c r="P330" s="376"/>
      <c r="Q330" s="372">
        <f t="shared" si="161"/>
        <v>0.13548387096774195</v>
      </c>
      <c r="R330" s="373"/>
    </row>
    <row r="331" spans="1:18" x14ac:dyDescent="0.25">
      <c r="A331" s="37" t="s">
        <v>9</v>
      </c>
      <c r="B331" s="370">
        <v>22</v>
      </c>
      <c r="C331" s="371"/>
      <c r="D331" s="370">
        <v>15</v>
      </c>
      <c r="E331" s="371"/>
      <c r="F331" s="370">
        <v>13</v>
      </c>
      <c r="G331" s="371"/>
      <c r="H331" s="372">
        <f t="shared" si="157"/>
        <v>-0.1333333333333333</v>
      </c>
      <c r="I331" s="373"/>
      <c r="J331" s="374"/>
      <c r="K331" s="372">
        <f t="shared" si="158"/>
        <v>-0.40909090909090906</v>
      </c>
      <c r="L331" s="373"/>
      <c r="M331" s="375">
        <f t="shared" si="159"/>
        <v>-2</v>
      </c>
      <c r="N331" s="376"/>
      <c r="O331" s="375">
        <f t="shared" si="160"/>
        <v>-9</v>
      </c>
      <c r="P331" s="376"/>
      <c r="Q331" s="372">
        <f t="shared" si="161"/>
        <v>4.1935483870967745E-2</v>
      </c>
      <c r="R331" s="373"/>
    </row>
    <row r="332" spans="1:18" x14ac:dyDescent="0.25">
      <c r="A332" s="377" t="s">
        <v>10</v>
      </c>
      <c r="B332" s="378">
        <v>32</v>
      </c>
      <c r="C332" s="379"/>
      <c r="D332" s="378">
        <v>10</v>
      </c>
      <c r="E332" s="379"/>
      <c r="F332" s="378">
        <v>12</v>
      </c>
      <c r="G332" s="379"/>
      <c r="H332" s="380">
        <f t="shared" si="157"/>
        <v>0.19999999999999996</v>
      </c>
      <c r="I332" s="381"/>
      <c r="J332" s="382"/>
      <c r="K332" s="380">
        <f t="shared" si="158"/>
        <v>-0.625</v>
      </c>
      <c r="L332" s="381"/>
      <c r="M332" s="383">
        <f t="shared" si="159"/>
        <v>2</v>
      </c>
      <c r="N332" s="384"/>
      <c r="O332" s="383">
        <f t="shared" si="160"/>
        <v>-20</v>
      </c>
      <c r="P332" s="384"/>
      <c r="Q332" s="380">
        <f t="shared" si="161"/>
        <v>3.870967741935484E-2</v>
      </c>
      <c r="R332" s="381"/>
    </row>
    <row r="333" spans="1:18" x14ac:dyDescent="0.25">
      <c r="A333" s="385" t="s">
        <v>11</v>
      </c>
      <c r="B333" s="355">
        <v>158</v>
      </c>
      <c r="C333" s="356"/>
      <c r="D333" s="355">
        <v>101</v>
      </c>
      <c r="E333" s="356"/>
      <c r="F333" s="355">
        <v>109</v>
      </c>
      <c r="G333" s="356"/>
      <c r="H333" s="357">
        <f t="shared" si="157"/>
        <v>7.9207920792079278E-2</v>
      </c>
      <c r="I333" s="358"/>
      <c r="J333" s="359"/>
      <c r="K333" s="357">
        <f t="shared" si="158"/>
        <v>-0.310126582278481</v>
      </c>
      <c r="L333" s="358"/>
      <c r="M333" s="360">
        <f t="shared" si="159"/>
        <v>8</v>
      </c>
      <c r="N333" s="361"/>
      <c r="O333" s="360">
        <f t="shared" si="160"/>
        <v>-49</v>
      </c>
      <c r="P333" s="361"/>
      <c r="Q333" s="357">
        <f t="shared" si="161"/>
        <v>0.35161290322580646</v>
      </c>
      <c r="R333" s="358"/>
    </row>
    <row r="334" spans="1:18" x14ac:dyDescent="0.25">
      <c r="A334" s="362" t="s">
        <v>12</v>
      </c>
      <c r="B334" s="370">
        <v>5</v>
      </c>
      <c r="C334" s="371"/>
      <c r="D334" s="370">
        <v>5</v>
      </c>
      <c r="E334" s="371"/>
      <c r="F334" s="363">
        <v>5</v>
      </c>
      <c r="G334" s="364"/>
      <c r="H334" s="365">
        <f t="shared" si="157"/>
        <v>0</v>
      </c>
      <c r="I334" s="366"/>
      <c r="J334" s="367"/>
      <c r="K334" s="365">
        <f t="shared" si="158"/>
        <v>0</v>
      </c>
      <c r="L334" s="366"/>
      <c r="M334" s="368">
        <f t="shared" si="159"/>
        <v>0</v>
      </c>
      <c r="N334" s="369"/>
      <c r="O334" s="368">
        <f t="shared" si="160"/>
        <v>0</v>
      </c>
      <c r="P334" s="369"/>
      <c r="Q334" s="365">
        <f t="shared" si="161"/>
        <v>1.6129032258064516E-2</v>
      </c>
      <c r="R334" s="366"/>
    </row>
    <row r="335" spans="1:18" x14ac:dyDescent="0.25">
      <c r="A335" s="37" t="s">
        <v>8</v>
      </c>
      <c r="B335" s="370">
        <v>62</v>
      </c>
      <c r="C335" s="371"/>
      <c r="D335" s="370">
        <v>51</v>
      </c>
      <c r="E335" s="371"/>
      <c r="F335" s="370">
        <v>53</v>
      </c>
      <c r="G335" s="371"/>
      <c r="H335" s="372">
        <f t="shared" si="157"/>
        <v>3.9215686274509887E-2</v>
      </c>
      <c r="I335" s="373"/>
      <c r="J335" s="374"/>
      <c r="K335" s="372">
        <f t="shared" si="158"/>
        <v>-0.14516129032258063</v>
      </c>
      <c r="L335" s="373"/>
      <c r="M335" s="375">
        <f t="shared" si="159"/>
        <v>2</v>
      </c>
      <c r="N335" s="376"/>
      <c r="O335" s="375">
        <f t="shared" si="160"/>
        <v>-9</v>
      </c>
      <c r="P335" s="376"/>
      <c r="Q335" s="372">
        <f t="shared" si="161"/>
        <v>0.17096774193548386</v>
      </c>
      <c r="R335" s="373"/>
    </row>
    <row r="336" spans="1:18" x14ac:dyDescent="0.25">
      <c r="A336" s="37" t="s">
        <v>9</v>
      </c>
      <c r="B336" s="370">
        <v>52</v>
      </c>
      <c r="C336" s="371"/>
      <c r="D336" s="370">
        <v>29</v>
      </c>
      <c r="E336" s="371"/>
      <c r="F336" s="370">
        <v>32</v>
      </c>
      <c r="G336" s="371"/>
      <c r="H336" s="372">
        <f t="shared" si="157"/>
        <v>0.10344827586206895</v>
      </c>
      <c r="I336" s="373"/>
      <c r="J336" s="374"/>
      <c r="K336" s="372">
        <f t="shared" si="158"/>
        <v>-0.38461538461538458</v>
      </c>
      <c r="L336" s="373"/>
      <c r="M336" s="375">
        <f t="shared" si="159"/>
        <v>3</v>
      </c>
      <c r="N336" s="376"/>
      <c r="O336" s="375">
        <f t="shared" si="160"/>
        <v>-20</v>
      </c>
      <c r="P336" s="376"/>
      <c r="Q336" s="372">
        <f t="shared" si="161"/>
        <v>0.1032258064516129</v>
      </c>
      <c r="R336" s="373"/>
    </row>
    <row r="337" spans="1:18" x14ac:dyDescent="0.25">
      <c r="A337" s="386" t="s">
        <v>10</v>
      </c>
      <c r="B337" s="378">
        <v>39</v>
      </c>
      <c r="C337" s="379"/>
      <c r="D337" s="378">
        <v>16</v>
      </c>
      <c r="E337" s="379"/>
      <c r="F337" s="378">
        <v>19</v>
      </c>
      <c r="G337" s="379"/>
      <c r="H337" s="387">
        <f t="shared" si="157"/>
        <v>0.1875</v>
      </c>
      <c r="I337" s="388"/>
      <c r="J337" s="389"/>
      <c r="K337" s="387">
        <f t="shared" si="158"/>
        <v>-0.51282051282051277</v>
      </c>
      <c r="L337" s="388"/>
      <c r="M337" s="390">
        <f t="shared" si="159"/>
        <v>3</v>
      </c>
      <c r="N337" s="391"/>
      <c r="O337" s="390">
        <f t="shared" si="160"/>
        <v>-20</v>
      </c>
      <c r="P337" s="391"/>
      <c r="Q337" s="387">
        <f t="shared" si="161"/>
        <v>6.1290322580645158E-2</v>
      </c>
      <c r="R337" s="388"/>
    </row>
    <row r="338" spans="1:18" ht="21" x14ac:dyDescent="0.35">
      <c r="A338" s="345" t="s">
        <v>85</v>
      </c>
      <c r="B338" s="345"/>
      <c r="C338" s="345"/>
      <c r="D338" s="345"/>
      <c r="E338" s="345"/>
      <c r="F338" s="345"/>
      <c r="G338" s="345"/>
      <c r="H338" s="345"/>
      <c r="I338" s="345"/>
      <c r="J338" s="345"/>
      <c r="K338" s="345"/>
      <c r="L338" s="345"/>
      <c r="M338" s="345"/>
      <c r="N338" s="345"/>
      <c r="O338" s="345"/>
      <c r="P338" s="345"/>
      <c r="Q338" s="345"/>
      <c r="R338" s="345"/>
    </row>
    <row r="339" spans="1:18" x14ac:dyDescent="0.25">
      <c r="A339" s="72"/>
      <c r="B339" s="11" t="s">
        <v>115</v>
      </c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3"/>
    </row>
    <row r="340" spans="1:18" x14ac:dyDescent="0.25">
      <c r="A340" s="15"/>
      <c r="B340" s="106">
        <f>B$6</f>
        <v>2019</v>
      </c>
      <c r="C340" s="107"/>
      <c r="D340" s="106">
        <f>C$6</f>
        <v>2022</v>
      </c>
      <c r="E340" s="107"/>
      <c r="F340" s="106">
        <f>D$6</f>
        <v>2023</v>
      </c>
      <c r="G340" s="107"/>
      <c r="H340" s="106" t="str">
        <f>CONCATENATE("var ",RIGHT(F340,2),"/",RIGHT(D340,2))</f>
        <v>var 23/22</v>
      </c>
      <c r="I340" s="107"/>
      <c r="J340" s="16"/>
      <c r="K340" s="106" t="str">
        <f>CONCATENATE("var ",RIGHT(F340,2),"/",RIGHT(B340,2))</f>
        <v>var 23/19</v>
      </c>
      <c r="L340" s="107"/>
      <c r="M340" s="106" t="str">
        <f>CONCATENATE("dif ",RIGHT(F340,2),"-",RIGHT(D340,2))</f>
        <v>dif 23-22</v>
      </c>
      <c r="N340" s="107"/>
      <c r="O340" s="106" t="str">
        <f>CONCATENATE("dif ",RIGHT(F340,2),"-",RIGHT(B340,2))</f>
        <v>dif 23-19</v>
      </c>
      <c r="P340" s="107"/>
      <c r="Q340" s="106" t="str">
        <f>CONCATENATE("cuota ",RIGHT(F340,2))</f>
        <v>cuota 23</v>
      </c>
      <c r="R340" s="107"/>
    </row>
    <row r="341" spans="1:18" x14ac:dyDescent="0.25">
      <c r="A341" s="346" t="s">
        <v>48</v>
      </c>
      <c r="B341" s="347">
        <v>388</v>
      </c>
      <c r="C341" s="348"/>
      <c r="D341" s="347">
        <v>297</v>
      </c>
      <c r="E341" s="348"/>
      <c r="F341" s="347">
        <v>310</v>
      </c>
      <c r="G341" s="348"/>
      <c r="H341" s="349">
        <f>F341/D341-1</f>
        <v>4.3771043771043683E-2</v>
      </c>
      <c r="I341" s="350"/>
      <c r="J341" s="351"/>
      <c r="K341" s="349">
        <f>F341/B341-1</f>
        <v>-0.2010309278350515</v>
      </c>
      <c r="L341" s="350"/>
      <c r="M341" s="352">
        <f>F341-D341</f>
        <v>13</v>
      </c>
      <c r="N341" s="353"/>
      <c r="O341" s="352">
        <f>F341-B341</f>
        <v>-78</v>
      </c>
      <c r="P341" s="353"/>
      <c r="Q341" s="349">
        <f>F341/$F$341</f>
        <v>1</v>
      </c>
      <c r="R341" s="350"/>
    </row>
    <row r="342" spans="1:18" x14ac:dyDescent="0.25">
      <c r="A342" s="94" t="s">
        <v>49</v>
      </c>
      <c r="B342" s="370">
        <v>101</v>
      </c>
      <c r="C342" s="371"/>
      <c r="D342" s="370">
        <v>84</v>
      </c>
      <c r="E342" s="371"/>
      <c r="F342" s="370">
        <v>90</v>
      </c>
      <c r="G342" s="371"/>
      <c r="H342" s="372">
        <f t="shared" ref="H342:H351" si="162">F342/D342-1</f>
        <v>7.1428571428571397E-2</v>
      </c>
      <c r="I342" s="373"/>
      <c r="J342" s="374"/>
      <c r="K342" s="372">
        <f t="shared" ref="K342:K351" si="163">F342/B342-1</f>
        <v>-0.1089108910891089</v>
      </c>
      <c r="L342" s="373"/>
      <c r="M342" s="375">
        <f t="shared" ref="M342:M351" si="164">F342-D342</f>
        <v>6</v>
      </c>
      <c r="N342" s="376"/>
      <c r="O342" s="375">
        <f t="shared" ref="O342:O351" si="165">F342-B342</f>
        <v>-11</v>
      </c>
      <c r="P342" s="376"/>
      <c r="Q342" s="372">
        <f t="shared" ref="Q342:Q351" si="166">F342/$F$341</f>
        <v>0.29032258064516131</v>
      </c>
      <c r="R342" s="373"/>
    </row>
    <row r="343" spans="1:18" x14ac:dyDescent="0.25">
      <c r="A343" s="97" t="s">
        <v>50</v>
      </c>
      <c r="B343" s="370">
        <v>103</v>
      </c>
      <c r="C343" s="371"/>
      <c r="D343" s="370">
        <v>78</v>
      </c>
      <c r="E343" s="371"/>
      <c r="F343" s="370">
        <v>81</v>
      </c>
      <c r="G343" s="371"/>
      <c r="H343" s="372">
        <f t="shared" si="162"/>
        <v>3.8461538461538547E-2</v>
      </c>
      <c r="I343" s="373"/>
      <c r="J343" s="374"/>
      <c r="K343" s="372">
        <f t="shared" si="163"/>
        <v>-0.21359223300970875</v>
      </c>
      <c r="L343" s="373"/>
      <c r="M343" s="375">
        <f t="shared" si="164"/>
        <v>3</v>
      </c>
      <c r="N343" s="376"/>
      <c r="O343" s="375">
        <f t="shared" si="165"/>
        <v>-22</v>
      </c>
      <c r="P343" s="376"/>
      <c r="Q343" s="372">
        <f t="shared" si="166"/>
        <v>0.26129032258064516</v>
      </c>
      <c r="R343" s="373"/>
    </row>
    <row r="344" spans="1:18" x14ac:dyDescent="0.25">
      <c r="A344" s="97" t="s">
        <v>52</v>
      </c>
      <c r="B344" s="370">
        <v>78</v>
      </c>
      <c r="C344" s="371"/>
      <c r="D344" s="370">
        <v>59</v>
      </c>
      <c r="E344" s="371"/>
      <c r="F344" s="370">
        <v>62</v>
      </c>
      <c r="G344" s="371"/>
      <c r="H344" s="372">
        <f t="shared" si="162"/>
        <v>5.0847457627118731E-2</v>
      </c>
      <c r="I344" s="373"/>
      <c r="J344" s="374"/>
      <c r="K344" s="372">
        <f t="shared" si="163"/>
        <v>-0.20512820512820518</v>
      </c>
      <c r="L344" s="373"/>
      <c r="M344" s="375">
        <f t="shared" si="164"/>
        <v>3</v>
      </c>
      <c r="N344" s="376"/>
      <c r="O344" s="375">
        <f t="shared" si="165"/>
        <v>-16</v>
      </c>
      <c r="P344" s="376"/>
      <c r="Q344" s="372">
        <f t="shared" si="166"/>
        <v>0.2</v>
      </c>
      <c r="R344" s="373"/>
    </row>
    <row r="345" spans="1:18" x14ac:dyDescent="0.25">
      <c r="A345" s="97" t="s">
        <v>53</v>
      </c>
      <c r="B345" s="370">
        <v>15</v>
      </c>
      <c r="C345" s="371"/>
      <c r="D345" s="370">
        <v>12</v>
      </c>
      <c r="E345" s="371"/>
      <c r="F345" s="370">
        <v>12</v>
      </c>
      <c r="G345" s="371"/>
      <c r="H345" s="372">
        <f>F345/D345-1</f>
        <v>0</v>
      </c>
      <c r="I345" s="373"/>
      <c r="J345" s="374"/>
      <c r="K345" s="372">
        <f>F345/B345-1</f>
        <v>-0.19999999999999996</v>
      </c>
      <c r="L345" s="373"/>
      <c r="M345" s="375">
        <f>F345-D345</f>
        <v>0</v>
      </c>
      <c r="N345" s="376"/>
      <c r="O345" s="375">
        <f>F345-B345</f>
        <v>-3</v>
      </c>
      <c r="P345" s="376"/>
      <c r="Q345" s="372">
        <f>F345/$F$341</f>
        <v>3.870967741935484E-2</v>
      </c>
      <c r="R345" s="373"/>
    </row>
    <row r="346" spans="1:18" x14ac:dyDescent="0.25">
      <c r="A346" s="97" t="s">
        <v>54</v>
      </c>
      <c r="B346" s="370">
        <v>23</v>
      </c>
      <c r="C346" s="371"/>
      <c r="D346" s="370">
        <v>18</v>
      </c>
      <c r="E346" s="371"/>
      <c r="F346" s="370">
        <v>19</v>
      </c>
      <c r="G346" s="371"/>
      <c r="H346" s="372">
        <f t="shared" si="162"/>
        <v>5.555555555555558E-2</v>
      </c>
      <c r="I346" s="373"/>
      <c r="J346" s="374"/>
      <c r="K346" s="372">
        <f t="shared" si="163"/>
        <v>-0.17391304347826086</v>
      </c>
      <c r="L346" s="373"/>
      <c r="M346" s="375">
        <f t="shared" si="164"/>
        <v>1</v>
      </c>
      <c r="N346" s="376"/>
      <c r="O346" s="375">
        <f t="shared" si="165"/>
        <v>-4</v>
      </c>
      <c r="P346" s="376"/>
      <c r="Q346" s="372">
        <f t="shared" si="166"/>
        <v>6.1290322580645158E-2</v>
      </c>
      <c r="R346" s="373"/>
    </row>
    <row r="347" spans="1:18" x14ac:dyDescent="0.25">
      <c r="A347" s="97" t="s">
        <v>55</v>
      </c>
      <c r="B347" s="370">
        <v>8</v>
      </c>
      <c r="C347" s="371"/>
      <c r="D347" s="370">
        <v>5</v>
      </c>
      <c r="E347" s="371"/>
      <c r="F347" s="370">
        <v>5</v>
      </c>
      <c r="G347" s="371"/>
      <c r="H347" s="372">
        <f>F347/D347-1</f>
        <v>0</v>
      </c>
      <c r="I347" s="373"/>
      <c r="J347" s="374"/>
      <c r="K347" s="372">
        <f>F347/B347-1</f>
        <v>-0.375</v>
      </c>
      <c r="L347" s="373"/>
      <c r="M347" s="375">
        <f>F347-D347</f>
        <v>0</v>
      </c>
      <c r="N347" s="376"/>
      <c r="O347" s="375">
        <f>F347-B347</f>
        <v>-3</v>
      </c>
      <c r="P347" s="376"/>
      <c r="Q347" s="372">
        <f>F347/$F$341</f>
        <v>1.6129032258064516E-2</v>
      </c>
      <c r="R347" s="373"/>
    </row>
    <row r="348" spans="1:18" x14ac:dyDescent="0.25">
      <c r="A348" s="97" t="s">
        <v>56</v>
      </c>
      <c r="B348" s="370">
        <v>19</v>
      </c>
      <c r="C348" s="371"/>
      <c r="D348" s="370">
        <v>14</v>
      </c>
      <c r="E348" s="371"/>
      <c r="F348" s="370">
        <v>14</v>
      </c>
      <c r="G348" s="371"/>
      <c r="H348" s="372">
        <f t="shared" si="162"/>
        <v>0</v>
      </c>
      <c r="I348" s="373"/>
      <c r="J348" s="374"/>
      <c r="K348" s="372">
        <f t="shared" si="163"/>
        <v>-0.26315789473684215</v>
      </c>
      <c r="L348" s="373"/>
      <c r="M348" s="375">
        <f t="shared" si="164"/>
        <v>0</v>
      </c>
      <c r="N348" s="376"/>
      <c r="O348" s="375">
        <f t="shared" si="165"/>
        <v>-5</v>
      </c>
      <c r="P348" s="376"/>
      <c r="Q348" s="372">
        <f t="shared" si="166"/>
        <v>4.5161290322580643E-2</v>
      </c>
      <c r="R348" s="373"/>
    </row>
    <row r="349" spans="1:18" x14ac:dyDescent="0.25">
      <c r="A349" s="97" t="s">
        <v>51</v>
      </c>
      <c r="B349" s="370">
        <v>13</v>
      </c>
      <c r="C349" s="371"/>
      <c r="D349" s="370">
        <v>6</v>
      </c>
      <c r="E349" s="371"/>
      <c r="F349" s="370">
        <v>7</v>
      </c>
      <c r="G349" s="371"/>
      <c r="H349" s="372">
        <f t="shared" si="162"/>
        <v>0.16666666666666674</v>
      </c>
      <c r="I349" s="373"/>
      <c r="J349" s="374"/>
      <c r="K349" s="372">
        <f t="shared" si="163"/>
        <v>-0.46153846153846156</v>
      </c>
      <c r="L349" s="373"/>
      <c r="M349" s="375">
        <f t="shared" si="164"/>
        <v>1</v>
      </c>
      <c r="N349" s="376"/>
      <c r="O349" s="375">
        <f t="shared" si="165"/>
        <v>-6</v>
      </c>
      <c r="P349" s="376"/>
      <c r="Q349" s="372">
        <f t="shared" si="166"/>
        <v>2.2580645161290321E-2</v>
      </c>
      <c r="R349" s="373"/>
    </row>
    <row r="350" spans="1:18" x14ac:dyDescent="0.25">
      <c r="A350" s="98" t="s">
        <v>57</v>
      </c>
      <c r="B350" s="370">
        <v>6</v>
      </c>
      <c r="C350" s="371"/>
      <c r="D350" s="370">
        <v>5</v>
      </c>
      <c r="E350" s="371"/>
      <c r="F350" s="370">
        <v>4</v>
      </c>
      <c r="G350" s="371"/>
      <c r="H350" s="372">
        <f t="shared" si="162"/>
        <v>-0.19999999999999996</v>
      </c>
      <c r="I350" s="373"/>
      <c r="J350" s="374"/>
      <c r="K350" s="372">
        <f t="shared" si="163"/>
        <v>-0.33333333333333337</v>
      </c>
      <c r="L350" s="373"/>
      <c r="M350" s="375">
        <f t="shared" si="164"/>
        <v>-1</v>
      </c>
      <c r="N350" s="376"/>
      <c r="O350" s="375">
        <f t="shared" si="165"/>
        <v>-2</v>
      </c>
      <c r="P350" s="376"/>
      <c r="Q350" s="372">
        <f t="shared" si="166"/>
        <v>1.2903225806451613E-2</v>
      </c>
      <c r="R350" s="373"/>
    </row>
    <row r="351" spans="1:18" x14ac:dyDescent="0.25">
      <c r="A351" s="99" t="s">
        <v>58</v>
      </c>
      <c r="B351" s="370">
        <v>22</v>
      </c>
      <c r="C351" s="371"/>
      <c r="D351" s="370">
        <v>16</v>
      </c>
      <c r="E351" s="371"/>
      <c r="F351" s="370">
        <v>16</v>
      </c>
      <c r="G351" s="371"/>
      <c r="H351" s="372">
        <f t="shared" si="162"/>
        <v>0</v>
      </c>
      <c r="I351" s="373"/>
      <c r="J351" s="374"/>
      <c r="K351" s="372">
        <f t="shared" si="163"/>
        <v>-0.27272727272727271</v>
      </c>
      <c r="L351" s="373"/>
      <c r="M351" s="375">
        <f t="shared" si="164"/>
        <v>0</v>
      </c>
      <c r="N351" s="376"/>
      <c r="O351" s="375">
        <f t="shared" si="165"/>
        <v>-6</v>
      </c>
      <c r="P351" s="376"/>
      <c r="Q351" s="372">
        <f t="shared" si="166"/>
        <v>5.1612903225806452E-2</v>
      </c>
      <c r="R351" s="373"/>
    </row>
    <row r="352" spans="1:18" ht="21" x14ac:dyDescent="0.35">
      <c r="A352" s="345" t="s">
        <v>86</v>
      </c>
      <c r="B352" s="345"/>
      <c r="C352" s="345"/>
      <c r="D352" s="345"/>
      <c r="E352" s="345"/>
      <c r="F352" s="345"/>
      <c r="G352" s="345"/>
      <c r="H352" s="345"/>
      <c r="I352" s="345"/>
      <c r="J352" s="345"/>
      <c r="K352" s="345"/>
      <c r="L352" s="345"/>
      <c r="M352" s="345"/>
      <c r="N352" s="345"/>
      <c r="O352" s="345"/>
      <c r="P352" s="345"/>
      <c r="Q352" s="345"/>
      <c r="R352" s="345"/>
    </row>
    <row r="353" spans="1:18" x14ac:dyDescent="0.25">
      <c r="A353" s="72"/>
      <c r="B353" s="11" t="s">
        <v>115</v>
      </c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3"/>
    </row>
    <row r="354" spans="1:18" x14ac:dyDescent="0.25">
      <c r="A354" s="15"/>
      <c r="B354" s="106">
        <f>B$6</f>
        <v>2019</v>
      </c>
      <c r="C354" s="107"/>
      <c r="D354" s="106">
        <f>C$6</f>
        <v>2022</v>
      </c>
      <c r="E354" s="107"/>
      <c r="F354" s="106">
        <f>D$6</f>
        <v>2023</v>
      </c>
      <c r="G354" s="107"/>
      <c r="H354" s="106" t="str">
        <f>CONCATENATE("var ",RIGHT(F354,2),"/",RIGHT(D354,2))</f>
        <v>var 23/22</v>
      </c>
      <c r="I354" s="107"/>
      <c r="J354" s="16"/>
      <c r="K354" s="106" t="str">
        <f>CONCATENATE("var ",RIGHT(F354,2),"/",RIGHT(B354,2))</f>
        <v>var 23/19</v>
      </c>
      <c r="L354" s="107"/>
      <c r="M354" s="106" t="str">
        <f>CONCATENATE("dif ",RIGHT(F354,2),"-",RIGHT(D354,2))</f>
        <v>dif 23-22</v>
      </c>
      <c r="N354" s="107"/>
      <c r="O354" s="106" t="str">
        <f>CONCATENATE("dif ",RIGHT(F354,2),"-",RIGHT(B354,2))</f>
        <v>dif 23-19</v>
      </c>
      <c r="P354" s="107"/>
      <c r="Q354" s="106" t="str">
        <f>CONCATENATE("cuota ",RIGHT(F354,2))</f>
        <v>cuota 23</v>
      </c>
      <c r="R354" s="107"/>
    </row>
    <row r="355" spans="1:18" x14ac:dyDescent="0.25">
      <c r="A355" s="346" t="s">
        <v>4</v>
      </c>
      <c r="B355" s="392">
        <v>132550</v>
      </c>
      <c r="C355" s="393"/>
      <c r="D355" s="392">
        <v>124412</v>
      </c>
      <c r="E355" s="393"/>
      <c r="F355" s="392">
        <v>126917</v>
      </c>
      <c r="G355" s="393"/>
      <c r="H355" s="349">
        <f>F355/D355-1</f>
        <v>2.0134713693212847E-2</v>
      </c>
      <c r="I355" s="350"/>
      <c r="J355" s="351"/>
      <c r="K355" s="349">
        <f>F355/B355-1</f>
        <v>-4.2497170878913582E-2</v>
      </c>
      <c r="L355" s="350"/>
      <c r="M355" s="394">
        <f>F355-D355</f>
        <v>2505</v>
      </c>
      <c r="N355" s="395"/>
      <c r="O355" s="394">
        <f>F355-B355</f>
        <v>-5633</v>
      </c>
      <c r="P355" s="395"/>
      <c r="Q355" s="349">
        <f>F355/$F$355</f>
        <v>1</v>
      </c>
      <c r="R355" s="350"/>
    </row>
    <row r="356" spans="1:18" x14ac:dyDescent="0.25">
      <c r="A356" s="354" t="s">
        <v>5</v>
      </c>
      <c r="B356" s="396">
        <v>88686</v>
      </c>
      <c r="C356" s="397"/>
      <c r="D356" s="396">
        <v>89464</v>
      </c>
      <c r="E356" s="397"/>
      <c r="F356" s="396">
        <v>90839</v>
      </c>
      <c r="G356" s="397"/>
      <c r="H356" s="357">
        <f t="shared" ref="H356:H366" si="167">F356/D356-1</f>
        <v>1.5369310560672478E-2</v>
      </c>
      <c r="I356" s="358"/>
      <c r="J356" s="359"/>
      <c r="K356" s="357">
        <f t="shared" ref="K356:K366" si="168">F356/B356-1</f>
        <v>2.4276661479827766E-2</v>
      </c>
      <c r="L356" s="358"/>
      <c r="M356" s="398">
        <f t="shared" ref="M356:M366" si="169">F356-D356</f>
        <v>1375</v>
      </c>
      <c r="N356" s="399"/>
      <c r="O356" s="398">
        <f t="shared" ref="O356:O366" si="170">F356-B356</f>
        <v>2153</v>
      </c>
      <c r="P356" s="399"/>
      <c r="Q356" s="357">
        <f t="shared" ref="Q356:Q366" si="171">F356/$F$355</f>
        <v>0.71573548066846837</v>
      </c>
      <c r="R356" s="358"/>
    </row>
    <row r="357" spans="1:18" x14ac:dyDescent="0.25">
      <c r="A357" s="362" t="s">
        <v>6</v>
      </c>
      <c r="B357" s="400">
        <v>15702</v>
      </c>
      <c r="C357" s="401"/>
      <c r="D357" s="400">
        <v>17598</v>
      </c>
      <c r="E357" s="401"/>
      <c r="F357" s="400">
        <v>18450</v>
      </c>
      <c r="G357" s="401"/>
      <c r="H357" s="365">
        <f t="shared" si="167"/>
        <v>4.8414592567337156E-2</v>
      </c>
      <c r="I357" s="366"/>
      <c r="J357" s="367"/>
      <c r="K357" s="365">
        <f t="shared" si="168"/>
        <v>0.17500955292319453</v>
      </c>
      <c r="L357" s="366"/>
      <c r="M357" s="402">
        <f t="shared" si="169"/>
        <v>852</v>
      </c>
      <c r="N357" s="403"/>
      <c r="O357" s="402">
        <f t="shared" si="170"/>
        <v>2748</v>
      </c>
      <c r="P357" s="403"/>
      <c r="Q357" s="365">
        <f t="shared" si="171"/>
        <v>0.14537059653159151</v>
      </c>
      <c r="R357" s="366"/>
    </row>
    <row r="358" spans="1:18" x14ac:dyDescent="0.25">
      <c r="A358" s="37" t="s">
        <v>7</v>
      </c>
      <c r="B358" s="404">
        <v>53593</v>
      </c>
      <c r="C358" s="405"/>
      <c r="D358" s="404">
        <v>53579</v>
      </c>
      <c r="E358" s="405"/>
      <c r="F358" s="404">
        <v>56479</v>
      </c>
      <c r="G358" s="405"/>
      <c r="H358" s="372">
        <f t="shared" si="167"/>
        <v>5.4125683570055427E-2</v>
      </c>
      <c r="I358" s="373"/>
      <c r="J358" s="374"/>
      <c r="K358" s="372">
        <f t="shared" si="168"/>
        <v>5.385031627264758E-2</v>
      </c>
      <c r="L358" s="373"/>
      <c r="M358" s="406">
        <f t="shared" si="169"/>
        <v>2900</v>
      </c>
      <c r="N358" s="407"/>
      <c r="O358" s="406">
        <f t="shared" si="170"/>
        <v>2886</v>
      </c>
      <c r="P358" s="407"/>
      <c r="Q358" s="372">
        <f t="shared" si="171"/>
        <v>0.44500736701939064</v>
      </c>
      <c r="R358" s="373"/>
    </row>
    <row r="359" spans="1:18" x14ac:dyDescent="0.25">
      <c r="A359" s="37" t="s">
        <v>8</v>
      </c>
      <c r="B359" s="404">
        <v>15976</v>
      </c>
      <c r="C359" s="405"/>
      <c r="D359" s="404">
        <v>15489</v>
      </c>
      <c r="E359" s="405"/>
      <c r="F359" s="404">
        <v>13266</v>
      </c>
      <c r="G359" s="405"/>
      <c r="H359" s="372">
        <f t="shared" si="167"/>
        <v>-0.14352120859965134</v>
      </c>
      <c r="I359" s="373"/>
      <c r="J359" s="374"/>
      <c r="K359" s="372">
        <f t="shared" si="168"/>
        <v>-0.16962944416624937</v>
      </c>
      <c r="L359" s="373"/>
      <c r="M359" s="406">
        <f t="shared" si="169"/>
        <v>-2223</v>
      </c>
      <c r="N359" s="407"/>
      <c r="O359" s="406">
        <f t="shared" si="170"/>
        <v>-2710</v>
      </c>
      <c r="P359" s="407"/>
      <c r="Q359" s="372">
        <f t="shared" si="171"/>
        <v>0.10452500453051995</v>
      </c>
      <c r="R359" s="373"/>
    </row>
    <row r="360" spans="1:18" x14ac:dyDescent="0.25">
      <c r="A360" s="37" t="s">
        <v>9</v>
      </c>
      <c r="B360" s="404">
        <v>2410</v>
      </c>
      <c r="C360" s="405"/>
      <c r="D360" s="404">
        <v>2213</v>
      </c>
      <c r="E360" s="405"/>
      <c r="F360" s="404">
        <v>2023</v>
      </c>
      <c r="G360" s="405"/>
      <c r="H360" s="372">
        <f t="shared" si="167"/>
        <v>-8.5856303660189814E-2</v>
      </c>
      <c r="I360" s="373"/>
      <c r="J360" s="374"/>
      <c r="K360" s="372">
        <f t="shared" si="168"/>
        <v>-0.16058091286307052</v>
      </c>
      <c r="L360" s="373"/>
      <c r="M360" s="406">
        <f t="shared" si="169"/>
        <v>-190</v>
      </c>
      <c r="N360" s="407"/>
      <c r="O360" s="406">
        <f t="shared" si="170"/>
        <v>-387</v>
      </c>
      <c r="P360" s="407"/>
      <c r="Q360" s="372">
        <f t="shared" si="171"/>
        <v>1.5939551045171255E-2</v>
      </c>
      <c r="R360" s="373"/>
    </row>
    <row r="361" spans="1:18" x14ac:dyDescent="0.25">
      <c r="A361" s="377" t="s">
        <v>10</v>
      </c>
      <c r="B361" s="408">
        <v>1005</v>
      </c>
      <c r="C361" s="409"/>
      <c r="D361" s="408">
        <v>585</v>
      </c>
      <c r="E361" s="409"/>
      <c r="F361" s="408">
        <v>621</v>
      </c>
      <c r="G361" s="409"/>
      <c r="H361" s="380">
        <f t="shared" si="167"/>
        <v>6.1538461538461542E-2</v>
      </c>
      <c r="I361" s="381"/>
      <c r="J361" s="382"/>
      <c r="K361" s="380">
        <f t="shared" si="168"/>
        <v>-0.38208955223880592</v>
      </c>
      <c r="L361" s="381"/>
      <c r="M361" s="410">
        <f t="shared" si="169"/>
        <v>36</v>
      </c>
      <c r="N361" s="411"/>
      <c r="O361" s="410">
        <f t="shared" si="170"/>
        <v>-384</v>
      </c>
      <c r="P361" s="411"/>
      <c r="Q361" s="380">
        <f t="shared" si="171"/>
        <v>4.8929615417950311E-3</v>
      </c>
      <c r="R361" s="381"/>
    </row>
    <row r="362" spans="1:18" x14ac:dyDescent="0.25">
      <c r="A362" s="385" t="s">
        <v>11</v>
      </c>
      <c r="B362" s="396">
        <v>43864</v>
      </c>
      <c r="C362" s="397"/>
      <c r="D362" s="396">
        <v>34948</v>
      </c>
      <c r="E362" s="397"/>
      <c r="F362" s="396">
        <v>36078</v>
      </c>
      <c r="G362" s="397"/>
      <c r="H362" s="357">
        <f t="shared" si="167"/>
        <v>3.2333753004463839E-2</v>
      </c>
      <c r="I362" s="358"/>
      <c r="J362" s="359"/>
      <c r="K362" s="357">
        <f>F362/B362-1</f>
        <v>-0.17750319168338502</v>
      </c>
      <c r="L362" s="358"/>
      <c r="M362" s="398">
        <f t="shared" si="169"/>
        <v>1130</v>
      </c>
      <c r="N362" s="399"/>
      <c r="O362" s="398">
        <f t="shared" si="170"/>
        <v>-7786</v>
      </c>
      <c r="P362" s="399"/>
      <c r="Q362" s="357">
        <f t="shared" si="171"/>
        <v>0.28426451933153163</v>
      </c>
      <c r="R362" s="358"/>
    </row>
    <row r="363" spans="1:18" x14ac:dyDescent="0.25">
      <c r="A363" s="362" t="s">
        <v>12</v>
      </c>
      <c r="B363" s="404">
        <v>1933</v>
      </c>
      <c r="C363" s="405"/>
      <c r="D363" s="404">
        <v>2230</v>
      </c>
      <c r="E363" s="405"/>
      <c r="F363" s="404">
        <v>2117</v>
      </c>
      <c r="G363" s="405"/>
      <c r="H363" s="365">
        <f t="shared" si="167"/>
        <v>-5.067264573991026E-2</v>
      </c>
      <c r="I363" s="366"/>
      <c r="J363" s="367"/>
      <c r="K363" s="365">
        <f t="shared" si="168"/>
        <v>9.5188825659596521E-2</v>
      </c>
      <c r="L363" s="366"/>
      <c r="M363" s="402">
        <f t="shared" si="169"/>
        <v>-113</v>
      </c>
      <c r="N363" s="403"/>
      <c r="O363" s="402">
        <f t="shared" si="170"/>
        <v>184</v>
      </c>
      <c r="P363" s="403"/>
      <c r="Q363" s="365">
        <f t="shared" si="171"/>
        <v>1.6680192566795621E-2</v>
      </c>
      <c r="R363" s="366"/>
    </row>
    <row r="364" spans="1:18" x14ac:dyDescent="0.25">
      <c r="A364" s="37" t="s">
        <v>8</v>
      </c>
      <c r="B364" s="404">
        <v>24388</v>
      </c>
      <c r="C364" s="405"/>
      <c r="D364" s="404">
        <v>20708</v>
      </c>
      <c r="E364" s="405"/>
      <c r="F364" s="404">
        <v>21400</v>
      </c>
      <c r="G364" s="405"/>
      <c r="H364" s="372">
        <f t="shared" si="167"/>
        <v>3.3417036893953922E-2</v>
      </c>
      <c r="I364" s="373"/>
      <c r="J364" s="374"/>
      <c r="K364" s="372">
        <f t="shared" si="168"/>
        <v>-0.12251927177300315</v>
      </c>
      <c r="L364" s="373"/>
      <c r="M364" s="406">
        <f t="shared" si="169"/>
        <v>692</v>
      </c>
      <c r="N364" s="407"/>
      <c r="O364" s="406">
        <f t="shared" si="170"/>
        <v>-2988</v>
      </c>
      <c r="P364" s="407"/>
      <c r="Q364" s="372">
        <f t="shared" si="171"/>
        <v>0.16861413364639882</v>
      </c>
      <c r="R364" s="373"/>
    </row>
    <row r="365" spans="1:18" x14ac:dyDescent="0.25">
      <c r="A365" s="37" t="s">
        <v>9</v>
      </c>
      <c r="B365" s="404">
        <v>12341</v>
      </c>
      <c r="C365" s="405"/>
      <c r="D365" s="404">
        <v>9012</v>
      </c>
      <c r="E365" s="405"/>
      <c r="F365" s="404">
        <v>9303</v>
      </c>
      <c r="G365" s="405"/>
      <c r="H365" s="372">
        <f t="shared" si="167"/>
        <v>3.2290279627163798E-2</v>
      </c>
      <c r="I365" s="373"/>
      <c r="J365" s="374"/>
      <c r="K365" s="372">
        <f t="shared" si="168"/>
        <v>-0.2461712989222915</v>
      </c>
      <c r="L365" s="373"/>
      <c r="M365" s="406">
        <f t="shared" si="169"/>
        <v>291</v>
      </c>
      <c r="N365" s="407"/>
      <c r="O365" s="406">
        <f t="shared" si="170"/>
        <v>-3038</v>
      </c>
      <c r="P365" s="407"/>
      <c r="Q365" s="372">
        <f t="shared" si="171"/>
        <v>7.3299873145441508E-2</v>
      </c>
      <c r="R365" s="373"/>
    </row>
    <row r="366" spans="1:18" x14ac:dyDescent="0.25">
      <c r="A366" s="386" t="s">
        <v>10</v>
      </c>
      <c r="B366" s="408">
        <v>5202</v>
      </c>
      <c r="C366" s="409"/>
      <c r="D366" s="408">
        <v>2998</v>
      </c>
      <c r="E366" s="409"/>
      <c r="F366" s="408">
        <v>3258</v>
      </c>
      <c r="G366" s="409"/>
      <c r="H366" s="387">
        <f t="shared" si="167"/>
        <v>8.6724482988659091E-2</v>
      </c>
      <c r="I366" s="388"/>
      <c r="J366" s="389"/>
      <c r="K366" s="387">
        <f t="shared" si="168"/>
        <v>-0.37370242214532867</v>
      </c>
      <c r="L366" s="388"/>
      <c r="M366" s="412">
        <f t="shared" si="169"/>
        <v>260</v>
      </c>
      <c r="N366" s="413"/>
      <c r="O366" s="412">
        <f t="shared" si="170"/>
        <v>-1944</v>
      </c>
      <c r="P366" s="413"/>
      <c r="Q366" s="387">
        <f t="shared" si="171"/>
        <v>2.5670319972895671E-2</v>
      </c>
      <c r="R366" s="388"/>
    </row>
    <row r="367" spans="1:18" ht="21" x14ac:dyDescent="0.35">
      <c r="A367" s="345" t="s">
        <v>87</v>
      </c>
      <c r="B367" s="345"/>
      <c r="C367" s="345"/>
      <c r="D367" s="345"/>
      <c r="E367" s="345"/>
      <c r="F367" s="345"/>
      <c r="G367" s="345"/>
      <c r="H367" s="345"/>
      <c r="I367" s="345"/>
      <c r="J367" s="345"/>
      <c r="K367" s="345"/>
      <c r="L367" s="345"/>
      <c r="M367" s="345"/>
      <c r="N367" s="345"/>
      <c r="O367" s="345"/>
      <c r="P367" s="345"/>
      <c r="Q367" s="345"/>
      <c r="R367" s="345"/>
    </row>
    <row r="368" spans="1:18" x14ac:dyDescent="0.25">
      <c r="A368" s="72"/>
      <c r="B368" s="11" t="s">
        <v>115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3"/>
    </row>
    <row r="369" spans="1:18" x14ac:dyDescent="0.25">
      <c r="A369" s="15"/>
      <c r="B369" s="106">
        <f>B$6</f>
        <v>2019</v>
      </c>
      <c r="C369" s="107"/>
      <c r="D369" s="106">
        <f>C$6</f>
        <v>2022</v>
      </c>
      <c r="E369" s="107"/>
      <c r="F369" s="106">
        <f>D$6</f>
        <v>2023</v>
      </c>
      <c r="G369" s="107"/>
      <c r="H369" s="106" t="str">
        <f>CONCATENATE("var ",RIGHT(F369,2),"/",RIGHT(D369,2))</f>
        <v>var 23/22</v>
      </c>
      <c r="I369" s="107"/>
      <c r="J369" s="16"/>
      <c r="K369" s="106" t="str">
        <f>CONCATENATE("var ",RIGHT(F369,2),"/",RIGHT(B369,2))</f>
        <v>var 23/19</v>
      </c>
      <c r="L369" s="107"/>
      <c r="M369" s="106" t="str">
        <f>CONCATENATE("dif ",RIGHT(F369,2),"-",RIGHT(D369,2))</f>
        <v>dif 23-22</v>
      </c>
      <c r="N369" s="107"/>
      <c r="O369" s="106" t="str">
        <f>CONCATENATE("dif ",RIGHT(F369,2),"-",RIGHT(B369,2))</f>
        <v>dif 23-19</v>
      </c>
      <c r="P369" s="107"/>
      <c r="Q369" s="106" t="str">
        <f>CONCATENATE("cuota ",RIGHT(F369,2))</f>
        <v>cuota 23</v>
      </c>
      <c r="R369" s="107"/>
    </row>
    <row r="370" spans="1:18" x14ac:dyDescent="0.25">
      <c r="A370" s="346" t="s">
        <v>48</v>
      </c>
      <c r="B370" s="392">
        <v>132550</v>
      </c>
      <c r="C370" s="393"/>
      <c r="D370" s="392">
        <v>124412</v>
      </c>
      <c r="E370" s="393"/>
      <c r="F370" s="392">
        <v>126917</v>
      </c>
      <c r="G370" s="393"/>
      <c r="H370" s="349">
        <f>F370/D370-1</f>
        <v>2.0134713693212847E-2</v>
      </c>
      <c r="I370" s="350"/>
      <c r="J370" s="351"/>
      <c r="K370" s="349">
        <f>F370/B370-1</f>
        <v>-4.2497170878913582E-2</v>
      </c>
      <c r="L370" s="350"/>
      <c r="M370" s="394">
        <f>F370-D370</f>
        <v>2505</v>
      </c>
      <c r="N370" s="395"/>
      <c r="O370" s="394">
        <f>F370-B370</f>
        <v>-5633</v>
      </c>
      <c r="P370" s="395"/>
      <c r="Q370" s="349">
        <f>F370/$F$370</f>
        <v>1</v>
      </c>
      <c r="R370" s="350"/>
    </row>
    <row r="371" spans="1:18" x14ac:dyDescent="0.25">
      <c r="A371" s="94" t="s">
        <v>49</v>
      </c>
      <c r="B371" s="404">
        <v>47140</v>
      </c>
      <c r="C371" s="405"/>
      <c r="D371" s="404">
        <v>44073</v>
      </c>
      <c r="E371" s="405"/>
      <c r="F371" s="404">
        <v>46343</v>
      </c>
      <c r="G371" s="405"/>
      <c r="H371" s="372">
        <f t="shared" ref="H371:H380" si="172">F371/D371-1</f>
        <v>5.1505456855671206E-2</v>
      </c>
      <c r="I371" s="373"/>
      <c r="J371" s="374"/>
      <c r="K371" s="372">
        <f t="shared" ref="K371:K380" si="173">F371/B371-1</f>
        <v>-1.6907085277895639E-2</v>
      </c>
      <c r="L371" s="373"/>
      <c r="M371" s="406">
        <f t="shared" ref="M371:M380" si="174">F371-D371</f>
        <v>2270</v>
      </c>
      <c r="N371" s="407"/>
      <c r="O371" s="406">
        <f t="shared" ref="O371:O380" si="175">F371-B371</f>
        <v>-797</v>
      </c>
      <c r="P371" s="407"/>
      <c r="Q371" s="372">
        <f t="shared" ref="Q371:Q380" si="176">F371/$F$370</f>
        <v>0.36514414932593742</v>
      </c>
      <c r="R371" s="373"/>
    </row>
    <row r="372" spans="1:18" x14ac:dyDescent="0.25">
      <c r="A372" s="97" t="s">
        <v>50</v>
      </c>
      <c r="B372" s="404">
        <v>41020</v>
      </c>
      <c r="C372" s="405"/>
      <c r="D372" s="404">
        <v>39030</v>
      </c>
      <c r="E372" s="405"/>
      <c r="F372" s="404">
        <v>38275</v>
      </c>
      <c r="G372" s="405"/>
      <c r="H372" s="372">
        <f t="shared" si="172"/>
        <v>-1.9344094286446345E-2</v>
      </c>
      <c r="I372" s="373"/>
      <c r="J372" s="374"/>
      <c r="K372" s="372">
        <f t="shared" si="173"/>
        <v>-6.6918576304241806E-2</v>
      </c>
      <c r="L372" s="373"/>
      <c r="M372" s="406">
        <f t="shared" si="174"/>
        <v>-755</v>
      </c>
      <c r="N372" s="407"/>
      <c r="O372" s="406">
        <f t="shared" si="175"/>
        <v>-2745</v>
      </c>
      <c r="P372" s="407"/>
      <c r="Q372" s="372">
        <f t="shared" si="176"/>
        <v>0.30157504510822031</v>
      </c>
      <c r="R372" s="373"/>
    </row>
    <row r="373" spans="1:18" x14ac:dyDescent="0.25">
      <c r="A373" s="97" t="s">
        <v>52</v>
      </c>
      <c r="B373" s="404">
        <v>21508</v>
      </c>
      <c r="C373" s="405"/>
      <c r="D373" s="404">
        <v>18073</v>
      </c>
      <c r="E373" s="405"/>
      <c r="F373" s="404">
        <v>19434</v>
      </c>
      <c r="G373" s="405"/>
      <c r="H373" s="372">
        <f t="shared" si="172"/>
        <v>7.5305704642284033E-2</v>
      </c>
      <c r="I373" s="373"/>
      <c r="J373" s="374"/>
      <c r="K373" s="372">
        <f t="shared" si="173"/>
        <v>-9.6429235633252786E-2</v>
      </c>
      <c r="L373" s="373"/>
      <c r="M373" s="406">
        <f t="shared" si="174"/>
        <v>1361</v>
      </c>
      <c r="N373" s="407"/>
      <c r="O373" s="406">
        <f t="shared" si="175"/>
        <v>-2074</v>
      </c>
      <c r="P373" s="407"/>
      <c r="Q373" s="372">
        <f t="shared" si="176"/>
        <v>0.15312369501327638</v>
      </c>
      <c r="R373" s="373"/>
    </row>
    <row r="374" spans="1:18" x14ac:dyDescent="0.25">
      <c r="A374" s="97" t="s">
        <v>53</v>
      </c>
      <c r="B374" s="404">
        <v>4121</v>
      </c>
      <c r="C374" s="405"/>
      <c r="D374" s="404">
        <v>4791</v>
      </c>
      <c r="E374" s="405"/>
      <c r="F374" s="404">
        <v>4791</v>
      </c>
      <c r="G374" s="405"/>
      <c r="H374" s="372">
        <f>F374/D374-1</f>
        <v>0</v>
      </c>
      <c r="I374" s="373"/>
      <c r="J374" s="374"/>
      <c r="K374" s="372">
        <f>F374/B374-1</f>
        <v>0.1625818975976705</v>
      </c>
      <c r="L374" s="373"/>
      <c r="M374" s="406">
        <f>F374-D374</f>
        <v>0</v>
      </c>
      <c r="N374" s="407"/>
      <c r="O374" s="406">
        <f>F374-B374</f>
        <v>670</v>
      </c>
      <c r="P374" s="407"/>
      <c r="Q374" s="372">
        <f>F374/$F$370</f>
        <v>3.7749080107471814E-2</v>
      </c>
      <c r="R374" s="373"/>
    </row>
    <row r="375" spans="1:18" x14ac:dyDescent="0.25">
      <c r="A375" s="97" t="s">
        <v>54</v>
      </c>
      <c r="B375" s="404">
        <v>2708</v>
      </c>
      <c r="C375" s="405"/>
      <c r="D375" s="404">
        <v>2826</v>
      </c>
      <c r="E375" s="405"/>
      <c r="F375" s="404">
        <v>2750</v>
      </c>
      <c r="G375" s="405"/>
      <c r="H375" s="372">
        <f t="shared" si="172"/>
        <v>-2.6893135173389981E-2</v>
      </c>
      <c r="I375" s="373"/>
      <c r="J375" s="374"/>
      <c r="K375" s="372">
        <f t="shared" si="173"/>
        <v>1.5509601181683985E-2</v>
      </c>
      <c r="L375" s="373"/>
      <c r="M375" s="406">
        <f t="shared" si="174"/>
        <v>-76</v>
      </c>
      <c r="N375" s="407"/>
      <c r="O375" s="406">
        <f t="shared" si="175"/>
        <v>42</v>
      </c>
      <c r="P375" s="407"/>
      <c r="Q375" s="372">
        <f t="shared" si="176"/>
        <v>2.1667704090074617E-2</v>
      </c>
      <c r="R375" s="373"/>
    </row>
    <row r="376" spans="1:18" x14ac:dyDescent="0.25">
      <c r="A376" s="97" t="s">
        <v>55</v>
      </c>
      <c r="B376" s="404">
        <v>584</v>
      </c>
      <c r="C376" s="405"/>
      <c r="D376" s="404">
        <v>663</v>
      </c>
      <c r="E376" s="405"/>
      <c r="F376" s="404">
        <v>663</v>
      </c>
      <c r="G376" s="405"/>
      <c r="H376" s="372">
        <f>F376/D376-1</f>
        <v>0</v>
      </c>
      <c r="I376" s="373"/>
      <c r="J376" s="374"/>
      <c r="K376" s="372">
        <f>F376/B376-1</f>
        <v>0.13527397260273966</v>
      </c>
      <c r="L376" s="373"/>
      <c r="M376" s="406">
        <f>F376-D376</f>
        <v>0</v>
      </c>
      <c r="N376" s="407"/>
      <c r="O376" s="406">
        <f>F376-B376</f>
        <v>79</v>
      </c>
      <c r="P376" s="407"/>
      <c r="Q376" s="372">
        <f>F376/$F$370</f>
        <v>5.2238864769888985E-3</v>
      </c>
      <c r="R376" s="373"/>
    </row>
    <row r="377" spans="1:18" x14ac:dyDescent="0.25">
      <c r="A377" s="97" t="s">
        <v>56</v>
      </c>
      <c r="B377" s="404">
        <v>6890</v>
      </c>
      <c r="C377" s="405"/>
      <c r="D377" s="404">
        <v>6415</v>
      </c>
      <c r="E377" s="405"/>
      <c r="F377" s="404">
        <v>6415</v>
      </c>
      <c r="G377" s="405"/>
      <c r="H377" s="372">
        <f t="shared" si="172"/>
        <v>0</v>
      </c>
      <c r="I377" s="373"/>
      <c r="J377" s="374"/>
      <c r="K377" s="372">
        <f t="shared" si="173"/>
        <v>-6.8940493468795383E-2</v>
      </c>
      <c r="L377" s="373"/>
      <c r="M377" s="406">
        <f t="shared" si="174"/>
        <v>0</v>
      </c>
      <c r="N377" s="407"/>
      <c r="O377" s="406">
        <f t="shared" si="175"/>
        <v>-475</v>
      </c>
      <c r="P377" s="407"/>
      <c r="Q377" s="372">
        <f t="shared" si="176"/>
        <v>5.0544844268301331E-2</v>
      </c>
      <c r="R377" s="373"/>
    </row>
    <row r="378" spans="1:18" x14ac:dyDescent="0.25">
      <c r="A378" s="97" t="s">
        <v>51</v>
      </c>
      <c r="B378" s="404">
        <v>1127</v>
      </c>
      <c r="C378" s="405"/>
      <c r="D378" s="404">
        <v>898</v>
      </c>
      <c r="E378" s="405"/>
      <c r="F378" s="404">
        <v>912</v>
      </c>
      <c r="G378" s="405"/>
      <c r="H378" s="372">
        <f t="shared" si="172"/>
        <v>1.5590200445434244E-2</v>
      </c>
      <c r="I378" s="373"/>
      <c r="J378" s="374"/>
      <c r="K378" s="372">
        <f t="shared" si="173"/>
        <v>-0.1907719609582964</v>
      </c>
      <c r="L378" s="373"/>
      <c r="M378" s="406">
        <f t="shared" si="174"/>
        <v>14</v>
      </c>
      <c r="N378" s="407"/>
      <c r="O378" s="406">
        <f t="shared" si="175"/>
        <v>-215</v>
      </c>
      <c r="P378" s="407"/>
      <c r="Q378" s="372">
        <f t="shared" si="176"/>
        <v>7.1857985927811091E-3</v>
      </c>
      <c r="R378" s="373"/>
    </row>
    <row r="379" spans="1:18" x14ac:dyDescent="0.25">
      <c r="A379" s="98" t="s">
        <v>57</v>
      </c>
      <c r="B379" s="404">
        <v>4070</v>
      </c>
      <c r="C379" s="405"/>
      <c r="D379" s="404">
        <v>4562</v>
      </c>
      <c r="E379" s="405"/>
      <c r="F379" s="404">
        <v>4276</v>
      </c>
      <c r="G379" s="405"/>
      <c r="H379" s="372">
        <f t="shared" si="172"/>
        <v>-6.2691801841297634E-2</v>
      </c>
      <c r="I379" s="373"/>
      <c r="J379" s="374"/>
      <c r="K379" s="372">
        <f t="shared" si="173"/>
        <v>5.0614250614250622E-2</v>
      </c>
      <c r="L379" s="373"/>
      <c r="M379" s="406">
        <f t="shared" si="174"/>
        <v>-286</v>
      </c>
      <c r="N379" s="407"/>
      <c r="O379" s="406">
        <f t="shared" si="175"/>
        <v>206</v>
      </c>
      <c r="P379" s="407"/>
      <c r="Q379" s="372">
        <f t="shared" si="176"/>
        <v>3.3691310068785112E-2</v>
      </c>
      <c r="R379" s="373"/>
    </row>
    <row r="380" spans="1:18" x14ac:dyDescent="0.25">
      <c r="A380" s="99" t="s">
        <v>58</v>
      </c>
      <c r="B380" s="404">
        <v>3382</v>
      </c>
      <c r="C380" s="405"/>
      <c r="D380" s="404">
        <v>3081</v>
      </c>
      <c r="E380" s="405"/>
      <c r="F380" s="404">
        <v>3058</v>
      </c>
      <c r="G380" s="405"/>
      <c r="H380" s="372">
        <f t="shared" si="172"/>
        <v>-7.4651087309315356E-3</v>
      </c>
      <c r="I380" s="373"/>
      <c r="J380" s="374"/>
      <c r="K380" s="372">
        <f t="shared" si="173"/>
        <v>-9.5801301005322248E-2</v>
      </c>
      <c r="L380" s="373"/>
      <c r="M380" s="406">
        <f t="shared" si="174"/>
        <v>-23</v>
      </c>
      <c r="N380" s="407"/>
      <c r="O380" s="406">
        <f t="shared" si="175"/>
        <v>-324</v>
      </c>
      <c r="P380" s="407"/>
      <c r="Q380" s="372">
        <f t="shared" si="176"/>
        <v>2.4094486948162974E-2</v>
      </c>
      <c r="R380" s="373"/>
    </row>
    <row r="381" spans="1:18" ht="21" x14ac:dyDescent="0.35">
      <c r="A381" s="345" t="s">
        <v>88</v>
      </c>
      <c r="B381" s="345"/>
      <c r="C381" s="345"/>
      <c r="D381" s="345"/>
      <c r="E381" s="345"/>
      <c r="F381" s="345"/>
      <c r="G381" s="345"/>
      <c r="H381" s="345"/>
      <c r="I381" s="345"/>
      <c r="J381" s="345"/>
      <c r="K381" s="345"/>
      <c r="L381" s="345"/>
      <c r="M381" s="345"/>
      <c r="N381" s="345"/>
      <c r="O381" s="345"/>
      <c r="P381" s="345"/>
      <c r="Q381" s="345"/>
      <c r="R381" s="345"/>
    </row>
  </sheetData>
  <mergeCells count="971">
    <mergeCell ref="A381:R381"/>
    <mergeCell ref="O379:P379"/>
    <mergeCell ref="Q379:R379"/>
    <mergeCell ref="B380:C380"/>
    <mergeCell ref="D380:E380"/>
    <mergeCell ref="F380:G380"/>
    <mergeCell ref="H380:I380"/>
    <mergeCell ref="K380:L380"/>
    <mergeCell ref="M380:N380"/>
    <mergeCell ref="O380:P380"/>
    <mergeCell ref="Q380:R380"/>
    <mergeCell ref="B379:C379"/>
    <mergeCell ref="D379:E379"/>
    <mergeCell ref="F379:G379"/>
    <mergeCell ref="H379:I379"/>
    <mergeCell ref="K379:L379"/>
    <mergeCell ref="M379:N379"/>
    <mergeCell ref="O377:P377"/>
    <mergeCell ref="Q377:R377"/>
    <mergeCell ref="B378:C378"/>
    <mergeCell ref="D378:E378"/>
    <mergeCell ref="F378:G378"/>
    <mergeCell ref="H378:I378"/>
    <mergeCell ref="K378:L378"/>
    <mergeCell ref="M378:N378"/>
    <mergeCell ref="O378:P378"/>
    <mergeCell ref="Q378:R378"/>
    <mergeCell ref="B377:C377"/>
    <mergeCell ref="D377:E377"/>
    <mergeCell ref="F377:G377"/>
    <mergeCell ref="H377:I377"/>
    <mergeCell ref="K377:L377"/>
    <mergeCell ref="M377:N377"/>
    <mergeCell ref="O375:P375"/>
    <mergeCell ref="Q375:R375"/>
    <mergeCell ref="B376:C376"/>
    <mergeCell ref="D376:E376"/>
    <mergeCell ref="F376:G376"/>
    <mergeCell ref="H376:I376"/>
    <mergeCell ref="K376:L376"/>
    <mergeCell ref="M376:N376"/>
    <mergeCell ref="O376:P376"/>
    <mergeCell ref="Q376:R376"/>
    <mergeCell ref="B375:C375"/>
    <mergeCell ref="D375:E375"/>
    <mergeCell ref="F375:G375"/>
    <mergeCell ref="H375:I375"/>
    <mergeCell ref="K375:L375"/>
    <mergeCell ref="M375:N375"/>
    <mergeCell ref="O373:P373"/>
    <mergeCell ref="Q373:R373"/>
    <mergeCell ref="B374:C374"/>
    <mergeCell ref="D374:E374"/>
    <mergeCell ref="F374:G374"/>
    <mergeCell ref="H374:I374"/>
    <mergeCell ref="K374:L374"/>
    <mergeCell ref="M374:N374"/>
    <mergeCell ref="O374:P374"/>
    <mergeCell ref="Q374:R374"/>
    <mergeCell ref="B373:C373"/>
    <mergeCell ref="D373:E373"/>
    <mergeCell ref="F373:G373"/>
    <mergeCell ref="H373:I373"/>
    <mergeCell ref="K373:L373"/>
    <mergeCell ref="M373:N373"/>
    <mergeCell ref="O371:P371"/>
    <mergeCell ref="Q371:R371"/>
    <mergeCell ref="B372:C372"/>
    <mergeCell ref="D372:E372"/>
    <mergeCell ref="F372:G372"/>
    <mergeCell ref="H372:I372"/>
    <mergeCell ref="K372:L372"/>
    <mergeCell ref="M372:N372"/>
    <mergeCell ref="O372:P372"/>
    <mergeCell ref="Q372:R372"/>
    <mergeCell ref="B371:C371"/>
    <mergeCell ref="D371:E371"/>
    <mergeCell ref="F371:G371"/>
    <mergeCell ref="H371:I371"/>
    <mergeCell ref="K371:L371"/>
    <mergeCell ref="M371:N371"/>
    <mergeCell ref="O369:P369"/>
    <mergeCell ref="Q369:R369"/>
    <mergeCell ref="B370:C370"/>
    <mergeCell ref="D370:E370"/>
    <mergeCell ref="F370:G370"/>
    <mergeCell ref="H370:I370"/>
    <mergeCell ref="K370:L370"/>
    <mergeCell ref="M370:N370"/>
    <mergeCell ref="O370:P370"/>
    <mergeCell ref="Q370:R370"/>
    <mergeCell ref="O366:P366"/>
    <mergeCell ref="Q366:R366"/>
    <mergeCell ref="A367:R367"/>
    <mergeCell ref="B368:R368"/>
    <mergeCell ref="B369:C369"/>
    <mergeCell ref="D369:E369"/>
    <mergeCell ref="F369:G369"/>
    <mergeCell ref="H369:I369"/>
    <mergeCell ref="K369:L369"/>
    <mergeCell ref="M369:N369"/>
    <mergeCell ref="B366:C366"/>
    <mergeCell ref="D366:E366"/>
    <mergeCell ref="F366:G366"/>
    <mergeCell ref="H366:I366"/>
    <mergeCell ref="K366:L366"/>
    <mergeCell ref="M366:N366"/>
    <mergeCell ref="O364:P364"/>
    <mergeCell ref="Q364:R364"/>
    <mergeCell ref="B365:C365"/>
    <mergeCell ref="D365:E365"/>
    <mergeCell ref="F365:G365"/>
    <mergeCell ref="H365:I365"/>
    <mergeCell ref="K365:L365"/>
    <mergeCell ref="M365:N365"/>
    <mergeCell ref="O365:P365"/>
    <mergeCell ref="Q365:R365"/>
    <mergeCell ref="B364:C364"/>
    <mergeCell ref="D364:E364"/>
    <mergeCell ref="F364:G364"/>
    <mergeCell ref="H364:I364"/>
    <mergeCell ref="K364:L364"/>
    <mergeCell ref="M364:N364"/>
    <mergeCell ref="O362:P362"/>
    <mergeCell ref="Q362:R362"/>
    <mergeCell ref="B363:C363"/>
    <mergeCell ref="D363:E363"/>
    <mergeCell ref="F363:G363"/>
    <mergeCell ref="H363:I363"/>
    <mergeCell ref="K363:L363"/>
    <mergeCell ref="M363:N363"/>
    <mergeCell ref="O363:P363"/>
    <mergeCell ref="Q363:R363"/>
    <mergeCell ref="B362:C362"/>
    <mergeCell ref="D362:E362"/>
    <mergeCell ref="F362:G362"/>
    <mergeCell ref="H362:I362"/>
    <mergeCell ref="K362:L362"/>
    <mergeCell ref="M362:N362"/>
    <mergeCell ref="O360:P360"/>
    <mergeCell ref="Q360:R360"/>
    <mergeCell ref="B361:C361"/>
    <mergeCell ref="D361:E361"/>
    <mergeCell ref="F361:G361"/>
    <mergeCell ref="H361:I361"/>
    <mergeCell ref="K361:L361"/>
    <mergeCell ref="M361:N361"/>
    <mergeCell ref="O361:P361"/>
    <mergeCell ref="Q361:R361"/>
    <mergeCell ref="B360:C360"/>
    <mergeCell ref="D360:E360"/>
    <mergeCell ref="F360:G360"/>
    <mergeCell ref="H360:I360"/>
    <mergeCell ref="K360:L360"/>
    <mergeCell ref="M360:N360"/>
    <mergeCell ref="O358:P358"/>
    <mergeCell ref="Q358:R358"/>
    <mergeCell ref="B359:C359"/>
    <mergeCell ref="D359:E359"/>
    <mergeCell ref="F359:G359"/>
    <mergeCell ref="H359:I359"/>
    <mergeCell ref="K359:L359"/>
    <mergeCell ref="M359:N359"/>
    <mergeCell ref="O359:P359"/>
    <mergeCell ref="Q359:R359"/>
    <mergeCell ref="B358:C358"/>
    <mergeCell ref="D358:E358"/>
    <mergeCell ref="F358:G358"/>
    <mergeCell ref="H358:I358"/>
    <mergeCell ref="K358:L358"/>
    <mergeCell ref="M358:N358"/>
    <mergeCell ref="O356:P356"/>
    <mergeCell ref="Q356:R356"/>
    <mergeCell ref="B357:C357"/>
    <mergeCell ref="D357:E357"/>
    <mergeCell ref="F357:G357"/>
    <mergeCell ref="H357:I357"/>
    <mergeCell ref="K357:L357"/>
    <mergeCell ref="M357:N357"/>
    <mergeCell ref="O357:P357"/>
    <mergeCell ref="Q357:R357"/>
    <mergeCell ref="B356:C356"/>
    <mergeCell ref="D356:E356"/>
    <mergeCell ref="F356:G356"/>
    <mergeCell ref="H356:I356"/>
    <mergeCell ref="K356:L356"/>
    <mergeCell ref="M356:N356"/>
    <mergeCell ref="O354:P354"/>
    <mergeCell ref="Q354:R354"/>
    <mergeCell ref="B355:C355"/>
    <mergeCell ref="D355:E355"/>
    <mergeCell ref="F355:G355"/>
    <mergeCell ref="H355:I355"/>
    <mergeCell ref="K355:L355"/>
    <mergeCell ref="M355:N355"/>
    <mergeCell ref="O355:P355"/>
    <mergeCell ref="Q355:R355"/>
    <mergeCell ref="O351:P351"/>
    <mergeCell ref="Q351:R351"/>
    <mergeCell ref="A352:R352"/>
    <mergeCell ref="B353:R353"/>
    <mergeCell ref="B354:C354"/>
    <mergeCell ref="D354:E354"/>
    <mergeCell ref="F354:G354"/>
    <mergeCell ref="H354:I354"/>
    <mergeCell ref="K354:L354"/>
    <mergeCell ref="M354:N354"/>
    <mergeCell ref="B351:C351"/>
    <mergeCell ref="D351:E351"/>
    <mergeCell ref="F351:G351"/>
    <mergeCell ref="H351:I351"/>
    <mergeCell ref="K351:L351"/>
    <mergeCell ref="M351:N351"/>
    <mergeCell ref="O349:P349"/>
    <mergeCell ref="Q349:R349"/>
    <mergeCell ref="B350:C350"/>
    <mergeCell ref="D350:E350"/>
    <mergeCell ref="F350:G350"/>
    <mergeCell ref="H350:I350"/>
    <mergeCell ref="K350:L350"/>
    <mergeCell ref="M350:N350"/>
    <mergeCell ref="O350:P350"/>
    <mergeCell ref="Q350:R350"/>
    <mergeCell ref="B349:C349"/>
    <mergeCell ref="D349:E349"/>
    <mergeCell ref="F349:G349"/>
    <mergeCell ref="H349:I349"/>
    <mergeCell ref="K349:L349"/>
    <mergeCell ref="M349:N349"/>
    <mergeCell ref="O347:P347"/>
    <mergeCell ref="Q347:R347"/>
    <mergeCell ref="B348:C348"/>
    <mergeCell ref="D348:E348"/>
    <mergeCell ref="F348:G348"/>
    <mergeCell ref="H348:I348"/>
    <mergeCell ref="K348:L348"/>
    <mergeCell ref="M348:N348"/>
    <mergeCell ref="O348:P348"/>
    <mergeCell ref="Q348:R348"/>
    <mergeCell ref="B347:C347"/>
    <mergeCell ref="D347:E347"/>
    <mergeCell ref="F347:G347"/>
    <mergeCell ref="H347:I347"/>
    <mergeCell ref="K347:L347"/>
    <mergeCell ref="M347:N347"/>
    <mergeCell ref="O345:P345"/>
    <mergeCell ref="Q345:R345"/>
    <mergeCell ref="B346:C346"/>
    <mergeCell ref="D346:E346"/>
    <mergeCell ref="F346:G346"/>
    <mergeCell ref="H346:I346"/>
    <mergeCell ref="K346:L346"/>
    <mergeCell ref="M346:N346"/>
    <mergeCell ref="O346:P346"/>
    <mergeCell ref="Q346:R346"/>
    <mergeCell ref="B345:C345"/>
    <mergeCell ref="D345:E345"/>
    <mergeCell ref="F345:G345"/>
    <mergeCell ref="H345:I345"/>
    <mergeCell ref="K345:L345"/>
    <mergeCell ref="M345:N345"/>
    <mergeCell ref="O343:P343"/>
    <mergeCell ref="Q343:R343"/>
    <mergeCell ref="B344:C344"/>
    <mergeCell ref="D344:E344"/>
    <mergeCell ref="F344:G344"/>
    <mergeCell ref="H344:I344"/>
    <mergeCell ref="K344:L344"/>
    <mergeCell ref="M344:N344"/>
    <mergeCell ref="O344:P344"/>
    <mergeCell ref="Q344:R344"/>
    <mergeCell ref="B343:C343"/>
    <mergeCell ref="D343:E343"/>
    <mergeCell ref="F343:G343"/>
    <mergeCell ref="H343:I343"/>
    <mergeCell ref="K343:L343"/>
    <mergeCell ref="M343:N343"/>
    <mergeCell ref="O341:P341"/>
    <mergeCell ref="Q341:R341"/>
    <mergeCell ref="B342:C342"/>
    <mergeCell ref="D342:E342"/>
    <mergeCell ref="F342:G342"/>
    <mergeCell ref="H342:I342"/>
    <mergeCell ref="K342:L342"/>
    <mergeCell ref="M342:N342"/>
    <mergeCell ref="O342:P342"/>
    <mergeCell ref="Q342:R342"/>
    <mergeCell ref="B341:C341"/>
    <mergeCell ref="D341:E341"/>
    <mergeCell ref="F341:G341"/>
    <mergeCell ref="H341:I341"/>
    <mergeCell ref="K341:L341"/>
    <mergeCell ref="M341:N341"/>
    <mergeCell ref="A338:R338"/>
    <mergeCell ref="B339:R339"/>
    <mergeCell ref="B340:C340"/>
    <mergeCell ref="D340:E340"/>
    <mergeCell ref="F340:G340"/>
    <mergeCell ref="H340:I340"/>
    <mergeCell ref="K340:L340"/>
    <mergeCell ref="M340:N340"/>
    <mergeCell ref="O340:P340"/>
    <mergeCell ref="Q340:R340"/>
    <mergeCell ref="O336:P336"/>
    <mergeCell ref="Q336:R336"/>
    <mergeCell ref="B337:C337"/>
    <mergeCell ref="D337:E337"/>
    <mergeCell ref="F337:G337"/>
    <mergeCell ref="H337:I337"/>
    <mergeCell ref="K337:L337"/>
    <mergeCell ref="M337:N337"/>
    <mergeCell ref="O337:P337"/>
    <mergeCell ref="Q337:R337"/>
    <mergeCell ref="B336:C336"/>
    <mergeCell ref="D336:E336"/>
    <mergeCell ref="F336:G336"/>
    <mergeCell ref="H336:I336"/>
    <mergeCell ref="K336:L336"/>
    <mergeCell ref="M336:N336"/>
    <mergeCell ref="O334:P334"/>
    <mergeCell ref="Q334:R334"/>
    <mergeCell ref="B335:C335"/>
    <mergeCell ref="D335:E335"/>
    <mergeCell ref="F335:G335"/>
    <mergeCell ref="H335:I335"/>
    <mergeCell ref="K335:L335"/>
    <mergeCell ref="M335:N335"/>
    <mergeCell ref="O335:P335"/>
    <mergeCell ref="Q335:R335"/>
    <mergeCell ref="B334:C334"/>
    <mergeCell ref="D334:E334"/>
    <mergeCell ref="F334:G334"/>
    <mergeCell ref="H334:I334"/>
    <mergeCell ref="K334:L334"/>
    <mergeCell ref="M334:N334"/>
    <mergeCell ref="O332:P332"/>
    <mergeCell ref="Q332:R332"/>
    <mergeCell ref="B333:C333"/>
    <mergeCell ref="D333:E333"/>
    <mergeCell ref="F333:G333"/>
    <mergeCell ref="H333:I333"/>
    <mergeCell ref="K333:L333"/>
    <mergeCell ref="M333:N333"/>
    <mergeCell ref="O333:P333"/>
    <mergeCell ref="Q333:R333"/>
    <mergeCell ref="B332:C332"/>
    <mergeCell ref="D332:E332"/>
    <mergeCell ref="F332:G332"/>
    <mergeCell ref="H332:I332"/>
    <mergeCell ref="K332:L332"/>
    <mergeCell ref="M332:N332"/>
    <mergeCell ref="O330:P330"/>
    <mergeCell ref="Q330:R330"/>
    <mergeCell ref="B331:C331"/>
    <mergeCell ref="D331:E331"/>
    <mergeCell ref="F331:G331"/>
    <mergeCell ref="H331:I331"/>
    <mergeCell ref="K331:L331"/>
    <mergeCell ref="M331:N331"/>
    <mergeCell ref="O331:P331"/>
    <mergeCell ref="Q331:R331"/>
    <mergeCell ref="B330:C330"/>
    <mergeCell ref="D330:E330"/>
    <mergeCell ref="F330:G330"/>
    <mergeCell ref="H330:I330"/>
    <mergeCell ref="K330:L330"/>
    <mergeCell ref="M330:N330"/>
    <mergeCell ref="O328:P328"/>
    <mergeCell ref="Q328:R328"/>
    <mergeCell ref="B329:C329"/>
    <mergeCell ref="D329:E329"/>
    <mergeCell ref="F329:G329"/>
    <mergeCell ref="H329:I329"/>
    <mergeCell ref="K329:L329"/>
    <mergeCell ref="M329:N329"/>
    <mergeCell ref="O329:P329"/>
    <mergeCell ref="Q329:R329"/>
    <mergeCell ref="B328:C328"/>
    <mergeCell ref="D328:E328"/>
    <mergeCell ref="F328:G328"/>
    <mergeCell ref="H328:I328"/>
    <mergeCell ref="K328:L328"/>
    <mergeCell ref="M328:N328"/>
    <mergeCell ref="O326:P326"/>
    <mergeCell ref="Q326:R326"/>
    <mergeCell ref="B327:C327"/>
    <mergeCell ref="D327:E327"/>
    <mergeCell ref="F327:G327"/>
    <mergeCell ref="H327:I327"/>
    <mergeCell ref="K327:L327"/>
    <mergeCell ref="M327:N327"/>
    <mergeCell ref="O327:P327"/>
    <mergeCell ref="Q327:R327"/>
    <mergeCell ref="B326:C326"/>
    <mergeCell ref="D326:E326"/>
    <mergeCell ref="F326:G326"/>
    <mergeCell ref="H326:I326"/>
    <mergeCell ref="K326:L326"/>
    <mergeCell ref="M326:N326"/>
    <mergeCell ref="A323:R323"/>
    <mergeCell ref="B324:R324"/>
    <mergeCell ref="B325:C325"/>
    <mergeCell ref="D325:E325"/>
    <mergeCell ref="F325:G325"/>
    <mergeCell ref="H325:I325"/>
    <mergeCell ref="K325:L325"/>
    <mergeCell ref="M325:N325"/>
    <mergeCell ref="O325:P325"/>
    <mergeCell ref="Q325:R325"/>
    <mergeCell ref="H319:I319"/>
    <mergeCell ref="Q319:R319"/>
    <mergeCell ref="H320:I320"/>
    <mergeCell ref="Q320:R320"/>
    <mergeCell ref="A321:R321"/>
    <mergeCell ref="A322:R322"/>
    <mergeCell ref="H316:I316"/>
    <mergeCell ref="Q316:R316"/>
    <mergeCell ref="H317:I317"/>
    <mergeCell ref="Q317:R317"/>
    <mergeCell ref="H318:I318"/>
    <mergeCell ref="Q318:R318"/>
    <mergeCell ref="H313:I313"/>
    <mergeCell ref="Q313:R313"/>
    <mergeCell ref="H314:I314"/>
    <mergeCell ref="Q314:R314"/>
    <mergeCell ref="H315:I315"/>
    <mergeCell ref="Q315:R315"/>
    <mergeCell ref="H310:I310"/>
    <mergeCell ref="Q310:R310"/>
    <mergeCell ref="H311:I311"/>
    <mergeCell ref="Q311:R311"/>
    <mergeCell ref="H312:I312"/>
    <mergeCell ref="Q312:R312"/>
    <mergeCell ref="A306:R306"/>
    <mergeCell ref="A307:R307"/>
    <mergeCell ref="B308:I308"/>
    <mergeCell ref="K308:R308"/>
    <mergeCell ref="H309:I309"/>
    <mergeCell ref="Q309:R309"/>
    <mergeCell ref="H303:I303"/>
    <mergeCell ref="Q303:R303"/>
    <mergeCell ref="H304:I304"/>
    <mergeCell ref="Q304:R304"/>
    <mergeCell ref="H305:I305"/>
    <mergeCell ref="Q305:R305"/>
    <mergeCell ref="H300:I300"/>
    <mergeCell ref="Q300:R300"/>
    <mergeCell ref="H301:I301"/>
    <mergeCell ref="Q301:R301"/>
    <mergeCell ref="H302:I302"/>
    <mergeCell ref="Q302:R302"/>
    <mergeCell ref="H297:I297"/>
    <mergeCell ref="Q297:R297"/>
    <mergeCell ref="H298:I298"/>
    <mergeCell ref="Q298:R298"/>
    <mergeCell ref="H299:I299"/>
    <mergeCell ref="Q299:R299"/>
    <mergeCell ref="H294:I294"/>
    <mergeCell ref="Q294:R294"/>
    <mergeCell ref="H295:I295"/>
    <mergeCell ref="Q295:R295"/>
    <mergeCell ref="H296:I296"/>
    <mergeCell ref="Q296:R296"/>
    <mergeCell ref="A290:R290"/>
    <mergeCell ref="A291:R291"/>
    <mergeCell ref="B292:I292"/>
    <mergeCell ref="K292:R292"/>
    <mergeCell ref="H293:I293"/>
    <mergeCell ref="Q293:R293"/>
    <mergeCell ref="H287:I287"/>
    <mergeCell ref="Q287:R287"/>
    <mergeCell ref="H288:I288"/>
    <mergeCell ref="Q288:R288"/>
    <mergeCell ref="H289:I289"/>
    <mergeCell ref="Q289:R289"/>
    <mergeCell ref="H284:I284"/>
    <mergeCell ref="Q284:R284"/>
    <mergeCell ref="H285:I285"/>
    <mergeCell ref="Q285:R285"/>
    <mergeCell ref="H286:I286"/>
    <mergeCell ref="Q286:R286"/>
    <mergeCell ref="H281:I281"/>
    <mergeCell ref="Q281:R281"/>
    <mergeCell ref="H282:I282"/>
    <mergeCell ref="Q282:R282"/>
    <mergeCell ref="H283:I283"/>
    <mergeCell ref="Q283:R283"/>
    <mergeCell ref="H278:I278"/>
    <mergeCell ref="Q278:R278"/>
    <mergeCell ref="H279:I279"/>
    <mergeCell ref="Q279:R279"/>
    <mergeCell ref="H280:I280"/>
    <mergeCell ref="Q280:R280"/>
    <mergeCell ref="H274:I274"/>
    <mergeCell ref="Q274:R274"/>
    <mergeCell ref="A275:R275"/>
    <mergeCell ref="A276:R276"/>
    <mergeCell ref="B277:I277"/>
    <mergeCell ref="K277:R277"/>
    <mergeCell ref="H271:I271"/>
    <mergeCell ref="Q271:R271"/>
    <mergeCell ref="H272:I272"/>
    <mergeCell ref="Q272:R272"/>
    <mergeCell ref="H273:I273"/>
    <mergeCell ref="Q273:R273"/>
    <mergeCell ref="H268:I268"/>
    <mergeCell ref="Q268:R268"/>
    <mergeCell ref="H269:I269"/>
    <mergeCell ref="Q269:R269"/>
    <mergeCell ref="H270:I270"/>
    <mergeCell ref="Q270:R270"/>
    <mergeCell ref="H265:I265"/>
    <mergeCell ref="Q265:R265"/>
    <mergeCell ref="H266:I266"/>
    <mergeCell ref="Q266:R266"/>
    <mergeCell ref="H267:I267"/>
    <mergeCell ref="Q267:R267"/>
    <mergeCell ref="H262:I262"/>
    <mergeCell ref="Q262:R262"/>
    <mergeCell ref="H263:I263"/>
    <mergeCell ref="Q263:R263"/>
    <mergeCell ref="H264:I264"/>
    <mergeCell ref="Q264:R264"/>
    <mergeCell ref="A245:R245"/>
    <mergeCell ref="A246:R246"/>
    <mergeCell ref="B247:I247"/>
    <mergeCell ref="K247:R247"/>
    <mergeCell ref="A260:R260"/>
    <mergeCell ref="B261:I261"/>
    <mergeCell ref="K261:R261"/>
    <mergeCell ref="H228:I228"/>
    <mergeCell ref="Q228:R228"/>
    <mergeCell ref="A229:R229"/>
    <mergeCell ref="A230:R230"/>
    <mergeCell ref="B231:I231"/>
    <mergeCell ref="K231:R231"/>
    <mergeCell ref="H225:I225"/>
    <mergeCell ref="Q225:R225"/>
    <mergeCell ref="H226:I226"/>
    <mergeCell ref="Q226:R226"/>
    <mergeCell ref="H227:I227"/>
    <mergeCell ref="Q227:R227"/>
    <mergeCell ref="H222:I222"/>
    <mergeCell ref="Q222:R222"/>
    <mergeCell ref="H223:I223"/>
    <mergeCell ref="Q223:R223"/>
    <mergeCell ref="H224:I224"/>
    <mergeCell ref="Q224:R224"/>
    <mergeCell ref="H219:I219"/>
    <mergeCell ref="Q219:R219"/>
    <mergeCell ref="H220:I220"/>
    <mergeCell ref="Q220:R220"/>
    <mergeCell ref="H221:I221"/>
    <mergeCell ref="Q221:R221"/>
    <mergeCell ref="B216:I216"/>
    <mergeCell ref="K216:R216"/>
    <mergeCell ref="H217:I217"/>
    <mergeCell ref="Q217:R217"/>
    <mergeCell ref="H218:I218"/>
    <mergeCell ref="Q218:R218"/>
    <mergeCell ref="H212:I212"/>
    <mergeCell ref="Q212:R212"/>
    <mergeCell ref="H213:I213"/>
    <mergeCell ref="Q213:R213"/>
    <mergeCell ref="A214:R214"/>
    <mergeCell ref="A215:R215"/>
    <mergeCell ref="H209:I209"/>
    <mergeCell ref="Q209:R209"/>
    <mergeCell ref="H210:I210"/>
    <mergeCell ref="Q210:R210"/>
    <mergeCell ref="H211:I211"/>
    <mergeCell ref="Q211:R211"/>
    <mergeCell ref="H206:I206"/>
    <mergeCell ref="Q206:R206"/>
    <mergeCell ref="H207:I207"/>
    <mergeCell ref="Q207:R207"/>
    <mergeCell ref="H208:I208"/>
    <mergeCell ref="Q208:R208"/>
    <mergeCell ref="H203:I203"/>
    <mergeCell ref="Q203:R203"/>
    <mergeCell ref="H204:I204"/>
    <mergeCell ref="Q204:R204"/>
    <mergeCell ref="H205:I205"/>
    <mergeCell ref="Q205:R205"/>
    <mergeCell ref="A199:R199"/>
    <mergeCell ref="B200:I200"/>
    <mergeCell ref="K200:R200"/>
    <mergeCell ref="H201:I201"/>
    <mergeCell ref="Q201:R201"/>
    <mergeCell ref="H202:I202"/>
    <mergeCell ref="Q202:R202"/>
    <mergeCell ref="C198:D198"/>
    <mergeCell ref="F198:G198"/>
    <mergeCell ref="H198:I198"/>
    <mergeCell ref="L198:M198"/>
    <mergeCell ref="O198:P198"/>
    <mergeCell ref="Q198:R198"/>
    <mergeCell ref="C197:D197"/>
    <mergeCell ref="F197:G197"/>
    <mergeCell ref="H197:I197"/>
    <mergeCell ref="L197:M197"/>
    <mergeCell ref="O197:P197"/>
    <mergeCell ref="Q197:R197"/>
    <mergeCell ref="C196:D196"/>
    <mergeCell ref="F196:G196"/>
    <mergeCell ref="H196:I196"/>
    <mergeCell ref="L196:M196"/>
    <mergeCell ref="O196:P196"/>
    <mergeCell ref="Q196:R196"/>
    <mergeCell ref="C195:D195"/>
    <mergeCell ref="F195:G195"/>
    <mergeCell ref="H195:I195"/>
    <mergeCell ref="L195:M195"/>
    <mergeCell ref="O195:P195"/>
    <mergeCell ref="Q195:R195"/>
    <mergeCell ref="C194:D194"/>
    <mergeCell ref="F194:G194"/>
    <mergeCell ref="H194:I194"/>
    <mergeCell ref="L194:M194"/>
    <mergeCell ref="O194:P194"/>
    <mergeCell ref="Q194:R194"/>
    <mergeCell ref="C193:D193"/>
    <mergeCell ref="F193:G193"/>
    <mergeCell ref="H193:I193"/>
    <mergeCell ref="L193:M193"/>
    <mergeCell ref="O193:P193"/>
    <mergeCell ref="Q193:R193"/>
    <mergeCell ref="C192:D192"/>
    <mergeCell ref="F192:G192"/>
    <mergeCell ref="H192:I192"/>
    <mergeCell ref="L192:M192"/>
    <mergeCell ref="O192:P192"/>
    <mergeCell ref="Q192:R192"/>
    <mergeCell ref="C191:D191"/>
    <mergeCell ref="F191:G191"/>
    <mergeCell ref="H191:I191"/>
    <mergeCell ref="L191:M191"/>
    <mergeCell ref="O191:P191"/>
    <mergeCell ref="Q191:R191"/>
    <mergeCell ref="C190:D190"/>
    <mergeCell ref="F190:G190"/>
    <mergeCell ref="H190:I190"/>
    <mergeCell ref="L190:M190"/>
    <mergeCell ref="O190:P190"/>
    <mergeCell ref="Q190:R190"/>
    <mergeCell ref="C189:D189"/>
    <mergeCell ref="F189:G189"/>
    <mergeCell ref="H189:I189"/>
    <mergeCell ref="L189:M189"/>
    <mergeCell ref="O189:P189"/>
    <mergeCell ref="Q189:R189"/>
    <mergeCell ref="C188:D188"/>
    <mergeCell ref="F188:G188"/>
    <mergeCell ref="H188:I188"/>
    <mergeCell ref="L188:M188"/>
    <mergeCell ref="O188:P188"/>
    <mergeCell ref="Q188:R188"/>
    <mergeCell ref="A185:R185"/>
    <mergeCell ref="B186:I186"/>
    <mergeCell ref="K186:R186"/>
    <mergeCell ref="C187:D187"/>
    <mergeCell ref="F187:G187"/>
    <mergeCell ref="H187:I187"/>
    <mergeCell ref="L187:M187"/>
    <mergeCell ref="O187:P187"/>
    <mergeCell ref="Q187:R187"/>
    <mergeCell ref="C184:D184"/>
    <mergeCell ref="F184:G184"/>
    <mergeCell ref="H184:I184"/>
    <mergeCell ref="L184:M184"/>
    <mergeCell ref="O184:P184"/>
    <mergeCell ref="Q184:R184"/>
    <mergeCell ref="C183:D183"/>
    <mergeCell ref="F183:G183"/>
    <mergeCell ref="H183:I183"/>
    <mergeCell ref="L183:M183"/>
    <mergeCell ref="O183:P183"/>
    <mergeCell ref="Q183:R183"/>
    <mergeCell ref="C182:D182"/>
    <mergeCell ref="F182:G182"/>
    <mergeCell ref="H182:I182"/>
    <mergeCell ref="L182:M182"/>
    <mergeCell ref="O182:P182"/>
    <mergeCell ref="Q182:R182"/>
    <mergeCell ref="C181:D181"/>
    <mergeCell ref="F181:G181"/>
    <mergeCell ref="H181:I181"/>
    <mergeCell ref="L181:M181"/>
    <mergeCell ref="O181:P181"/>
    <mergeCell ref="Q181:R181"/>
    <mergeCell ref="C180:D180"/>
    <mergeCell ref="F180:G180"/>
    <mergeCell ref="H180:I180"/>
    <mergeCell ref="L180:M180"/>
    <mergeCell ref="O180:P180"/>
    <mergeCell ref="Q180:R180"/>
    <mergeCell ref="C179:D179"/>
    <mergeCell ref="F179:G179"/>
    <mergeCell ref="H179:I179"/>
    <mergeCell ref="L179:M179"/>
    <mergeCell ref="O179:P179"/>
    <mergeCell ref="Q179:R179"/>
    <mergeCell ref="C178:D178"/>
    <mergeCell ref="F178:G178"/>
    <mergeCell ref="H178:I178"/>
    <mergeCell ref="L178:M178"/>
    <mergeCell ref="O178:P178"/>
    <mergeCell ref="Q178:R178"/>
    <mergeCell ref="C177:D177"/>
    <mergeCell ref="F177:G177"/>
    <mergeCell ref="H177:I177"/>
    <mergeCell ref="L177:M177"/>
    <mergeCell ref="O177:P177"/>
    <mergeCell ref="Q177:R177"/>
    <mergeCell ref="C176:D176"/>
    <mergeCell ref="F176:G176"/>
    <mergeCell ref="H176:I176"/>
    <mergeCell ref="L176:M176"/>
    <mergeCell ref="O176:P176"/>
    <mergeCell ref="Q176:R176"/>
    <mergeCell ref="C175:D175"/>
    <mergeCell ref="F175:G175"/>
    <mergeCell ref="H175:I175"/>
    <mergeCell ref="L175:M175"/>
    <mergeCell ref="O175:P175"/>
    <mergeCell ref="Q175:R175"/>
    <mergeCell ref="C174:D174"/>
    <mergeCell ref="F174:G174"/>
    <mergeCell ref="H174:I174"/>
    <mergeCell ref="L174:M174"/>
    <mergeCell ref="O174:P174"/>
    <mergeCell ref="Q174:R174"/>
    <mergeCell ref="C173:D173"/>
    <mergeCell ref="F173:G173"/>
    <mergeCell ref="H173:I173"/>
    <mergeCell ref="L173:M173"/>
    <mergeCell ref="O173:P173"/>
    <mergeCell ref="Q173:R173"/>
    <mergeCell ref="C172:D172"/>
    <mergeCell ref="F172:G172"/>
    <mergeCell ref="H172:I172"/>
    <mergeCell ref="L172:M172"/>
    <mergeCell ref="O172:P172"/>
    <mergeCell ref="Q172:R172"/>
    <mergeCell ref="C171:D171"/>
    <mergeCell ref="F171:G171"/>
    <mergeCell ref="H171:I171"/>
    <mergeCell ref="L171:M171"/>
    <mergeCell ref="O171:P171"/>
    <mergeCell ref="Q171:R171"/>
    <mergeCell ref="C170:D170"/>
    <mergeCell ref="F170:G170"/>
    <mergeCell ref="H170:I170"/>
    <mergeCell ref="L170:M170"/>
    <mergeCell ref="O170:P170"/>
    <mergeCell ref="Q170:R170"/>
    <mergeCell ref="C169:D169"/>
    <mergeCell ref="F169:G169"/>
    <mergeCell ref="H169:I169"/>
    <mergeCell ref="L169:M169"/>
    <mergeCell ref="O169:P169"/>
    <mergeCell ref="Q169:R169"/>
    <mergeCell ref="C168:D168"/>
    <mergeCell ref="F168:G168"/>
    <mergeCell ref="H168:I168"/>
    <mergeCell ref="L168:M168"/>
    <mergeCell ref="O168:P168"/>
    <mergeCell ref="Q168:R168"/>
    <mergeCell ref="C167:D167"/>
    <mergeCell ref="F167:G167"/>
    <mergeCell ref="H167:I167"/>
    <mergeCell ref="L167:M167"/>
    <mergeCell ref="O167:P167"/>
    <mergeCell ref="Q167:R167"/>
    <mergeCell ref="C166:D166"/>
    <mergeCell ref="F166:G166"/>
    <mergeCell ref="H166:I166"/>
    <mergeCell ref="L166:M166"/>
    <mergeCell ref="O166:P166"/>
    <mergeCell ref="Q166:R166"/>
    <mergeCell ref="C165:D165"/>
    <mergeCell ref="F165:G165"/>
    <mergeCell ref="H165:I165"/>
    <mergeCell ref="L165:M165"/>
    <mergeCell ref="O165:P165"/>
    <mergeCell ref="Q165:R165"/>
    <mergeCell ref="C164:D164"/>
    <mergeCell ref="F164:G164"/>
    <mergeCell ref="H164:I164"/>
    <mergeCell ref="L164:M164"/>
    <mergeCell ref="O164:P164"/>
    <mergeCell ref="Q164:R164"/>
    <mergeCell ref="C163:D163"/>
    <mergeCell ref="F163:G163"/>
    <mergeCell ref="H163:I163"/>
    <mergeCell ref="L163:M163"/>
    <mergeCell ref="O163:P163"/>
    <mergeCell ref="Q163:R163"/>
    <mergeCell ref="C162:D162"/>
    <mergeCell ref="F162:G162"/>
    <mergeCell ref="H162:I162"/>
    <mergeCell ref="L162:M162"/>
    <mergeCell ref="O162:P162"/>
    <mergeCell ref="Q162:R162"/>
    <mergeCell ref="C161:D161"/>
    <mergeCell ref="F161:G161"/>
    <mergeCell ref="H161:I161"/>
    <mergeCell ref="L161:M161"/>
    <mergeCell ref="O161:P161"/>
    <mergeCell ref="Q161:R161"/>
    <mergeCell ref="C160:D160"/>
    <mergeCell ref="F160:G160"/>
    <mergeCell ref="H160:I160"/>
    <mergeCell ref="L160:M160"/>
    <mergeCell ref="O160:P160"/>
    <mergeCell ref="Q160:R160"/>
    <mergeCell ref="C159:D159"/>
    <mergeCell ref="F159:G159"/>
    <mergeCell ref="H159:I159"/>
    <mergeCell ref="L159:M159"/>
    <mergeCell ref="O159:P159"/>
    <mergeCell ref="Q159:R159"/>
    <mergeCell ref="C158:D158"/>
    <mergeCell ref="F158:G158"/>
    <mergeCell ref="H158:I158"/>
    <mergeCell ref="L158:M158"/>
    <mergeCell ref="O158:P158"/>
    <mergeCell ref="Q158:R158"/>
    <mergeCell ref="C157:D157"/>
    <mergeCell ref="F157:G157"/>
    <mergeCell ref="H157:I157"/>
    <mergeCell ref="L157:M157"/>
    <mergeCell ref="O157:P157"/>
    <mergeCell ref="Q157:R157"/>
    <mergeCell ref="C156:D156"/>
    <mergeCell ref="F156:G156"/>
    <mergeCell ref="H156:I156"/>
    <mergeCell ref="L156:M156"/>
    <mergeCell ref="O156:P156"/>
    <mergeCell ref="Q156:R156"/>
    <mergeCell ref="C155:D155"/>
    <mergeCell ref="F155:G155"/>
    <mergeCell ref="H155:I155"/>
    <mergeCell ref="L155:M155"/>
    <mergeCell ref="O155:P155"/>
    <mergeCell ref="Q155:R155"/>
    <mergeCell ref="C154:D154"/>
    <mergeCell ref="F154:G154"/>
    <mergeCell ref="H154:I154"/>
    <mergeCell ref="L154:M154"/>
    <mergeCell ref="O154:P154"/>
    <mergeCell ref="Q154:R154"/>
    <mergeCell ref="C153:D153"/>
    <mergeCell ref="F153:G153"/>
    <mergeCell ref="H153:I153"/>
    <mergeCell ref="L153:M153"/>
    <mergeCell ref="O153:P153"/>
    <mergeCell ref="Q153:R153"/>
    <mergeCell ref="A149:R149"/>
    <mergeCell ref="A150:R150"/>
    <mergeCell ref="B151:I151"/>
    <mergeCell ref="K151:R151"/>
    <mergeCell ref="C152:D152"/>
    <mergeCell ref="F152:G152"/>
    <mergeCell ref="H152:I152"/>
    <mergeCell ref="L152:M152"/>
    <mergeCell ref="O152:P152"/>
    <mergeCell ref="Q152:R152"/>
    <mergeCell ref="C148:D148"/>
    <mergeCell ref="F148:G148"/>
    <mergeCell ref="H148:I148"/>
    <mergeCell ref="L148:M148"/>
    <mergeCell ref="O148:P148"/>
    <mergeCell ref="Q148:R148"/>
    <mergeCell ref="C147:D147"/>
    <mergeCell ref="F147:G147"/>
    <mergeCell ref="H147:I147"/>
    <mergeCell ref="L147:M147"/>
    <mergeCell ref="O147:P147"/>
    <mergeCell ref="Q147:R147"/>
    <mergeCell ref="C146:D146"/>
    <mergeCell ref="F146:G146"/>
    <mergeCell ref="H146:I146"/>
    <mergeCell ref="L146:M146"/>
    <mergeCell ref="O146:P146"/>
    <mergeCell ref="Q146:R146"/>
    <mergeCell ref="C145:D145"/>
    <mergeCell ref="F145:G145"/>
    <mergeCell ref="H145:I145"/>
    <mergeCell ref="L145:M145"/>
    <mergeCell ref="O145:P145"/>
    <mergeCell ref="Q145:R145"/>
    <mergeCell ref="C144:D144"/>
    <mergeCell ref="F144:G144"/>
    <mergeCell ref="H144:I144"/>
    <mergeCell ref="L144:M144"/>
    <mergeCell ref="O144:P144"/>
    <mergeCell ref="Q144:R144"/>
    <mergeCell ref="C143:D143"/>
    <mergeCell ref="F143:G143"/>
    <mergeCell ref="H143:I143"/>
    <mergeCell ref="L143:M143"/>
    <mergeCell ref="O143:P143"/>
    <mergeCell ref="Q143:R143"/>
    <mergeCell ref="C142:D142"/>
    <mergeCell ref="F142:G142"/>
    <mergeCell ref="H142:I142"/>
    <mergeCell ref="L142:M142"/>
    <mergeCell ref="O142:P142"/>
    <mergeCell ref="Q142:R142"/>
    <mergeCell ref="C141:D141"/>
    <mergeCell ref="F141:G141"/>
    <mergeCell ref="H141:I141"/>
    <mergeCell ref="L141:M141"/>
    <mergeCell ref="O141:P141"/>
    <mergeCell ref="Q141:R141"/>
    <mergeCell ref="C140:D140"/>
    <mergeCell ref="F140:G140"/>
    <mergeCell ref="H140:I140"/>
    <mergeCell ref="L140:M140"/>
    <mergeCell ref="O140:P140"/>
    <mergeCell ref="Q140:R140"/>
    <mergeCell ref="C139:D139"/>
    <mergeCell ref="F139:G139"/>
    <mergeCell ref="H139:I139"/>
    <mergeCell ref="L139:M139"/>
    <mergeCell ref="O139:P139"/>
    <mergeCell ref="Q139:R139"/>
    <mergeCell ref="C138:D138"/>
    <mergeCell ref="F138:G138"/>
    <mergeCell ref="H138:I138"/>
    <mergeCell ref="L138:M138"/>
    <mergeCell ref="O138:P138"/>
    <mergeCell ref="Q138:R138"/>
    <mergeCell ref="C137:D137"/>
    <mergeCell ref="F137:G137"/>
    <mergeCell ref="H137:I137"/>
    <mergeCell ref="L137:M137"/>
    <mergeCell ref="O137:P137"/>
    <mergeCell ref="Q137:R137"/>
    <mergeCell ref="C136:D136"/>
    <mergeCell ref="F136:G136"/>
    <mergeCell ref="H136:I136"/>
    <mergeCell ref="L136:M136"/>
    <mergeCell ref="O136:P136"/>
    <mergeCell ref="Q136:R136"/>
    <mergeCell ref="A120:R120"/>
    <mergeCell ref="B121:I121"/>
    <mergeCell ref="K121:R121"/>
    <mergeCell ref="A134:R134"/>
    <mergeCell ref="B135:I135"/>
    <mergeCell ref="K135:R135"/>
    <mergeCell ref="A69:R69"/>
    <mergeCell ref="B70:I70"/>
    <mergeCell ref="K70:R70"/>
    <mergeCell ref="A84:R84"/>
    <mergeCell ref="A85:R85"/>
    <mergeCell ref="B86:I86"/>
    <mergeCell ref="K86:R86"/>
    <mergeCell ref="A19:R19"/>
    <mergeCell ref="B21:I21"/>
    <mergeCell ref="K21:R21"/>
    <mergeCell ref="A55:R55"/>
    <mergeCell ref="B56:I56"/>
    <mergeCell ref="K56:R56"/>
    <mergeCell ref="A1:R1"/>
    <mergeCell ref="A2:R2"/>
    <mergeCell ref="A3:R3"/>
    <mergeCell ref="A4:R4"/>
    <mergeCell ref="B5:I5"/>
    <mergeCell ref="K5:R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283F7-F691-48BA-9701-03A70C79B3C0}">
  <sheetPr codeName="Hoja15"/>
  <dimension ref="A1:X82"/>
  <sheetViews>
    <sheetView workbookViewId="0">
      <selection activeCell="H217" sqref="H217:I217"/>
    </sheetView>
  </sheetViews>
  <sheetFormatPr baseColWidth="10" defaultColWidth="0" defaultRowHeight="15" customHeight="1" zeroHeight="1" x14ac:dyDescent="0.25"/>
  <cols>
    <col min="1" max="1" width="29.85546875" bestFit="1" customWidth="1"/>
    <col min="2" max="4" width="11.42578125" style="454" customWidth="1"/>
    <col min="5" max="5" width="12.28515625" style="454" customWidth="1"/>
    <col min="6" max="8" width="12.7109375" style="454" customWidth="1"/>
    <col min="9" max="9" width="11.42578125" style="454" customWidth="1"/>
    <col min="10" max="10" width="1.28515625" style="454" customWidth="1"/>
    <col min="11" max="12" width="12.5703125" style="454" customWidth="1"/>
    <col min="13" max="15" width="11.42578125" style="454" customWidth="1"/>
    <col min="16" max="17" width="14" style="454" customWidth="1"/>
    <col min="18" max="18" width="11.42578125" style="454" customWidth="1"/>
    <col min="19" max="22" width="11.42578125" hidden="1" customWidth="1"/>
    <col min="23" max="23" width="24" hidden="1" customWidth="1"/>
    <col min="24" max="16384" width="11.42578125" hidden="1"/>
  </cols>
  <sheetData>
    <row r="1" spans="1:24" ht="53.2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4" ht="21" x14ac:dyDescent="0.35">
      <c r="A2" s="414" t="s">
        <v>89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s="414"/>
    </row>
    <row r="3" spans="1:24" ht="21" x14ac:dyDescent="0.25">
      <c r="A3" s="4" t="s">
        <v>90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6"/>
    </row>
    <row r="4" spans="1:24" ht="21" x14ac:dyDescent="0.35">
      <c r="A4" s="415" t="s">
        <v>91</v>
      </c>
      <c r="B4" s="415"/>
      <c r="C4" s="415"/>
      <c r="D4" s="415"/>
      <c r="E4" s="415"/>
      <c r="F4" s="415"/>
      <c r="G4" s="415"/>
      <c r="H4" s="415"/>
      <c r="I4" s="415"/>
      <c r="J4" s="415"/>
      <c r="K4" s="415"/>
      <c r="L4" s="415"/>
      <c r="M4" s="415"/>
      <c r="N4" s="415"/>
      <c r="O4" s="415"/>
      <c r="P4" s="415"/>
      <c r="Q4" s="415"/>
      <c r="R4" s="415"/>
    </row>
    <row r="5" spans="1:24" x14ac:dyDescent="0.25">
      <c r="A5" s="72"/>
      <c r="B5" s="11" t="s">
        <v>115</v>
      </c>
      <c r="C5" s="12"/>
      <c r="D5" s="12"/>
      <c r="E5" s="12"/>
      <c r="F5" s="12"/>
      <c r="G5" s="12"/>
      <c r="H5" s="12"/>
      <c r="I5" s="13"/>
      <c r="J5" s="416"/>
      <c r="K5" s="11" t="str">
        <f>CONCATENATE("acumulado ",B5)</f>
        <v>acumulado septiembre</v>
      </c>
      <c r="L5" s="12"/>
      <c r="M5" s="12"/>
      <c r="N5" s="12"/>
      <c r="O5" s="12"/>
      <c r="P5" s="12"/>
      <c r="Q5" s="12"/>
      <c r="R5" s="13"/>
    </row>
    <row r="6" spans="1:24" x14ac:dyDescent="0.25">
      <c r="A6" s="15"/>
      <c r="B6" s="16">
        <v>2019</v>
      </c>
      <c r="C6" s="16">
        <v>2022</v>
      </c>
      <c r="D6" s="16">
        <v>2023</v>
      </c>
      <c r="E6" s="16" t="str">
        <f>CONCATENATE("var ",RIGHT(D6,2),"/",RIGHT(C6,2))</f>
        <v>var 23/22</v>
      </c>
      <c r="F6" s="16" t="str">
        <f>CONCATENATE("var ",RIGHT(D6,2),"/",RIGHT(B6,2))</f>
        <v>var 23/19</v>
      </c>
      <c r="G6" s="16" t="str">
        <f>CONCATENATE("dif ",RIGHT(D6,2),"-",RIGHT(C6,2))</f>
        <v>dif 23-22</v>
      </c>
      <c r="H6" s="16" t="str">
        <f>CONCATENATE("dif ",RIGHT(D6,2),"-",RIGHT(B6,2))</f>
        <v>dif 23-19</v>
      </c>
      <c r="I6" s="16" t="str">
        <f>CONCATENATE("cuota ",RIGHT(D6,2))</f>
        <v>cuota 23</v>
      </c>
      <c r="J6" s="417"/>
      <c r="K6" s="16">
        <v>2019</v>
      </c>
      <c r="L6" s="16">
        <v>2022</v>
      </c>
      <c r="M6" s="16">
        <v>2023</v>
      </c>
      <c r="N6" s="16" t="str">
        <f>CONCATENATE("var ",RIGHT(M6,2),"/",RIGHT(L6,2))</f>
        <v>var 23/22</v>
      </c>
      <c r="O6" s="16" t="str">
        <f>CONCATENATE("var ",RIGHT(M6,2),"/",RIGHT(K6,2))</f>
        <v>var 23/19</v>
      </c>
      <c r="P6" s="16" t="str">
        <f>CONCATENATE("dif ",RIGHT(M6,2),"-",RIGHT(L6,2))</f>
        <v>dif 23-22</v>
      </c>
      <c r="Q6" s="16" t="str">
        <f>CONCATENATE("dif ",RIGHT(M6,2),"-",RIGHT(K6,2))</f>
        <v>dif 23-19</v>
      </c>
      <c r="R6" s="16" t="str">
        <f>CONCATENATE("cuota ",RIGHT(M6,2))</f>
        <v>cuota 23</v>
      </c>
      <c r="X6" s="418"/>
    </row>
    <row r="7" spans="1:24" x14ac:dyDescent="0.25">
      <c r="A7" s="419" t="s">
        <v>92</v>
      </c>
      <c r="B7" s="420">
        <v>665838</v>
      </c>
      <c r="C7" s="420">
        <v>642299</v>
      </c>
      <c r="D7" s="420">
        <v>714832</v>
      </c>
      <c r="E7" s="421">
        <f>IFERROR(D7/C7-1,"-")</f>
        <v>0.11292715697829214</v>
      </c>
      <c r="F7" s="421">
        <f>IFERROR(D7/B7-1,"-")</f>
        <v>7.3582463001510945E-2</v>
      </c>
      <c r="G7" s="420">
        <f>IFERROR(D7-C7,"-")</f>
        <v>72533</v>
      </c>
      <c r="H7" s="420">
        <f>IFERROR(D7-B7,"-")</f>
        <v>48994</v>
      </c>
      <c r="I7" s="421">
        <f>D7/$D$7</f>
        <v>1</v>
      </c>
      <c r="J7" s="422"/>
      <c r="K7" s="420">
        <v>6233650</v>
      </c>
      <c r="L7" s="420">
        <v>5810721</v>
      </c>
      <c r="M7" s="420">
        <v>6634555</v>
      </c>
      <c r="N7" s="421">
        <f>IFERROR(M7/L7-1,"-")</f>
        <v>0.14177827501957152</v>
      </c>
      <c r="O7" s="421">
        <f>IFERROR(M7/K7-1,"-")</f>
        <v>6.4313042920279395E-2</v>
      </c>
      <c r="P7" s="420">
        <f>IFERROR(M7-L7,"-")</f>
        <v>823834</v>
      </c>
      <c r="Q7" s="420">
        <f>IFERROR(M7-K7,"-")</f>
        <v>400905</v>
      </c>
      <c r="R7" s="421">
        <f>M7/$M$7</f>
        <v>1</v>
      </c>
      <c r="X7" s="423"/>
    </row>
    <row r="8" spans="1:24" x14ac:dyDescent="0.25">
      <c r="A8" s="424" t="s">
        <v>93</v>
      </c>
      <c r="B8" s="425">
        <v>615740</v>
      </c>
      <c r="C8" s="425">
        <v>602962</v>
      </c>
      <c r="D8" s="425">
        <v>671740</v>
      </c>
      <c r="E8" s="426">
        <f>IFERROR(D8/C8-1,"-")</f>
        <v>0.11406688978741619</v>
      </c>
      <c r="F8" s="427">
        <f>IFERROR(D8/B8-1,"-")</f>
        <v>9.0947477831552215E-2</v>
      </c>
      <c r="G8" s="425">
        <f>IFERROR(D8-C8,"-")</f>
        <v>68778</v>
      </c>
      <c r="H8" s="425">
        <f>IFERROR(D8-B8,"-")</f>
        <v>56000</v>
      </c>
      <c r="I8" s="426">
        <f>D8/$D$7</f>
        <v>0.9397173042057434</v>
      </c>
      <c r="J8" s="417"/>
      <c r="K8" s="425">
        <v>5636798</v>
      </c>
      <c r="L8" s="425">
        <v>5372628</v>
      </c>
      <c r="M8" s="425">
        <v>6127798</v>
      </c>
      <c r="N8" s="426">
        <f>IFERROR(M8/L8-1,"-")</f>
        <v>0.14055877309949616</v>
      </c>
      <c r="O8" s="426">
        <f>IFERROR(M8/K8-1,"-")</f>
        <v>8.7106190429389274E-2</v>
      </c>
      <c r="P8" s="425">
        <f>IFERROR(M8-L8,"-")</f>
        <v>755170</v>
      </c>
      <c r="Q8" s="425">
        <f>IFERROR(M8-K8,"-")</f>
        <v>491000</v>
      </c>
      <c r="R8" s="426">
        <f>M8/$M$7</f>
        <v>0.92361853960062135</v>
      </c>
    </row>
    <row r="9" spans="1:24" x14ac:dyDescent="0.25">
      <c r="A9" s="424" t="s">
        <v>94</v>
      </c>
      <c r="B9" s="425">
        <v>50098</v>
      </c>
      <c r="C9" s="425">
        <v>39337</v>
      </c>
      <c r="D9" s="425">
        <v>43092</v>
      </c>
      <c r="E9" s="426">
        <f>IFERROR(D9/C9-1,"-")</f>
        <v>9.5457203142079949E-2</v>
      </c>
      <c r="F9" s="427">
        <f>IFERROR(D9/B9-1,"-")</f>
        <v>-0.1398459020320173</v>
      </c>
      <c r="G9" s="425">
        <f>IFERROR(D9-C9,"-")</f>
        <v>3755</v>
      </c>
      <c r="H9" s="425">
        <f>IFERROR(D9-B9,"-")</f>
        <v>-7006</v>
      </c>
      <c r="I9" s="426">
        <f>D9/$D$7</f>
        <v>6.0282695794256554E-2</v>
      </c>
      <c r="J9" s="417"/>
      <c r="K9" s="425">
        <v>596852</v>
      </c>
      <c r="L9" s="425">
        <v>438093</v>
      </c>
      <c r="M9" s="425">
        <v>506757</v>
      </c>
      <c r="N9" s="426">
        <f>IFERROR(M9/L9-1,"-")</f>
        <v>0.15673384418376912</v>
      </c>
      <c r="O9" s="426">
        <f>IFERROR(M9/K9-1,"-")</f>
        <v>-0.15095031934214842</v>
      </c>
      <c r="P9" s="425">
        <f>IFERROR(M9-L9,"-")</f>
        <v>68664</v>
      </c>
      <c r="Q9" s="425">
        <f>IFERROR(M9-K9,"-")</f>
        <v>-90095</v>
      </c>
      <c r="R9" s="426">
        <f>M9/$M$7</f>
        <v>7.6381460399378709E-2</v>
      </c>
    </row>
    <row r="10" spans="1:24" ht="21" x14ac:dyDescent="0.35">
      <c r="A10" s="415" t="s">
        <v>95</v>
      </c>
      <c r="B10" s="415"/>
      <c r="C10" s="415"/>
      <c r="D10" s="415"/>
      <c r="E10" s="415"/>
      <c r="F10" s="415"/>
      <c r="G10" s="415"/>
      <c r="H10" s="415"/>
      <c r="I10" s="415"/>
      <c r="J10" s="415"/>
      <c r="K10" s="415"/>
      <c r="L10" s="415"/>
      <c r="M10" s="415"/>
      <c r="N10" s="415"/>
      <c r="O10" s="415"/>
      <c r="P10" s="415"/>
      <c r="Q10" s="415"/>
      <c r="R10" s="415"/>
    </row>
    <row r="11" spans="1:24" x14ac:dyDescent="0.25">
      <c r="A11" s="72"/>
      <c r="B11" s="11" t="s">
        <v>115</v>
      </c>
      <c r="C11" s="12"/>
      <c r="D11" s="12"/>
      <c r="E11" s="12"/>
      <c r="F11" s="12"/>
      <c r="G11" s="12"/>
      <c r="H11" s="12"/>
      <c r="I11" s="13"/>
      <c r="J11" s="416"/>
      <c r="K11" s="11" t="str">
        <f>CONCATENATE("acumulado ",B11)</f>
        <v>acumulado septiembre</v>
      </c>
      <c r="L11" s="12"/>
      <c r="M11" s="12"/>
      <c r="N11" s="12"/>
      <c r="O11" s="12"/>
      <c r="P11" s="12"/>
      <c r="Q11" s="12"/>
      <c r="R11" s="13"/>
      <c r="W11" s="428"/>
    </row>
    <row r="12" spans="1:24" x14ac:dyDescent="0.25">
      <c r="A12" s="15" t="s">
        <v>96</v>
      </c>
      <c r="B12" s="16">
        <f>B$6</f>
        <v>2019</v>
      </c>
      <c r="C12" s="16">
        <f t="shared" ref="C12:D12" si="0">C$6</f>
        <v>2022</v>
      </c>
      <c r="D12" s="16">
        <f t="shared" si="0"/>
        <v>2023</v>
      </c>
      <c r="E12" s="16" t="str">
        <f>CONCATENATE("var ",RIGHT(D12,2),"/",RIGHT(C12,2))</f>
        <v>var 23/22</v>
      </c>
      <c r="F12" s="16" t="str">
        <f>CONCATENATE("var ",RIGHT(D12,2),"/",RIGHT(B12,2))</f>
        <v>var 23/19</v>
      </c>
      <c r="G12" s="16" t="str">
        <f>CONCATENATE("dif ",RIGHT(D12,2),"-",RIGHT(C12,2))</f>
        <v>dif 23-22</v>
      </c>
      <c r="H12" s="16" t="str">
        <f>CONCATENATE("dif ",RIGHT(D12,2),"-",RIGHT(B12,2))</f>
        <v>dif 23-19</v>
      </c>
      <c r="I12" s="16" t="str">
        <f>CONCATENATE("cuota ",RIGHT(D12,2))</f>
        <v>cuota 23</v>
      </c>
      <c r="J12" s="417"/>
      <c r="K12" s="16">
        <f>K$6</f>
        <v>2019</v>
      </c>
      <c r="L12" s="16">
        <f t="shared" ref="L12:M12" si="1">L$6</f>
        <v>2022</v>
      </c>
      <c r="M12" s="16">
        <f t="shared" si="1"/>
        <v>2023</v>
      </c>
      <c r="N12" s="16" t="str">
        <f>CONCATENATE("var ",RIGHT(M12,2),"/",RIGHT(L12,2))</f>
        <v>var 23/22</v>
      </c>
      <c r="O12" s="16" t="str">
        <f>CONCATENATE("var ",RIGHT(M12,2),"/",RIGHT(K12,2))</f>
        <v>var 23/19</v>
      </c>
      <c r="P12" s="16" t="str">
        <f>CONCATENATE("dif ",RIGHT(M12,2),"-",RIGHT(L12,2))</f>
        <v>dif 23-22</v>
      </c>
      <c r="Q12" s="16" t="str">
        <f>CONCATENATE("dif ",RIGHT(M12,2),"-",RIGHT(K12,2))</f>
        <v>dif 23-19</v>
      </c>
      <c r="R12" s="16" t="str">
        <f>CONCATENATE("cuota ",RIGHT(M12,2))</f>
        <v>cuota 23</v>
      </c>
      <c r="W12" s="429"/>
    </row>
    <row r="13" spans="1:24" x14ac:dyDescent="0.25">
      <c r="A13" s="430" t="s">
        <v>97</v>
      </c>
      <c r="B13" s="431">
        <v>665838</v>
      </c>
      <c r="C13" s="431">
        <v>642299</v>
      </c>
      <c r="D13" s="431">
        <v>714832</v>
      </c>
      <c r="E13" s="432">
        <f>IFERROR(D13/C13-1,"-")</f>
        <v>0.11292715697829214</v>
      </c>
      <c r="F13" s="432">
        <f>IFERROR(D13/B13-1,"-")</f>
        <v>7.3582463001510945E-2</v>
      </c>
      <c r="G13" s="431">
        <f>IFERROR(D13-C13,"-")</f>
        <v>72533</v>
      </c>
      <c r="H13" s="431">
        <f>IFERROR(D13-B13,"-")</f>
        <v>48994</v>
      </c>
      <c r="I13" s="432">
        <f>IFERROR(D13/$D$7,"-")</f>
        <v>1</v>
      </c>
      <c r="J13" s="422"/>
      <c r="K13" s="420">
        <v>6233650</v>
      </c>
      <c r="L13" s="420">
        <v>5810721</v>
      </c>
      <c r="M13" s="420">
        <v>6634555</v>
      </c>
      <c r="N13" s="421">
        <f t="shared" ref="N13:N37" si="2">IFERROR(M13/L13-1,"-")</f>
        <v>0.14177827501957152</v>
      </c>
      <c r="O13" s="421">
        <f t="shared" ref="O13:O37" si="3">IFERROR(M13/K13-1,"-")</f>
        <v>6.4313042920279395E-2</v>
      </c>
      <c r="P13" s="420">
        <f t="shared" ref="P13:P37" si="4">IFERROR(M13-L13,"-")</f>
        <v>823834</v>
      </c>
      <c r="Q13" s="420">
        <f t="shared" ref="Q13:Q37" si="5">IFERROR(M13-K13,"-")</f>
        <v>400905</v>
      </c>
      <c r="R13" s="421">
        <f>M13/$M$13</f>
        <v>1</v>
      </c>
      <c r="W13" s="429"/>
    </row>
    <row r="14" spans="1:24" x14ac:dyDescent="0.25">
      <c r="A14" s="433" t="s">
        <v>98</v>
      </c>
      <c r="B14" s="434">
        <v>302598</v>
      </c>
      <c r="C14" s="434">
        <v>270396</v>
      </c>
      <c r="D14" s="434">
        <v>306342</v>
      </c>
      <c r="E14" s="435">
        <f>IFERROR(D14/C14-1,"-")</f>
        <v>0.13293835707628809</v>
      </c>
      <c r="F14" s="435">
        <f t="shared" ref="F14:F37" si="6">IFERROR(D14/B14-1,"-")</f>
        <v>1.2372851109392569E-2</v>
      </c>
      <c r="G14" s="434">
        <f t="shared" ref="G14:G37" si="7">IFERROR(D14-C14,"-")</f>
        <v>35946</v>
      </c>
      <c r="H14" s="434">
        <f t="shared" ref="H14:H37" si="8">IFERROR(D14-B14,"-")</f>
        <v>3744</v>
      </c>
      <c r="I14" s="435">
        <f t="shared" ref="I14:I20" si="9">IFERROR(D14/$D$7,"-")</f>
        <v>0.42855104416142537</v>
      </c>
      <c r="J14" s="422"/>
      <c r="K14" s="434">
        <v>2559148</v>
      </c>
      <c r="L14" s="434">
        <v>2330107</v>
      </c>
      <c r="M14" s="434">
        <v>2644806</v>
      </c>
      <c r="N14" s="435">
        <f t="shared" si="2"/>
        <v>0.13505774627517098</v>
      </c>
      <c r="O14" s="435">
        <f t="shared" si="3"/>
        <v>3.3471295915671995E-2</v>
      </c>
      <c r="P14" s="434">
        <f t="shared" si="4"/>
        <v>314699</v>
      </c>
      <c r="Q14" s="434">
        <f t="shared" si="5"/>
        <v>85658</v>
      </c>
      <c r="R14" s="435">
        <f t="shared" ref="R14:R37" si="10">M14/$M$13</f>
        <v>0.39864105429829128</v>
      </c>
    </row>
    <row r="15" spans="1:24" x14ac:dyDescent="0.25">
      <c r="A15" s="424" t="s">
        <v>99</v>
      </c>
      <c r="B15" s="425">
        <v>123491</v>
      </c>
      <c r="C15" s="425">
        <v>108798</v>
      </c>
      <c r="D15" s="425">
        <v>127504</v>
      </c>
      <c r="E15" s="426">
        <f>IFERROR(D15/C15-1,"-")</f>
        <v>0.1719333075975662</v>
      </c>
      <c r="F15" s="426">
        <f t="shared" si="6"/>
        <v>3.2496295276578824E-2</v>
      </c>
      <c r="G15" s="425">
        <f t="shared" si="7"/>
        <v>18706</v>
      </c>
      <c r="H15" s="425">
        <f t="shared" si="8"/>
        <v>4013</v>
      </c>
      <c r="I15" s="426">
        <f t="shared" si="9"/>
        <v>0.17836918324865142</v>
      </c>
      <c r="J15" s="417"/>
      <c r="K15" s="425">
        <v>1074964</v>
      </c>
      <c r="L15" s="425">
        <v>952800</v>
      </c>
      <c r="M15" s="425">
        <v>1084128</v>
      </c>
      <c r="N15" s="426">
        <f t="shared" si="2"/>
        <v>0.13783375314861468</v>
      </c>
      <c r="O15" s="426">
        <f t="shared" si="3"/>
        <v>8.5249366490411926E-3</v>
      </c>
      <c r="P15" s="425">
        <f t="shared" si="4"/>
        <v>131328</v>
      </c>
      <c r="Q15" s="425">
        <f t="shared" si="5"/>
        <v>9164</v>
      </c>
      <c r="R15" s="426">
        <f t="shared" si="10"/>
        <v>0.16340628723403453</v>
      </c>
    </row>
    <row r="16" spans="1:24" x14ac:dyDescent="0.25">
      <c r="A16" s="436" t="s">
        <v>100</v>
      </c>
      <c r="B16" s="437">
        <v>179107</v>
      </c>
      <c r="C16" s="437">
        <v>161598</v>
      </c>
      <c r="D16" s="437">
        <v>178838</v>
      </c>
      <c r="E16" s="438">
        <f t="shared" ref="E16:E37" si="11">IFERROR(D16/C16-1,"-")</f>
        <v>0.10668448866941427</v>
      </c>
      <c r="F16" s="438">
        <f t="shared" si="6"/>
        <v>-1.5018955149714852E-3</v>
      </c>
      <c r="G16" s="437">
        <f t="shared" si="7"/>
        <v>17240</v>
      </c>
      <c r="H16" s="437">
        <f t="shared" si="8"/>
        <v>-269</v>
      </c>
      <c r="I16" s="438">
        <f t="shared" si="9"/>
        <v>0.25018186091277389</v>
      </c>
      <c r="J16" s="417"/>
      <c r="K16" s="437">
        <v>1484184</v>
      </c>
      <c r="L16" s="437">
        <v>1377307</v>
      </c>
      <c r="M16" s="437">
        <v>1560678</v>
      </c>
      <c r="N16" s="438">
        <f t="shared" si="2"/>
        <v>0.1331373470112327</v>
      </c>
      <c r="O16" s="438">
        <f t="shared" si="3"/>
        <v>5.1539431768567789E-2</v>
      </c>
      <c r="P16" s="437">
        <f t="shared" si="4"/>
        <v>183371</v>
      </c>
      <c r="Q16" s="437">
        <f t="shared" si="5"/>
        <v>76494</v>
      </c>
      <c r="R16" s="438">
        <f t="shared" si="10"/>
        <v>0.23523476706425675</v>
      </c>
    </row>
    <row r="17" spans="1:19" x14ac:dyDescent="0.25">
      <c r="A17" s="433" t="s">
        <v>101</v>
      </c>
      <c r="B17" s="434">
        <v>363240</v>
      </c>
      <c r="C17" s="434">
        <v>371903</v>
      </c>
      <c r="D17" s="434">
        <v>408490</v>
      </c>
      <c r="E17" s="435">
        <f t="shared" si="11"/>
        <v>9.8377802814174631E-2</v>
      </c>
      <c r="F17" s="435">
        <f t="shared" si="6"/>
        <v>0.12457328488051966</v>
      </c>
      <c r="G17" s="434">
        <f t="shared" si="7"/>
        <v>36587</v>
      </c>
      <c r="H17" s="434">
        <f t="shared" si="8"/>
        <v>45250</v>
      </c>
      <c r="I17" s="435">
        <f t="shared" si="9"/>
        <v>0.57144895583857469</v>
      </c>
      <c r="J17" s="422"/>
      <c r="K17" s="434">
        <v>3674502</v>
      </c>
      <c r="L17" s="434">
        <v>3480614</v>
      </c>
      <c r="M17" s="434">
        <v>3989749</v>
      </c>
      <c r="N17" s="435">
        <f t="shared" si="2"/>
        <v>0.14627735221429328</v>
      </c>
      <c r="O17" s="435">
        <f t="shared" si="3"/>
        <v>8.5793122442170411E-2</v>
      </c>
      <c r="P17" s="434">
        <f t="shared" si="4"/>
        <v>509135</v>
      </c>
      <c r="Q17" s="434">
        <f t="shared" si="5"/>
        <v>315247</v>
      </c>
      <c r="R17" s="435">
        <f t="shared" si="10"/>
        <v>0.60135894570170867</v>
      </c>
    </row>
    <row r="18" spans="1:19" x14ac:dyDescent="0.25">
      <c r="A18" s="424" t="s">
        <v>29</v>
      </c>
      <c r="B18" s="425">
        <v>179769</v>
      </c>
      <c r="C18" s="425">
        <v>192641</v>
      </c>
      <c r="D18" s="425">
        <v>209477</v>
      </c>
      <c r="E18" s="426">
        <f t="shared" si="11"/>
        <v>8.7395725728167895E-2</v>
      </c>
      <c r="F18" s="426">
        <f t="shared" si="6"/>
        <v>0.16525652364979493</v>
      </c>
      <c r="G18" s="425">
        <f t="shared" si="7"/>
        <v>16836</v>
      </c>
      <c r="H18" s="425">
        <f t="shared" si="8"/>
        <v>29708</v>
      </c>
      <c r="I18" s="426">
        <f t="shared" si="9"/>
        <v>0.29304368019338811</v>
      </c>
      <c r="J18" s="417"/>
      <c r="K18" s="425">
        <v>1688671</v>
      </c>
      <c r="L18" s="425">
        <v>1661556</v>
      </c>
      <c r="M18" s="425">
        <v>1881178</v>
      </c>
      <c r="N18" s="426">
        <f t="shared" si="2"/>
        <v>0.13217851218977872</v>
      </c>
      <c r="O18" s="426">
        <f t="shared" si="3"/>
        <v>0.11399911528059636</v>
      </c>
      <c r="P18" s="425">
        <f t="shared" si="4"/>
        <v>219622</v>
      </c>
      <c r="Q18" s="425">
        <f t="shared" si="5"/>
        <v>192507</v>
      </c>
      <c r="R18" s="426">
        <f t="shared" si="10"/>
        <v>0.2835424531110225</v>
      </c>
      <c r="S18" s="439"/>
    </row>
    <row r="19" spans="1:19" x14ac:dyDescent="0.25">
      <c r="A19" s="424" t="s">
        <v>22</v>
      </c>
      <c r="B19" s="425">
        <v>52488</v>
      </c>
      <c r="C19" s="425">
        <v>39678</v>
      </c>
      <c r="D19" s="425">
        <v>45782</v>
      </c>
      <c r="E19" s="426">
        <f t="shared" si="11"/>
        <v>0.15383839911285846</v>
      </c>
      <c r="F19" s="426">
        <f t="shared" si="6"/>
        <v>-0.12776253619875022</v>
      </c>
      <c r="G19" s="425">
        <f t="shared" si="7"/>
        <v>6104</v>
      </c>
      <c r="H19" s="425">
        <f t="shared" si="8"/>
        <v>-6706</v>
      </c>
      <c r="I19" s="426">
        <f t="shared" si="9"/>
        <v>6.4045817758578233E-2</v>
      </c>
      <c r="J19" s="417"/>
      <c r="K19" s="425">
        <v>594694</v>
      </c>
      <c r="L19" s="425">
        <v>445717</v>
      </c>
      <c r="M19" s="425">
        <v>537617</v>
      </c>
      <c r="N19" s="426">
        <f t="shared" si="2"/>
        <v>0.20618464182429652</v>
      </c>
      <c r="O19" s="426">
        <f t="shared" si="3"/>
        <v>-9.5977090739102766E-2</v>
      </c>
      <c r="P19" s="425">
        <f t="shared" si="4"/>
        <v>91900</v>
      </c>
      <c r="Q19" s="425">
        <f t="shared" si="5"/>
        <v>-57077</v>
      </c>
      <c r="R19" s="426">
        <f t="shared" si="10"/>
        <v>8.1032865052742806E-2</v>
      </c>
      <c r="S19" s="439"/>
    </row>
    <row r="20" spans="1:19" x14ac:dyDescent="0.25">
      <c r="A20" s="424" t="s">
        <v>102</v>
      </c>
      <c r="B20" s="425">
        <v>18327</v>
      </c>
      <c r="C20" s="425">
        <v>18128</v>
      </c>
      <c r="D20" s="425">
        <v>19048</v>
      </c>
      <c r="E20" s="426">
        <f t="shared" si="11"/>
        <v>5.0750220653133171E-2</v>
      </c>
      <c r="F20" s="426">
        <f t="shared" si="6"/>
        <v>3.93408632072898E-2</v>
      </c>
      <c r="G20" s="425">
        <f t="shared" si="7"/>
        <v>920</v>
      </c>
      <c r="H20" s="425">
        <f t="shared" si="8"/>
        <v>721</v>
      </c>
      <c r="I20" s="426">
        <f t="shared" si="9"/>
        <v>2.6646820511672671E-2</v>
      </c>
      <c r="J20" s="417"/>
      <c r="K20" s="425">
        <v>180473</v>
      </c>
      <c r="L20" s="425">
        <v>176079</v>
      </c>
      <c r="M20" s="425">
        <v>180811</v>
      </c>
      <c r="N20" s="426">
        <f t="shared" si="2"/>
        <v>2.6874300740008739E-2</v>
      </c>
      <c r="O20" s="426">
        <f t="shared" si="3"/>
        <v>1.8728563275391963E-3</v>
      </c>
      <c r="P20" s="425">
        <f t="shared" si="4"/>
        <v>4732</v>
      </c>
      <c r="Q20" s="425">
        <f t="shared" si="5"/>
        <v>338</v>
      </c>
      <c r="R20" s="426">
        <f t="shared" si="10"/>
        <v>2.7252920504841696E-2</v>
      </c>
      <c r="S20" s="439"/>
    </row>
    <row r="21" spans="1:19" x14ac:dyDescent="0.25">
      <c r="A21" s="424" t="s">
        <v>27</v>
      </c>
      <c r="B21" s="425">
        <v>409</v>
      </c>
      <c r="C21" s="425">
        <v>0</v>
      </c>
      <c r="D21" s="425">
        <v>261</v>
      </c>
      <c r="E21" s="426" t="str">
        <f t="shared" si="11"/>
        <v>-</v>
      </c>
      <c r="F21" s="426">
        <f t="shared" si="6"/>
        <v>-0.36185819070904646</v>
      </c>
      <c r="G21" s="425">
        <f t="shared" si="7"/>
        <v>261</v>
      </c>
      <c r="H21" s="425">
        <f t="shared" si="8"/>
        <v>-148</v>
      </c>
      <c r="I21" s="426">
        <f>IFERROR(D21/$D$7,"-")</f>
        <v>3.6512075564608187E-4</v>
      </c>
      <c r="J21" s="417"/>
      <c r="K21" s="425">
        <v>58238</v>
      </c>
      <c r="L21" s="425">
        <v>29037</v>
      </c>
      <c r="M21" s="425">
        <v>42469</v>
      </c>
      <c r="N21" s="426">
        <f t="shared" si="2"/>
        <v>0.46258222268140647</v>
      </c>
      <c r="O21" s="426">
        <f t="shared" si="3"/>
        <v>-0.27076822693086988</v>
      </c>
      <c r="P21" s="425">
        <f t="shared" si="4"/>
        <v>13432</v>
      </c>
      <c r="Q21" s="425">
        <f t="shared" si="5"/>
        <v>-15769</v>
      </c>
      <c r="R21" s="426">
        <f t="shared" si="10"/>
        <v>6.4011828977226055E-3</v>
      </c>
      <c r="S21" s="439"/>
    </row>
    <row r="22" spans="1:19" x14ac:dyDescent="0.25">
      <c r="A22" s="424" t="s">
        <v>37</v>
      </c>
      <c r="B22" s="425">
        <v>1390</v>
      </c>
      <c r="C22" s="425">
        <v>0</v>
      </c>
      <c r="D22" s="425">
        <v>553</v>
      </c>
      <c r="E22" s="426" t="str">
        <f t="shared" si="11"/>
        <v>-</v>
      </c>
      <c r="F22" s="426">
        <f t="shared" si="6"/>
        <v>-0.60215827338129491</v>
      </c>
      <c r="G22" s="425">
        <f t="shared" si="7"/>
        <v>553</v>
      </c>
      <c r="H22" s="425">
        <f t="shared" si="8"/>
        <v>-837</v>
      </c>
      <c r="I22" s="426">
        <f t="shared" ref="I22:I37" si="12">IFERROR(D22/$D$7,"-")</f>
        <v>7.7360834433825014E-4</v>
      </c>
      <c r="J22" s="417"/>
      <c r="K22" s="425">
        <v>65756</v>
      </c>
      <c r="L22" s="425">
        <v>25790</v>
      </c>
      <c r="M22" s="425">
        <v>40930</v>
      </c>
      <c r="N22" s="426">
        <f t="shared" si="2"/>
        <v>0.58704924389298174</v>
      </c>
      <c r="O22" s="426">
        <f t="shared" si="3"/>
        <v>-0.37754729606423754</v>
      </c>
      <c r="P22" s="425">
        <f t="shared" si="4"/>
        <v>15140</v>
      </c>
      <c r="Q22" s="425">
        <f t="shared" si="5"/>
        <v>-24826</v>
      </c>
      <c r="R22" s="426">
        <f t="shared" si="10"/>
        <v>6.1692155690924256E-3</v>
      </c>
      <c r="S22" s="439"/>
    </row>
    <row r="23" spans="1:19" x14ac:dyDescent="0.25">
      <c r="A23" s="424" t="s">
        <v>30</v>
      </c>
      <c r="B23" s="425">
        <v>13036</v>
      </c>
      <c r="C23" s="425">
        <v>14876</v>
      </c>
      <c r="D23" s="425">
        <v>17181</v>
      </c>
      <c r="E23" s="426">
        <f t="shared" si="11"/>
        <v>0.15494756655014785</v>
      </c>
      <c r="F23" s="426">
        <f t="shared" si="6"/>
        <v>0.3179656336299479</v>
      </c>
      <c r="G23" s="425">
        <f t="shared" si="7"/>
        <v>2305</v>
      </c>
      <c r="H23" s="425">
        <f t="shared" si="8"/>
        <v>4145</v>
      </c>
      <c r="I23" s="426">
        <f t="shared" si="12"/>
        <v>2.4035018018219667E-2</v>
      </c>
      <c r="J23" s="417"/>
      <c r="K23" s="425">
        <v>127262</v>
      </c>
      <c r="L23" s="425">
        <v>149786</v>
      </c>
      <c r="M23" s="425">
        <v>173888</v>
      </c>
      <c r="N23" s="426">
        <f t="shared" si="2"/>
        <v>0.16090956431175152</v>
      </c>
      <c r="O23" s="426">
        <f t="shared" si="3"/>
        <v>0.36637802329053448</v>
      </c>
      <c r="P23" s="425">
        <f t="shared" si="4"/>
        <v>24102</v>
      </c>
      <c r="Q23" s="425">
        <f t="shared" si="5"/>
        <v>46626</v>
      </c>
      <c r="R23" s="426">
        <f t="shared" si="10"/>
        <v>2.6209444341029654E-2</v>
      </c>
      <c r="S23" s="439"/>
    </row>
    <row r="24" spans="1:19" x14ac:dyDescent="0.25">
      <c r="A24" s="424" t="s">
        <v>103</v>
      </c>
      <c r="B24" s="425">
        <v>13609</v>
      </c>
      <c r="C24" s="425">
        <v>16603</v>
      </c>
      <c r="D24" s="425">
        <v>17413</v>
      </c>
      <c r="E24" s="426">
        <f t="shared" si="11"/>
        <v>4.8786363910136687E-2</v>
      </c>
      <c r="F24" s="426">
        <f t="shared" si="6"/>
        <v>0.27952090528326834</v>
      </c>
      <c r="G24" s="425">
        <f t="shared" si="7"/>
        <v>810</v>
      </c>
      <c r="H24" s="425">
        <f t="shared" si="8"/>
        <v>3804</v>
      </c>
      <c r="I24" s="426">
        <f t="shared" si="12"/>
        <v>2.4359569801016182E-2</v>
      </c>
      <c r="J24" s="417"/>
      <c r="K24" s="425">
        <v>133924</v>
      </c>
      <c r="L24" s="425">
        <v>152070</v>
      </c>
      <c r="M24" s="425">
        <v>152084</v>
      </c>
      <c r="N24" s="426">
        <f t="shared" si="2"/>
        <v>9.2062865785447201E-5</v>
      </c>
      <c r="O24" s="426">
        <f t="shared" si="3"/>
        <v>0.13559929512260682</v>
      </c>
      <c r="P24" s="425">
        <f t="shared" si="4"/>
        <v>14</v>
      </c>
      <c r="Q24" s="425">
        <f t="shared" si="5"/>
        <v>18160</v>
      </c>
      <c r="R24" s="426">
        <f t="shared" si="10"/>
        <v>2.2923014429754519E-2</v>
      </c>
      <c r="S24" s="439"/>
    </row>
    <row r="25" spans="1:19" x14ac:dyDescent="0.25">
      <c r="A25" s="424" t="s">
        <v>28</v>
      </c>
      <c r="B25" s="425">
        <v>1206</v>
      </c>
      <c r="C25" s="425">
        <v>1689</v>
      </c>
      <c r="D25" s="425">
        <v>1875</v>
      </c>
      <c r="E25" s="426">
        <f>IFERROR(D25/C25-1,"-")</f>
        <v>0.11012433392539966</v>
      </c>
      <c r="F25" s="426">
        <f>IFERROR(D25/B25-1,"-")</f>
        <v>0.55472636815920406</v>
      </c>
      <c r="G25" s="425">
        <f>IFERROR(D25-C25,"-")</f>
        <v>186</v>
      </c>
      <c r="H25" s="425">
        <f>IFERROR(D25-B25,"-")</f>
        <v>669</v>
      </c>
      <c r="I25" s="426">
        <f>IFERROR(D25/$D$7,"-")</f>
        <v>2.6229939342390938E-3</v>
      </c>
      <c r="J25" s="417"/>
      <c r="K25" s="425">
        <v>12338</v>
      </c>
      <c r="L25" s="425">
        <v>15618</v>
      </c>
      <c r="M25" s="425">
        <v>18786</v>
      </c>
      <c r="N25" s="426">
        <f>IFERROR(M25/L25-1,"-")</f>
        <v>0.20284287360737618</v>
      </c>
      <c r="O25" s="426">
        <f>IFERROR(M25/K25-1,"-")</f>
        <v>0.52261306532663321</v>
      </c>
      <c r="P25" s="425">
        <f>IFERROR(M25-L25,"-")</f>
        <v>3168</v>
      </c>
      <c r="Q25" s="425">
        <f>IFERROR(M25-K25,"-")</f>
        <v>6448</v>
      </c>
      <c r="R25" s="426">
        <f>M25/$M$13</f>
        <v>2.831538814585153E-3</v>
      </c>
      <c r="S25" s="439"/>
    </row>
    <row r="26" spans="1:19" x14ac:dyDescent="0.25">
      <c r="A26" s="424" t="s">
        <v>35</v>
      </c>
      <c r="B26" s="425">
        <v>14435</v>
      </c>
      <c r="C26" s="425">
        <v>24756</v>
      </c>
      <c r="D26" s="425">
        <v>24026</v>
      </c>
      <c r="E26" s="426">
        <f t="shared" si="11"/>
        <v>-2.9487800937146535E-2</v>
      </c>
      <c r="F26" s="426">
        <f t="shared" si="6"/>
        <v>0.66442674056113615</v>
      </c>
      <c r="G26" s="425">
        <f t="shared" si="7"/>
        <v>-730</v>
      </c>
      <c r="H26" s="425">
        <f t="shared" si="8"/>
        <v>9591</v>
      </c>
      <c r="I26" s="426">
        <f t="shared" si="12"/>
        <v>3.3610694540815188E-2</v>
      </c>
      <c r="J26" s="417"/>
      <c r="K26" s="425">
        <v>155060</v>
      </c>
      <c r="L26" s="425">
        <v>219254</v>
      </c>
      <c r="M26" s="425">
        <v>231389</v>
      </c>
      <c r="N26" s="426">
        <f t="shared" si="2"/>
        <v>5.5346766763662236E-2</v>
      </c>
      <c r="O26" s="426">
        <f t="shared" si="3"/>
        <v>0.49225461111827684</v>
      </c>
      <c r="P26" s="425">
        <f t="shared" si="4"/>
        <v>12135</v>
      </c>
      <c r="Q26" s="425">
        <f t="shared" si="5"/>
        <v>76329</v>
      </c>
      <c r="R26" s="426">
        <f t="shared" si="10"/>
        <v>3.4876340613650803E-2</v>
      </c>
      <c r="S26" s="439"/>
    </row>
    <row r="27" spans="1:19" x14ac:dyDescent="0.25">
      <c r="A27" s="424" t="s">
        <v>25</v>
      </c>
      <c r="B27" s="425">
        <v>2051</v>
      </c>
      <c r="C27" s="425">
        <v>2176</v>
      </c>
      <c r="D27" s="425">
        <v>2113</v>
      </c>
      <c r="E27" s="426">
        <f t="shared" si="11"/>
        <v>-2.8952205882352922E-2</v>
      </c>
      <c r="F27" s="426">
        <f t="shared" si="6"/>
        <v>3.0229156509020028E-2</v>
      </c>
      <c r="G27" s="425">
        <f t="shared" si="7"/>
        <v>-63</v>
      </c>
      <c r="H27" s="425">
        <f t="shared" si="8"/>
        <v>62</v>
      </c>
      <c r="I27" s="426">
        <f t="shared" si="12"/>
        <v>2.9559392976251761E-3</v>
      </c>
      <c r="J27" s="417"/>
      <c r="K27" s="425">
        <v>66829</v>
      </c>
      <c r="L27" s="425">
        <v>54121</v>
      </c>
      <c r="M27" s="425">
        <v>63174</v>
      </c>
      <c r="N27" s="426">
        <f t="shared" si="2"/>
        <v>0.16727333197834482</v>
      </c>
      <c r="O27" s="426">
        <f t="shared" si="3"/>
        <v>-5.4691825405138506E-2</v>
      </c>
      <c r="P27" s="425">
        <f t="shared" si="4"/>
        <v>9053</v>
      </c>
      <c r="Q27" s="425">
        <f t="shared" si="5"/>
        <v>-3655</v>
      </c>
      <c r="R27" s="426">
        <f t="shared" si="10"/>
        <v>9.5219649245503277E-3</v>
      </c>
      <c r="S27" s="439"/>
    </row>
    <row r="28" spans="1:19" x14ac:dyDescent="0.25">
      <c r="A28" s="424" t="s">
        <v>43</v>
      </c>
      <c r="B28" s="425">
        <v>9584</v>
      </c>
      <c r="C28" s="425">
        <v>11082</v>
      </c>
      <c r="D28" s="425">
        <v>13327</v>
      </c>
      <c r="E28" s="426">
        <f t="shared" si="11"/>
        <v>0.20258076159537985</v>
      </c>
      <c r="F28" s="426">
        <f t="shared" si="6"/>
        <v>0.39054674457429051</v>
      </c>
      <c r="G28" s="425">
        <f t="shared" si="7"/>
        <v>2245</v>
      </c>
      <c r="H28" s="425">
        <f t="shared" si="8"/>
        <v>3743</v>
      </c>
      <c r="I28" s="426">
        <f t="shared" si="12"/>
        <v>1.864354141952235E-2</v>
      </c>
      <c r="J28" s="417"/>
      <c r="K28" s="425">
        <v>87057</v>
      </c>
      <c r="L28" s="425">
        <v>92543</v>
      </c>
      <c r="M28" s="425">
        <v>107948</v>
      </c>
      <c r="N28" s="426">
        <f t="shared" si="2"/>
        <v>0.16646315766724662</v>
      </c>
      <c r="O28" s="426">
        <f t="shared" si="3"/>
        <v>0.23996921557140727</v>
      </c>
      <c r="P28" s="425">
        <f t="shared" si="4"/>
        <v>15405</v>
      </c>
      <c r="Q28" s="425">
        <f t="shared" si="5"/>
        <v>20891</v>
      </c>
      <c r="R28" s="426">
        <f t="shared" si="10"/>
        <v>1.6270571274184929E-2</v>
      </c>
      <c r="S28" s="439"/>
    </row>
    <row r="29" spans="1:19" x14ac:dyDescent="0.25">
      <c r="A29" s="424" t="s">
        <v>33</v>
      </c>
      <c r="B29" s="425">
        <v>13738</v>
      </c>
      <c r="C29" s="425">
        <v>12357</v>
      </c>
      <c r="D29" s="425">
        <v>13784</v>
      </c>
      <c r="E29" s="426">
        <f t="shared" si="11"/>
        <v>0.11548110382778987</v>
      </c>
      <c r="F29" s="426">
        <f t="shared" si="6"/>
        <v>3.3483767651769636E-3</v>
      </c>
      <c r="G29" s="425">
        <f t="shared" si="7"/>
        <v>1427</v>
      </c>
      <c r="H29" s="425">
        <f t="shared" si="8"/>
        <v>46</v>
      </c>
      <c r="I29" s="426">
        <f t="shared" si="12"/>
        <v>1.9282852474427559E-2</v>
      </c>
      <c r="J29" s="417"/>
      <c r="K29" s="425">
        <v>119310</v>
      </c>
      <c r="L29" s="425">
        <v>114610</v>
      </c>
      <c r="M29" s="425">
        <v>129867</v>
      </c>
      <c r="N29" s="426">
        <f t="shared" si="2"/>
        <v>0.13312101910828034</v>
      </c>
      <c r="O29" s="426">
        <f t="shared" si="3"/>
        <v>8.8483781745033907E-2</v>
      </c>
      <c r="P29" s="425">
        <f t="shared" si="4"/>
        <v>15257</v>
      </c>
      <c r="Q29" s="425">
        <f t="shared" si="5"/>
        <v>10557</v>
      </c>
      <c r="R29" s="426">
        <f t="shared" si="10"/>
        <v>1.9574334676553288E-2</v>
      </c>
      <c r="S29" s="439"/>
    </row>
    <row r="30" spans="1:19" x14ac:dyDescent="0.25">
      <c r="A30" s="424" t="s">
        <v>44</v>
      </c>
      <c r="B30" s="425">
        <v>8316</v>
      </c>
      <c r="C30" s="425">
        <v>7948</v>
      </c>
      <c r="D30" s="425">
        <v>9702</v>
      </c>
      <c r="E30" s="426">
        <f t="shared" si="11"/>
        <v>0.22068444891796668</v>
      </c>
      <c r="F30" s="426">
        <f t="shared" si="6"/>
        <v>0.16666666666666674</v>
      </c>
      <c r="G30" s="425">
        <f t="shared" si="7"/>
        <v>1754</v>
      </c>
      <c r="H30" s="425">
        <f t="shared" si="8"/>
        <v>1386</v>
      </c>
      <c r="I30" s="426">
        <f t="shared" si="12"/>
        <v>1.3572419813326768E-2</v>
      </c>
      <c r="J30" s="417"/>
      <c r="K30" s="425">
        <v>71999</v>
      </c>
      <c r="L30" s="425">
        <v>64666</v>
      </c>
      <c r="M30" s="425">
        <v>80488</v>
      </c>
      <c r="N30" s="426">
        <f t="shared" si="2"/>
        <v>0.24467262549098434</v>
      </c>
      <c r="O30" s="426">
        <f t="shared" si="3"/>
        <v>0.11790441533910201</v>
      </c>
      <c r="P30" s="425">
        <f t="shared" si="4"/>
        <v>15822</v>
      </c>
      <c r="Q30" s="425">
        <f t="shared" si="5"/>
        <v>8489</v>
      </c>
      <c r="R30" s="426">
        <f t="shared" si="10"/>
        <v>1.2131635053142223E-2</v>
      </c>
      <c r="S30" s="439"/>
    </row>
    <row r="31" spans="1:19" x14ac:dyDescent="0.25">
      <c r="A31" s="424" t="s">
        <v>36</v>
      </c>
      <c r="B31" s="425">
        <v>2931</v>
      </c>
      <c r="C31" s="425">
        <v>210</v>
      </c>
      <c r="D31" s="425">
        <v>1993</v>
      </c>
      <c r="E31" s="426">
        <f t="shared" si="11"/>
        <v>8.4904761904761905</v>
      </c>
      <c r="F31" s="426">
        <f t="shared" si="6"/>
        <v>-0.3200272944387581</v>
      </c>
      <c r="G31" s="425">
        <f t="shared" si="7"/>
        <v>1783</v>
      </c>
      <c r="H31" s="425">
        <f t="shared" si="8"/>
        <v>-938</v>
      </c>
      <c r="I31" s="426">
        <f t="shared" si="12"/>
        <v>2.788067685833874E-3</v>
      </c>
      <c r="J31" s="417"/>
      <c r="K31" s="425">
        <v>50830</v>
      </c>
      <c r="L31" s="425">
        <v>20860</v>
      </c>
      <c r="M31" s="425">
        <v>40096</v>
      </c>
      <c r="N31" s="426">
        <f t="shared" si="2"/>
        <v>0.92214765100671148</v>
      </c>
      <c r="O31" s="426">
        <f t="shared" si="3"/>
        <v>-0.21117450324611453</v>
      </c>
      <c r="P31" s="425">
        <f t="shared" si="4"/>
        <v>19236</v>
      </c>
      <c r="Q31" s="425">
        <f t="shared" si="5"/>
        <v>-10734</v>
      </c>
      <c r="R31" s="426">
        <f t="shared" si="10"/>
        <v>6.0435100771641806E-3</v>
      </c>
      <c r="S31" s="439"/>
    </row>
    <row r="32" spans="1:19" x14ac:dyDescent="0.25">
      <c r="A32" s="424" t="s">
        <v>23</v>
      </c>
      <c r="B32" s="425">
        <v>3182</v>
      </c>
      <c r="C32" s="425">
        <v>5581</v>
      </c>
      <c r="D32" s="425">
        <v>5561</v>
      </c>
      <c r="E32" s="426">
        <f t="shared" si="11"/>
        <v>-3.583587170757907E-3</v>
      </c>
      <c r="F32" s="426">
        <f t="shared" si="6"/>
        <v>0.74764299182903837</v>
      </c>
      <c r="G32" s="425">
        <f t="shared" si="7"/>
        <v>-20</v>
      </c>
      <c r="H32" s="425">
        <f t="shared" si="8"/>
        <v>2379</v>
      </c>
      <c r="I32" s="426">
        <f t="shared" si="12"/>
        <v>7.7794502764285877E-3</v>
      </c>
      <c r="J32" s="417"/>
      <c r="K32" s="425">
        <v>42538</v>
      </c>
      <c r="L32" s="425">
        <v>49935</v>
      </c>
      <c r="M32" s="425">
        <v>62715</v>
      </c>
      <c r="N32" s="426">
        <f t="shared" si="2"/>
        <v>0.25593271252628425</v>
      </c>
      <c r="O32" s="426">
        <f t="shared" si="3"/>
        <v>0.47432883539423565</v>
      </c>
      <c r="P32" s="425">
        <f t="shared" si="4"/>
        <v>12780</v>
      </c>
      <c r="Q32" s="425">
        <f t="shared" si="5"/>
        <v>20177</v>
      </c>
      <c r="R32" s="426">
        <f t="shared" si="10"/>
        <v>9.452781686186941E-3</v>
      </c>
      <c r="S32" s="439"/>
    </row>
    <row r="33" spans="1:19" x14ac:dyDescent="0.25">
      <c r="A33" s="424" t="s">
        <v>40</v>
      </c>
      <c r="B33" s="425">
        <v>7409</v>
      </c>
      <c r="C33" s="425">
        <v>6160</v>
      </c>
      <c r="D33" s="425">
        <v>4818</v>
      </c>
      <c r="E33" s="426">
        <f t="shared" si="11"/>
        <v>-0.21785714285714286</v>
      </c>
      <c r="F33" s="426">
        <f t="shared" si="6"/>
        <v>-0.34970981239033605</v>
      </c>
      <c r="G33" s="425">
        <f t="shared" si="7"/>
        <v>-1342</v>
      </c>
      <c r="H33" s="425">
        <f t="shared" si="8"/>
        <v>-2591</v>
      </c>
      <c r="I33" s="426">
        <f t="shared" si="12"/>
        <v>6.7400452134207759E-3</v>
      </c>
      <c r="J33" s="417"/>
      <c r="K33" s="425">
        <v>39661</v>
      </c>
      <c r="L33" s="425">
        <v>48145</v>
      </c>
      <c r="M33" s="425">
        <v>53168</v>
      </c>
      <c r="N33" s="426">
        <f t="shared" si="2"/>
        <v>0.10433066777443134</v>
      </c>
      <c r="O33" s="426">
        <f t="shared" si="3"/>
        <v>0.34056125665010972</v>
      </c>
      <c r="P33" s="425">
        <f t="shared" si="4"/>
        <v>5023</v>
      </c>
      <c r="Q33" s="425">
        <f t="shared" si="5"/>
        <v>13507</v>
      </c>
      <c r="R33" s="426">
        <f t="shared" si="10"/>
        <v>8.0138004734303953E-3</v>
      </c>
      <c r="S33" s="439"/>
    </row>
    <row r="34" spans="1:19" x14ac:dyDescent="0.25">
      <c r="A34" s="424" t="s">
        <v>104</v>
      </c>
      <c r="B34" s="425">
        <v>8708</v>
      </c>
      <c r="C34" s="425">
        <v>0</v>
      </c>
      <c r="D34" s="425">
        <v>0</v>
      </c>
      <c r="E34" s="426" t="str">
        <f>IFERROR(D34/C34-1,"-")</f>
        <v>-</v>
      </c>
      <c r="F34" s="426">
        <f>IFERROR(D34/B34-1,"-")</f>
        <v>-1</v>
      </c>
      <c r="G34" s="425">
        <f>IFERROR(D34-C34,"-")</f>
        <v>0</v>
      </c>
      <c r="H34" s="425">
        <f>IFERROR(D34-B34,"-")</f>
        <v>-8708</v>
      </c>
      <c r="I34" s="426">
        <f>IFERROR(D34/$D$7,"-")</f>
        <v>0</v>
      </c>
      <c r="J34" s="417"/>
      <c r="K34" s="425">
        <v>69500</v>
      </c>
      <c r="L34" s="425">
        <v>779</v>
      </c>
      <c r="M34" s="425">
        <v>0</v>
      </c>
      <c r="N34" s="426">
        <f>IFERROR(M34/L34-1,"-")</f>
        <v>-1</v>
      </c>
      <c r="O34" s="426">
        <f>IFERROR(M34/K34-1,"-")</f>
        <v>-1</v>
      </c>
      <c r="P34" s="425">
        <f>IFERROR(M34-L34,"-")</f>
        <v>-779</v>
      </c>
      <c r="Q34" s="425">
        <f>IFERROR(M34-K34,"-")</f>
        <v>-69500</v>
      </c>
      <c r="R34" s="426">
        <f>M34/$M$13</f>
        <v>0</v>
      </c>
      <c r="S34" s="439"/>
    </row>
    <row r="35" spans="1:19" x14ac:dyDescent="0.25">
      <c r="A35" s="424" t="s">
        <v>41</v>
      </c>
      <c r="B35" s="425">
        <v>180</v>
      </c>
      <c r="C35" s="425">
        <v>0</v>
      </c>
      <c r="D35" s="425">
        <v>0</v>
      </c>
      <c r="E35" s="426" t="str">
        <f>IFERROR(D35/C35-1,"-")</f>
        <v>-</v>
      </c>
      <c r="F35" s="426">
        <f>IFERROR(D35/B35-1,"-")</f>
        <v>-1</v>
      </c>
      <c r="G35" s="425">
        <f>IFERROR(D35-C35,"-")</f>
        <v>0</v>
      </c>
      <c r="H35" s="425">
        <f>IFERROR(D35-B35,"-")</f>
        <v>-180</v>
      </c>
      <c r="I35" s="426">
        <f>IFERROR(D35/$D$7,"-")</f>
        <v>0</v>
      </c>
      <c r="J35" s="417"/>
      <c r="K35" s="425">
        <v>2171</v>
      </c>
      <c r="L35" s="425">
        <v>7306</v>
      </c>
      <c r="M35" s="425">
        <v>5671</v>
      </c>
      <c r="N35" s="426">
        <f>IFERROR(M35/L35-1,"-")</f>
        <v>-0.2237886668491651</v>
      </c>
      <c r="O35" s="426">
        <f>IFERROR(M35/K35-1,"-")</f>
        <v>1.6121602947950255</v>
      </c>
      <c r="P35" s="425">
        <f>IFERROR(M35-L35,"-")</f>
        <v>-1635</v>
      </c>
      <c r="Q35" s="425">
        <f>IFERROR(M35-K35,"-")</f>
        <v>3500</v>
      </c>
      <c r="R35" s="426">
        <f>M35/$M$13</f>
        <v>8.5476719991016729E-4</v>
      </c>
      <c r="S35" s="439"/>
    </row>
    <row r="36" spans="1:19" x14ac:dyDescent="0.25">
      <c r="A36" s="424" t="s">
        <v>105</v>
      </c>
      <c r="B36" s="425">
        <v>2559</v>
      </c>
      <c r="C36" s="425">
        <v>3224</v>
      </c>
      <c r="D36" s="425">
        <v>3861</v>
      </c>
      <c r="E36" s="426">
        <f>IFERROR(D36/C36-1,"-")</f>
        <v>0.19758064516129026</v>
      </c>
      <c r="F36" s="426">
        <f>IFERROR(D36/B36-1,"-")</f>
        <v>0.50879249706916774</v>
      </c>
      <c r="G36" s="425">
        <f>IFERROR(D36-C36,"-")</f>
        <v>637</v>
      </c>
      <c r="H36" s="425">
        <f>IFERROR(D36-B36,"-")</f>
        <v>1302</v>
      </c>
      <c r="I36" s="426">
        <f>IFERROR(D36/$D$7,"-")</f>
        <v>5.4012691093851426E-3</v>
      </c>
      <c r="J36" s="417"/>
      <c r="K36" s="425">
        <v>15563</v>
      </c>
      <c r="L36" s="425">
        <v>30675</v>
      </c>
      <c r="M36" s="425">
        <v>29815</v>
      </c>
      <c r="N36" s="426">
        <f>IFERROR(M36/L36-1,"-")</f>
        <v>-2.8035859820700892E-2</v>
      </c>
      <c r="O36" s="426">
        <f>IFERROR(M36/K36-1,"-")</f>
        <v>0.9157617425946154</v>
      </c>
      <c r="P36" s="425">
        <f>IFERROR(M36-L36,"-")</f>
        <v>-860</v>
      </c>
      <c r="Q36" s="425">
        <f>IFERROR(M36-K36,"-")</f>
        <v>14252</v>
      </c>
      <c r="R36" s="426">
        <f>M36/$M$13</f>
        <v>4.4938959734300192E-3</v>
      </c>
      <c r="S36" s="439"/>
    </row>
    <row r="37" spans="1:19" x14ac:dyDescent="0.25">
      <c r="A37" s="424" t="s">
        <v>106</v>
      </c>
      <c r="B37" s="425">
        <f>IFERROR(B17-SUM(B18:B36),"-")</f>
        <v>9913</v>
      </c>
      <c r="C37" s="425">
        <f>IFERROR(C17-SUM(C18:C36),"-")</f>
        <v>14794</v>
      </c>
      <c r="D37" s="425">
        <f>IFERROR(D17-SUM(D18:D36),"-")</f>
        <v>17715</v>
      </c>
      <c r="E37" s="426">
        <f t="shared" si="11"/>
        <v>0.19744491009868859</v>
      </c>
      <c r="F37" s="426">
        <f t="shared" si="6"/>
        <v>0.78704731161101593</v>
      </c>
      <c r="G37" s="425">
        <f t="shared" si="7"/>
        <v>2921</v>
      </c>
      <c r="H37" s="425">
        <f t="shared" si="8"/>
        <v>7802</v>
      </c>
      <c r="I37" s="426">
        <f t="shared" si="12"/>
        <v>2.4782046690690958E-2</v>
      </c>
      <c r="J37" s="417"/>
      <c r="K37" s="425">
        <f>IFERROR(K17-SUM(K18:K36),"-")</f>
        <v>92628</v>
      </c>
      <c r="L37" s="425">
        <f>IFERROR(L17-SUM(L18:L36),"-")</f>
        <v>122067</v>
      </c>
      <c r="M37" s="425">
        <f>IFERROR(M17-SUM(M18:M36),"-")</f>
        <v>157655</v>
      </c>
      <c r="N37" s="426">
        <f t="shared" si="2"/>
        <v>0.29154480735989252</v>
      </c>
      <c r="O37" s="426">
        <f t="shared" si="3"/>
        <v>0.70202314634883622</v>
      </c>
      <c r="P37" s="425">
        <f t="shared" si="4"/>
        <v>35588</v>
      </c>
      <c r="Q37" s="425">
        <f t="shared" si="5"/>
        <v>65027</v>
      </c>
      <c r="R37" s="426">
        <f t="shared" si="10"/>
        <v>2.3762709028714059E-2</v>
      </c>
      <c r="S37" s="439"/>
    </row>
    <row r="38" spans="1:19" ht="21" x14ac:dyDescent="0.35">
      <c r="A38" s="415" t="s">
        <v>107</v>
      </c>
      <c r="B38" s="415"/>
      <c r="C38" s="415"/>
      <c r="D38" s="415"/>
      <c r="E38" s="415"/>
      <c r="F38" s="415"/>
      <c r="G38" s="415"/>
      <c r="H38" s="415"/>
      <c r="I38" s="415"/>
      <c r="J38" s="415"/>
      <c r="K38" s="415"/>
      <c r="L38" s="415"/>
      <c r="M38" s="415"/>
      <c r="N38" s="415"/>
      <c r="O38" s="415"/>
      <c r="P38" s="415"/>
      <c r="Q38" s="415"/>
      <c r="R38" s="415"/>
      <c r="S38" s="439"/>
    </row>
    <row r="39" spans="1:19" x14ac:dyDescent="0.25">
      <c r="A39" s="72"/>
      <c r="B39" s="11" t="s">
        <v>115</v>
      </c>
      <c r="C39" s="12"/>
      <c r="D39" s="12"/>
      <c r="E39" s="12"/>
      <c r="F39" s="12"/>
      <c r="G39" s="12"/>
      <c r="H39" s="12"/>
      <c r="I39" s="13"/>
      <c r="J39" s="416"/>
      <c r="K39" s="11" t="str">
        <f>CONCATENATE("acumulado ",B39)</f>
        <v>acumulado septiembre</v>
      </c>
      <c r="L39" s="12"/>
      <c r="M39" s="12"/>
      <c r="N39" s="12"/>
      <c r="O39" s="12"/>
      <c r="P39" s="12"/>
      <c r="Q39" s="12"/>
      <c r="R39" s="13"/>
      <c r="S39" s="439"/>
    </row>
    <row r="40" spans="1:19" x14ac:dyDescent="0.25">
      <c r="A40" s="15"/>
      <c r="B40" s="16">
        <f>B$6</f>
        <v>2019</v>
      </c>
      <c r="C40" s="16">
        <f t="shared" ref="C40:D40" si="13">C$6</f>
        <v>2022</v>
      </c>
      <c r="D40" s="16">
        <f t="shared" si="13"/>
        <v>2023</v>
      </c>
      <c r="E40" s="16" t="str">
        <f>CONCATENATE("var ",RIGHT(D40,2),"/",RIGHT(C40,2))</f>
        <v>var 23/22</v>
      </c>
      <c r="F40" s="16" t="str">
        <f>CONCATENATE("var ",RIGHT(D40,2),"/",RIGHT(B40,2))</f>
        <v>var 23/19</v>
      </c>
      <c r="G40" s="16" t="str">
        <f>CONCATENATE("dif ",RIGHT(D40,2),"-",RIGHT(C40,2))</f>
        <v>dif 23-22</v>
      </c>
      <c r="H40" s="16" t="str">
        <f>CONCATENATE("dif ",RIGHT(D40,2),"-",RIGHT(B40,2))</f>
        <v>dif 23-19</v>
      </c>
      <c r="I40" s="16" t="str">
        <f>CONCATENATE("cuota ",RIGHT(D40,2))</f>
        <v>cuota 23</v>
      </c>
      <c r="J40" s="417"/>
      <c r="K40" s="16">
        <f>K$6</f>
        <v>2019</v>
      </c>
      <c r="L40" s="16">
        <f t="shared" ref="L40:M40" si="14">L$6</f>
        <v>2022</v>
      </c>
      <c r="M40" s="16">
        <f t="shared" si="14"/>
        <v>2023</v>
      </c>
      <c r="N40" s="16" t="str">
        <f>CONCATENATE("var ",RIGHT(M40,2),"/",RIGHT(L40,2))</f>
        <v>var 23/22</v>
      </c>
      <c r="O40" s="16" t="str">
        <f>CONCATENATE("var ",RIGHT(M40,2),"/",RIGHT(K40,2))</f>
        <v>var 23/19</v>
      </c>
      <c r="P40" s="16" t="str">
        <f>CONCATENATE("dif ",RIGHT(M40,2),"-",RIGHT(L40,2))</f>
        <v>dif 23-22</v>
      </c>
      <c r="Q40" s="16" t="str">
        <f>CONCATENATE("dif ",RIGHT(M40,2),"-",RIGHT(K40,2))</f>
        <v>dif 23-19</v>
      </c>
      <c r="R40" s="16" t="str">
        <f>CONCATENATE("cuota ",RIGHT(M40,2))</f>
        <v>cuota 23</v>
      </c>
    </row>
    <row r="41" spans="1:19" x14ac:dyDescent="0.25">
      <c r="A41" s="440" t="s">
        <v>92</v>
      </c>
      <c r="B41" s="420">
        <v>665838</v>
      </c>
      <c r="C41" s="420">
        <v>642299</v>
      </c>
      <c r="D41" s="420">
        <v>714832</v>
      </c>
      <c r="E41" s="421">
        <f>IFERROR(D41/C41-1,"-")</f>
        <v>0.11292715697829214</v>
      </c>
      <c r="F41" s="421">
        <f>IFERROR(D41/B41-1,"-")</f>
        <v>7.3582463001510945E-2</v>
      </c>
      <c r="G41" s="420">
        <f>IFERROR(D41-C41,"-")</f>
        <v>72533</v>
      </c>
      <c r="H41" s="420">
        <f>IFERROR(D41-B41,"-")</f>
        <v>48994</v>
      </c>
      <c r="I41" s="421">
        <f>D41/$D$41</f>
        <v>1</v>
      </c>
      <c r="J41" s="422"/>
      <c r="K41" s="420">
        <v>6233650</v>
      </c>
      <c r="L41" s="420">
        <v>5810721</v>
      </c>
      <c r="M41" s="420">
        <v>6634555</v>
      </c>
      <c r="N41" s="421">
        <f>IFERROR(M41/L41-1,"-")</f>
        <v>0.14177827501957152</v>
      </c>
      <c r="O41" s="421">
        <f>IFERROR(M41/K41-1,"-")</f>
        <v>6.4313042920279395E-2</v>
      </c>
      <c r="P41" s="420">
        <f>IFERROR(M41-L41,"-")</f>
        <v>823834</v>
      </c>
      <c r="Q41" s="420">
        <f>IFERROR(M41-K41,"-")</f>
        <v>400905</v>
      </c>
      <c r="R41" s="421">
        <f>M41/$M$41</f>
        <v>1</v>
      </c>
    </row>
    <row r="42" spans="1:19" x14ac:dyDescent="0.25">
      <c r="A42" s="424" t="s">
        <v>108</v>
      </c>
      <c r="B42" s="425">
        <v>257448</v>
      </c>
      <c r="C42" s="425">
        <v>232017</v>
      </c>
      <c r="D42" s="425">
        <v>263581</v>
      </c>
      <c r="E42" s="426">
        <f>IFERROR(D42/C42-1,"-")</f>
        <v>0.13604175556101494</v>
      </c>
      <c r="F42" s="426">
        <f>IFERROR(D42/B42-1,"-")</f>
        <v>2.3822286442310769E-2</v>
      </c>
      <c r="G42" s="425">
        <f>IFERROR(D42-C42,"-")</f>
        <v>31564</v>
      </c>
      <c r="H42" s="425">
        <f>IFERROR(D42-B42,"-")</f>
        <v>6133</v>
      </c>
      <c r="I42" s="426">
        <f>D42/$D$41</f>
        <v>0.36873139422969314</v>
      </c>
      <c r="J42" s="417"/>
      <c r="K42" s="425">
        <v>2172976</v>
      </c>
      <c r="L42" s="425">
        <v>2027125</v>
      </c>
      <c r="M42" s="425">
        <v>2266538</v>
      </c>
      <c r="N42" s="426">
        <f>IFERROR(M42/L42-1,"-")</f>
        <v>0.11810470493926117</v>
      </c>
      <c r="O42" s="426">
        <f>IFERROR(M42/K42-1,"-")</f>
        <v>4.3057079323471692E-2</v>
      </c>
      <c r="P42" s="425">
        <f>IFERROR(M42-L42,"-")</f>
        <v>239413</v>
      </c>
      <c r="Q42" s="425">
        <f>IFERROR(M42-K42,"-")</f>
        <v>93562</v>
      </c>
      <c r="R42" s="426">
        <f>M42/$M$41</f>
        <v>0.34162622813436622</v>
      </c>
    </row>
    <row r="43" spans="1:19" x14ac:dyDescent="0.25">
      <c r="A43" s="424" t="s">
        <v>109</v>
      </c>
      <c r="B43" s="425">
        <v>408390</v>
      </c>
      <c r="C43" s="425">
        <v>410282</v>
      </c>
      <c r="D43" s="425">
        <v>451251</v>
      </c>
      <c r="E43" s="426">
        <f>IFERROR(D43/C43-1,"-")</f>
        <v>9.9855709000151061E-2</v>
      </c>
      <c r="F43" s="426">
        <f>IFERROR(D43/B43-1,"-")</f>
        <v>0.10495114963637708</v>
      </c>
      <c r="G43" s="425">
        <f>IFERROR(D43-C43,"-")</f>
        <v>40969</v>
      </c>
      <c r="H43" s="425">
        <f>IFERROR(D43-B43,"-")</f>
        <v>42861</v>
      </c>
      <c r="I43" s="426">
        <f>D43/$D$41</f>
        <v>0.63126860577030686</v>
      </c>
      <c r="J43" s="417"/>
      <c r="K43" s="425">
        <v>4060674</v>
      </c>
      <c r="L43" s="425">
        <v>3783596</v>
      </c>
      <c r="M43" s="425">
        <v>4368017</v>
      </c>
      <c r="N43" s="426">
        <f>IFERROR(M43/L43-1,"-")</f>
        <v>0.15446178714640779</v>
      </c>
      <c r="O43" s="426">
        <f>IFERROR(M43/K43-1,"-")</f>
        <v>7.5687681404614127E-2</v>
      </c>
      <c r="P43" s="425">
        <f>IFERROR(M43-L43,"-")</f>
        <v>584421</v>
      </c>
      <c r="Q43" s="425">
        <f>IFERROR(M43-K43,"-")</f>
        <v>307343</v>
      </c>
      <c r="R43" s="426">
        <f>M43/$M$41</f>
        <v>0.65837377186563384</v>
      </c>
    </row>
    <row r="44" spans="1:19" ht="21" x14ac:dyDescent="0.35">
      <c r="A44" s="345" t="s">
        <v>110</v>
      </c>
      <c r="B44" s="345"/>
      <c r="C44" s="345"/>
      <c r="D44" s="345"/>
      <c r="E44" s="345"/>
      <c r="F44" s="345"/>
      <c r="G44" s="345"/>
      <c r="H44" s="345"/>
      <c r="I44" s="345"/>
      <c r="J44" s="345"/>
      <c r="K44" s="345"/>
      <c r="L44" s="345"/>
      <c r="M44" s="345"/>
      <c r="N44" s="345"/>
      <c r="O44" s="345"/>
      <c r="P44" s="345"/>
      <c r="Q44" s="345"/>
      <c r="R44" s="345"/>
    </row>
    <row r="45" spans="1:19" x14ac:dyDescent="0.25">
      <c r="A45" s="72"/>
      <c r="B45" s="11" t="s">
        <v>115</v>
      </c>
      <c r="C45" s="12"/>
      <c r="D45" s="12"/>
      <c r="E45" s="12"/>
      <c r="F45" s="12"/>
      <c r="G45" s="12"/>
      <c r="H45" s="12"/>
      <c r="I45" s="13"/>
      <c r="J45" s="441"/>
      <c r="K45" s="11" t="str">
        <f>CONCATENATE("acumulado ",B45)</f>
        <v>acumulado septiembre</v>
      </c>
      <c r="L45" s="12"/>
      <c r="M45" s="12"/>
      <c r="N45" s="12"/>
      <c r="O45" s="12"/>
      <c r="P45" s="12"/>
      <c r="Q45" s="12"/>
      <c r="R45" s="13"/>
    </row>
    <row r="46" spans="1:19" x14ac:dyDescent="0.25">
      <c r="A46" s="15"/>
      <c r="B46" s="16">
        <f>B$6</f>
        <v>2019</v>
      </c>
      <c r="C46" s="16">
        <f t="shared" ref="C46:D46" si="15">C$6</f>
        <v>2022</v>
      </c>
      <c r="D46" s="16">
        <f t="shared" si="15"/>
        <v>2023</v>
      </c>
      <c r="E46" s="16" t="str">
        <f>CONCATENATE("var ",RIGHT(D46,2),"/",RIGHT(C46,2))</f>
        <v>var 23/22</v>
      </c>
      <c r="F46" s="16" t="str">
        <f>CONCATENATE("var ",RIGHT(D46,2),"/",RIGHT(B46,2))</f>
        <v>var 23/19</v>
      </c>
      <c r="G46" s="16" t="str">
        <f>CONCATENATE("dif ",RIGHT(D46,2),"-",RIGHT(C46,2))</f>
        <v>dif 23-22</v>
      </c>
      <c r="H46" s="16" t="str">
        <f>CONCATENATE("dif ",RIGHT(D46,2),"-",RIGHT(B46,2))</f>
        <v>dif 23-19</v>
      </c>
      <c r="I46" s="16" t="str">
        <f>CONCATENATE("cuota ",RIGHT(D46,2))</f>
        <v>cuota 23</v>
      </c>
      <c r="J46" s="442"/>
      <c r="K46" s="16">
        <f>K$6</f>
        <v>2019</v>
      </c>
      <c r="L46" s="16">
        <f t="shared" ref="L46:M46" si="16">L$6</f>
        <v>2022</v>
      </c>
      <c r="M46" s="16">
        <f t="shared" si="16"/>
        <v>2023</v>
      </c>
      <c r="N46" s="16" t="str">
        <f>CONCATENATE("var ",RIGHT(M46,2),"/",RIGHT(L46,2))</f>
        <v>var 23/22</v>
      </c>
      <c r="O46" s="16" t="str">
        <f>CONCATENATE("var ",RIGHT(M46,2),"/",RIGHT(K46,2))</f>
        <v>var 23/19</v>
      </c>
      <c r="P46" s="16" t="str">
        <f>CONCATENATE("dif ",RIGHT(M46,2),"-",RIGHT(L46,2))</f>
        <v>dif 23-22</v>
      </c>
      <c r="Q46" s="16" t="str">
        <f>CONCATENATE("dif ",RIGHT(M46,2),"-",RIGHT(K46,2))</f>
        <v>dif 23-19</v>
      </c>
      <c r="R46" s="16" t="str">
        <f>CONCATENATE("cuota ",RIGHT(M46,2))</f>
        <v>cuota 23</v>
      </c>
    </row>
    <row r="47" spans="1:19" x14ac:dyDescent="0.25">
      <c r="A47" s="443" t="s">
        <v>92</v>
      </c>
      <c r="B47" s="444">
        <v>5424</v>
      </c>
      <c r="C47" s="444">
        <v>5172</v>
      </c>
      <c r="D47" s="444">
        <v>5892</v>
      </c>
      <c r="E47" s="445">
        <f>IFERROR(D47/C47-1,"-")</f>
        <v>0.13921113689095121</v>
      </c>
      <c r="F47" s="445">
        <f>IFERROR(D47/B47-1,"-")</f>
        <v>8.6283185840708043E-2</v>
      </c>
      <c r="G47" s="444">
        <f>IFERROR(D47-C47,"-")</f>
        <v>720</v>
      </c>
      <c r="H47" s="444">
        <f>IFERROR(D47-B47,"-")</f>
        <v>468</v>
      </c>
      <c r="I47" s="445">
        <f>D47/$D$47</f>
        <v>1</v>
      </c>
      <c r="J47" s="446"/>
      <c r="K47" s="444">
        <v>50984</v>
      </c>
      <c r="L47" s="444">
        <v>48269</v>
      </c>
      <c r="M47" s="444">
        <v>53282</v>
      </c>
      <c r="N47" s="445">
        <f>IFERROR(M47/L47-1,"-")</f>
        <v>0.10385547659988803</v>
      </c>
      <c r="O47" s="445">
        <f>IFERROR(M47/K47-1,"-")</f>
        <v>4.5072964067158328E-2</v>
      </c>
      <c r="P47" s="444">
        <f>IFERROR(M47-L47,"-")</f>
        <v>5013</v>
      </c>
      <c r="Q47" s="444">
        <f>IFERROR(M47-K47,"-")</f>
        <v>2298</v>
      </c>
      <c r="R47" s="445">
        <f>M47/$M$47</f>
        <v>1</v>
      </c>
    </row>
    <row r="48" spans="1:19" x14ac:dyDescent="0.25">
      <c r="A48" s="424" t="s">
        <v>93</v>
      </c>
      <c r="B48" s="425">
        <v>5097</v>
      </c>
      <c r="C48" s="425">
        <v>4861</v>
      </c>
      <c r="D48" s="425">
        <v>5574</v>
      </c>
      <c r="E48" s="426">
        <f>IFERROR(D48/C48-1,"-")</f>
        <v>0.14667763834601932</v>
      </c>
      <c r="F48" s="426">
        <f>IFERROR(D48/B48-1,"-")</f>
        <v>9.3584461447910439E-2</v>
      </c>
      <c r="G48" s="425">
        <f>IFERROR(D48-C48,"-")</f>
        <v>713</v>
      </c>
      <c r="H48" s="425">
        <f>IFERROR(D48-B48,"-")</f>
        <v>477</v>
      </c>
      <c r="I48" s="426">
        <f>D48/$D$47</f>
        <v>0.94602851323828918</v>
      </c>
      <c r="J48" s="442"/>
      <c r="K48" s="425">
        <v>47124</v>
      </c>
      <c r="L48" s="425">
        <v>44810</v>
      </c>
      <c r="M48" s="425">
        <v>49666</v>
      </c>
      <c r="N48" s="426">
        <f>IFERROR(M48/L48-1,"-")</f>
        <v>0.10836866770810083</v>
      </c>
      <c r="O48" s="426">
        <f>IFERROR(M48/K48-1,"-")</f>
        <v>5.3942789236906874E-2</v>
      </c>
      <c r="P48" s="425">
        <f>IFERROR(M48-L48,"-")</f>
        <v>4856</v>
      </c>
      <c r="Q48" s="425">
        <f>IFERROR(M48-K48,"-")</f>
        <v>2542</v>
      </c>
      <c r="R48" s="426">
        <f>M48/$M$47</f>
        <v>0.93213467962914309</v>
      </c>
    </row>
    <row r="49" spans="1:18" x14ac:dyDescent="0.25">
      <c r="A49" s="424" t="s">
        <v>94</v>
      </c>
      <c r="B49" s="425">
        <v>327</v>
      </c>
      <c r="C49" s="425">
        <v>311</v>
      </c>
      <c r="D49" s="425">
        <v>318</v>
      </c>
      <c r="E49" s="426">
        <f>IFERROR(D49/C49-1,"-")</f>
        <v>2.2508038585209E-2</v>
      </c>
      <c r="F49" s="426">
        <f>IFERROR(D49/B49-1,"-")</f>
        <v>-2.752293577981646E-2</v>
      </c>
      <c r="G49" s="425">
        <f>IFERROR(D49-C49,"-")</f>
        <v>7</v>
      </c>
      <c r="H49" s="425">
        <f>IFERROR(D49-B49,"-")</f>
        <v>-9</v>
      </c>
      <c r="I49" s="426">
        <f>D49/$D$47</f>
        <v>5.3971486761710798E-2</v>
      </c>
      <c r="J49" s="442"/>
      <c r="K49" s="425">
        <v>3860</v>
      </c>
      <c r="L49" s="425">
        <v>3459</v>
      </c>
      <c r="M49" s="425">
        <v>3616</v>
      </c>
      <c r="N49" s="426">
        <f>IFERROR(M49/L49-1,"-")</f>
        <v>4.5388840705406164E-2</v>
      </c>
      <c r="O49" s="426">
        <f>IFERROR(M49/K49-1,"-")</f>
        <v>-6.3212435233160669E-2</v>
      </c>
      <c r="P49" s="425">
        <f>IFERROR(M49-L49,"-")</f>
        <v>157</v>
      </c>
      <c r="Q49" s="425">
        <f>IFERROR(M49-K49,"-")</f>
        <v>-244</v>
      </c>
      <c r="R49" s="426">
        <f>M49/$M$47</f>
        <v>6.7865320370856949E-2</v>
      </c>
    </row>
    <row r="50" spans="1:18" ht="21" x14ac:dyDescent="0.35">
      <c r="A50" s="345" t="s">
        <v>111</v>
      </c>
      <c r="B50" s="345"/>
      <c r="C50" s="345"/>
      <c r="D50" s="345"/>
      <c r="E50" s="345"/>
      <c r="F50" s="345"/>
      <c r="G50" s="345"/>
      <c r="H50" s="345"/>
      <c r="I50" s="345"/>
      <c r="J50" s="345"/>
      <c r="K50" s="345"/>
      <c r="L50" s="345"/>
      <c r="M50" s="345"/>
      <c r="N50" s="345"/>
      <c r="O50" s="345"/>
      <c r="P50" s="345"/>
      <c r="Q50" s="345"/>
      <c r="R50" s="345"/>
    </row>
    <row r="51" spans="1:18" x14ac:dyDescent="0.25">
      <c r="A51" s="72"/>
      <c r="B51" s="11" t="s">
        <v>115</v>
      </c>
      <c r="C51" s="12"/>
      <c r="D51" s="12"/>
      <c r="E51" s="12"/>
      <c r="F51" s="12"/>
      <c r="G51" s="12"/>
      <c r="H51" s="12"/>
      <c r="I51" s="13"/>
      <c r="J51" s="441"/>
      <c r="K51" s="11" t="str">
        <f>CONCATENATE("acumulado ",B51)</f>
        <v>acumulado septiembre</v>
      </c>
      <c r="L51" s="12"/>
      <c r="M51" s="12"/>
      <c r="N51" s="12"/>
      <c r="O51" s="12"/>
      <c r="P51" s="12"/>
      <c r="Q51" s="12"/>
      <c r="R51" s="13"/>
    </row>
    <row r="52" spans="1:18" x14ac:dyDescent="0.25">
      <c r="A52" s="15" t="s">
        <v>96</v>
      </c>
      <c r="B52" s="16">
        <f>B$6</f>
        <v>2019</v>
      </c>
      <c r="C52" s="16">
        <f t="shared" ref="C52:D52" si="17">C$6</f>
        <v>2022</v>
      </c>
      <c r="D52" s="16">
        <f t="shared" si="17"/>
        <v>2023</v>
      </c>
      <c r="E52" s="16" t="str">
        <f>CONCATENATE("var ",RIGHT(D52,2),"/",RIGHT(C52,2))</f>
        <v>var 23/22</v>
      </c>
      <c r="F52" s="16" t="str">
        <f>CONCATENATE("var ",RIGHT(D52,2),"/",RIGHT(B52,2))</f>
        <v>var 23/19</v>
      </c>
      <c r="G52" s="16" t="str">
        <f>CONCATENATE("dif ",RIGHT(D52,2),"-",RIGHT(C52,2))</f>
        <v>dif 23-22</v>
      </c>
      <c r="H52" s="16" t="str">
        <f>CONCATENATE("dif ",RIGHT(D52,2),"-",RIGHT(B52,2))</f>
        <v>dif 23-19</v>
      </c>
      <c r="I52" s="16" t="str">
        <f>CONCATENATE("cuota ",RIGHT(D52,2))</f>
        <v>cuota 23</v>
      </c>
      <c r="J52" s="442"/>
      <c r="K52" s="16">
        <f>K$6</f>
        <v>2019</v>
      </c>
      <c r="L52" s="16">
        <f t="shared" ref="L52:M52" si="18">L$6</f>
        <v>2022</v>
      </c>
      <c r="M52" s="16">
        <f t="shared" si="18"/>
        <v>2023</v>
      </c>
      <c r="N52" s="16" t="str">
        <f>CONCATENATE("var ",RIGHT(M52,2),"/",RIGHT(L52,2))</f>
        <v>var 23/22</v>
      </c>
      <c r="O52" s="16" t="str">
        <f>CONCATENATE("var ",RIGHT(M52,2),"/",RIGHT(K52,2))</f>
        <v>var 23/19</v>
      </c>
      <c r="P52" s="16" t="str">
        <f>CONCATENATE("dif ",RIGHT(M52,2),"-",RIGHT(L52,2))</f>
        <v>dif 23-22</v>
      </c>
      <c r="Q52" s="16" t="str">
        <f>CONCATENATE("dif ",RIGHT(M52,2),"-",RIGHT(K52,2))</f>
        <v>dif 23-19</v>
      </c>
      <c r="R52" s="16" t="str">
        <f>CONCATENATE("cuota ",RIGHT(M52,2))</f>
        <v>cuota 23</v>
      </c>
    </row>
    <row r="53" spans="1:18" x14ac:dyDescent="0.25">
      <c r="A53" s="447" t="s">
        <v>97</v>
      </c>
      <c r="B53" s="448">
        <v>5424</v>
      </c>
      <c r="C53" s="448">
        <v>5172</v>
      </c>
      <c r="D53" s="448">
        <v>5892</v>
      </c>
      <c r="E53" s="449">
        <f t="shared" ref="E53:E75" si="19">IFERROR(D53/C53-1,"-")</f>
        <v>0.13921113689095121</v>
      </c>
      <c r="F53" s="449">
        <f t="shared" ref="F53:F75" si="20">IFERROR(D53/B53-1,"-")</f>
        <v>8.6283185840708043E-2</v>
      </c>
      <c r="G53" s="448">
        <f t="shared" ref="G53:G75" si="21">IFERROR(D53-C53,"-")</f>
        <v>720</v>
      </c>
      <c r="H53" s="448">
        <f t="shared" ref="H53:H75" si="22">IFERROR(D53-B53,"-")</f>
        <v>468</v>
      </c>
      <c r="I53" s="449">
        <f t="shared" ref="I53:I60" si="23">IFERROR(D53/$D$53,"-")</f>
        <v>1</v>
      </c>
      <c r="J53" s="446"/>
      <c r="K53" s="448">
        <v>50984</v>
      </c>
      <c r="L53" s="448">
        <v>48269</v>
      </c>
      <c r="M53" s="448">
        <v>53282</v>
      </c>
      <c r="N53" s="449">
        <f t="shared" ref="N53:N75" si="24">IFERROR(M53/L53-1,"-")</f>
        <v>0.10385547659988803</v>
      </c>
      <c r="O53" s="449">
        <f t="shared" ref="O53:O75" si="25">IFERROR(M53/K53-1,"-")</f>
        <v>4.5072964067158328E-2</v>
      </c>
      <c r="P53" s="448">
        <f t="shared" ref="P53:P75" si="26">IFERROR(M53-L53,"-")</f>
        <v>5013</v>
      </c>
      <c r="Q53" s="448">
        <f t="shared" ref="Q53:Q75" si="27">IFERROR(M53-K53,"-")</f>
        <v>2298</v>
      </c>
      <c r="R53" s="449">
        <f>M53/$M$53</f>
        <v>1</v>
      </c>
    </row>
    <row r="54" spans="1:18" x14ac:dyDescent="0.25">
      <c r="A54" s="450" t="s">
        <v>98</v>
      </c>
      <c r="B54" s="451">
        <v>3361</v>
      </c>
      <c r="C54" s="451">
        <v>3031</v>
      </c>
      <c r="D54" s="451">
        <v>3553</v>
      </c>
      <c r="E54" s="452">
        <f t="shared" si="19"/>
        <v>0.17222038931045858</v>
      </c>
      <c r="F54" s="452">
        <f t="shared" si="20"/>
        <v>5.712585540017856E-2</v>
      </c>
      <c r="G54" s="451">
        <f t="shared" si="21"/>
        <v>522</v>
      </c>
      <c r="H54" s="451">
        <f t="shared" si="22"/>
        <v>192</v>
      </c>
      <c r="I54" s="452">
        <f t="shared" si="23"/>
        <v>0.60302104548540392</v>
      </c>
      <c r="J54" s="453"/>
      <c r="K54" s="451">
        <v>29570</v>
      </c>
      <c r="L54" s="451">
        <v>26936</v>
      </c>
      <c r="M54" s="451">
        <v>29938</v>
      </c>
      <c r="N54" s="452">
        <f t="shared" si="24"/>
        <v>0.11144936144936146</v>
      </c>
      <c r="O54" s="452">
        <f t="shared" si="25"/>
        <v>1.2445045654379427E-2</v>
      </c>
      <c r="P54" s="451">
        <f t="shared" si="26"/>
        <v>3002</v>
      </c>
      <c r="Q54" s="451">
        <f t="shared" si="27"/>
        <v>368</v>
      </c>
      <c r="R54" s="452">
        <f t="shared" ref="R54:R75" si="28">M54/$M$53</f>
        <v>0.5618783078713262</v>
      </c>
    </row>
    <row r="55" spans="1:18" x14ac:dyDescent="0.25">
      <c r="A55" s="424" t="s">
        <v>99</v>
      </c>
      <c r="B55" s="425">
        <v>2250</v>
      </c>
      <c r="C55" s="425">
        <v>2044</v>
      </c>
      <c r="D55" s="425">
        <v>2464</v>
      </c>
      <c r="E55" s="426">
        <f>IFERROR(D55/C55-1,"-")</f>
        <v>0.20547945205479445</v>
      </c>
      <c r="F55" s="426">
        <f t="shared" si="20"/>
        <v>9.5111111111111146E-2</v>
      </c>
      <c r="G55" s="425">
        <f t="shared" si="21"/>
        <v>420</v>
      </c>
      <c r="H55" s="425">
        <f t="shared" si="22"/>
        <v>214</v>
      </c>
      <c r="I55" s="426">
        <f t="shared" si="23"/>
        <v>0.41819416157501699</v>
      </c>
      <c r="J55" s="442"/>
      <c r="K55" s="425">
        <v>20248</v>
      </c>
      <c r="L55" s="425">
        <v>18082</v>
      </c>
      <c r="M55" s="425">
        <v>20274</v>
      </c>
      <c r="N55" s="426">
        <f t="shared" si="24"/>
        <v>0.12122552814954091</v>
      </c>
      <c r="O55" s="426">
        <f t="shared" si="25"/>
        <v>1.2840774397471222E-3</v>
      </c>
      <c r="P55" s="425">
        <f t="shared" si="26"/>
        <v>2192</v>
      </c>
      <c r="Q55" s="425">
        <f t="shared" si="27"/>
        <v>26</v>
      </c>
      <c r="R55" s="426">
        <f t="shared" si="28"/>
        <v>0.38050373484478811</v>
      </c>
    </row>
    <row r="56" spans="1:18" x14ac:dyDescent="0.25">
      <c r="A56" s="424" t="s">
        <v>100</v>
      </c>
      <c r="B56" s="425">
        <v>1111</v>
      </c>
      <c r="C56" s="425">
        <v>987</v>
      </c>
      <c r="D56" s="425">
        <v>1089</v>
      </c>
      <c r="E56" s="426">
        <f>IFERROR(D56/C56-1,"-")</f>
        <v>0.10334346504559266</v>
      </c>
      <c r="F56" s="426">
        <f t="shared" si="20"/>
        <v>-1.980198019801982E-2</v>
      </c>
      <c r="G56" s="425">
        <f t="shared" si="21"/>
        <v>102</v>
      </c>
      <c r="H56" s="425">
        <f t="shared" si="22"/>
        <v>-22</v>
      </c>
      <c r="I56" s="426">
        <f t="shared" si="23"/>
        <v>0.18482688391038696</v>
      </c>
      <c r="J56" s="442"/>
      <c r="K56" s="425">
        <v>9322</v>
      </c>
      <c r="L56" s="425">
        <v>8854</v>
      </c>
      <c r="M56" s="425">
        <v>9664</v>
      </c>
      <c r="N56" s="426">
        <f t="shared" si="24"/>
        <v>9.1484074994352849E-2</v>
      </c>
      <c r="O56" s="426">
        <f t="shared" si="25"/>
        <v>3.6687406136022283E-2</v>
      </c>
      <c r="P56" s="425">
        <f t="shared" si="26"/>
        <v>810</v>
      </c>
      <c r="Q56" s="425">
        <f t="shared" si="27"/>
        <v>342</v>
      </c>
      <c r="R56" s="426">
        <f t="shared" si="28"/>
        <v>0.18137457302653803</v>
      </c>
    </row>
    <row r="57" spans="1:18" x14ac:dyDescent="0.25">
      <c r="A57" s="450" t="s">
        <v>101</v>
      </c>
      <c r="B57" s="451">
        <v>2063</v>
      </c>
      <c r="C57" s="451">
        <v>2141</v>
      </c>
      <c r="D57" s="451">
        <v>2339</v>
      </c>
      <c r="E57" s="452">
        <f t="shared" si="19"/>
        <v>9.2480149462867756E-2</v>
      </c>
      <c r="F57" s="452">
        <f t="shared" si="20"/>
        <v>0.13378574890935524</v>
      </c>
      <c r="G57" s="451">
        <f t="shared" si="21"/>
        <v>198</v>
      </c>
      <c r="H57" s="451">
        <f t="shared" si="22"/>
        <v>276</v>
      </c>
      <c r="I57" s="452">
        <f t="shared" si="23"/>
        <v>0.39697895451459608</v>
      </c>
      <c r="J57" s="453"/>
      <c r="K57" s="451">
        <v>21414</v>
      </c>
      <c r="L57" s="451">
        <v>21333</v>
      </c>
      <c r="M57" s="451">
        <v>23344</v>
      </c>
      <c r="N57" s="452">
        <f t="shared" si="24"/>
        <v>9.4267097923405041E-2</v>
      </c>
      <c r="O57" s="452">
        <f t="shared" si="25"/>
        <v>9.0127953675165795E-2</v>
      </c>
      <c r="P57" s="451">
        <f t="shared" si="26"/>
        <v>2011</v>
      </c>
      <c r="Q57" s="451">
        <f t="shared" si="27"/>
        <v>1930</v>
      </c>
      <c r="R57" s="452">
        <f t="shared" si="28"/>
        <v>0.43812169212867386</v>
      </c>
    </row>
    <row r="58" spans="1:18" x14ac:dyDescent="0.25">
      <c r="A58" s="424" t="s">
        <v>29</v>
      </c>
      <c r="B58" s="425">
        <v>933</v>
      </c>
      <c r="C58" s="425">
        <v>1058</v>
      </c>
      <c r="D58" s="425">
        <v>1125</v>
      </c>
      <c r="E58" s="426">
        <f t="shared" si="19"/>
        <v>6.332703213610591E-2</v>
      </c>
      <c r="F58" s="426">
        <f t="shared" si="20"/>
        <v>0.20578778135048226</v>
      </c>
      <c r="G58" s="425">
        <f t="shared" si="21"/>
        <v>67</v>
      </c>
      <c r="H58" s="425">
        <f t="shared" si="22"/>
        <v>192</v>
      </c>
      <c r="I58" s="426">
        <f t="shared" si="23"/>
        <v>0.19093686354378819</v>
      </c>
      <c r="J58" s="442"/>
      <c r="K58" s="425">
        <v>9105</v>
      </c>
      <c r="L58" s="425">
        <v>9643</v>
      </c>
      <c r="M58" s="425">
        <v>10305</v>
      </c>
      <c r="N58" s="426">
        <f t="shared" si="24"/>
        <v>6.8650834802447269E-2</v>
      </c>
      <c r="O58" s="426">
        <f t="shared" si="25"/>
        <v>0.13179571663920919</v>
      </c>
      <c r="P58" s="425">
        <f t="shared" si="26"/>
        <v>662</v>
      </c>
      <c r="Q58" s="425">
        <f t="shared" si="27"/>
        <v>1200</v>
      </c>
      <c r="R58" s="426">
        <f t="shared" si="28"/>
        <v>0.19340490221838519</v>
      </c>
    </row>
    <row r="59" spans="1:18" x14ac:dyDescent="0.25">
      <c r="A59" s="424" t="s">
        <v>22</v>
      </c>
      <c r="B59" s="425">
        <v>291</v>
      </c>
      <c r="C59" s="425">
        <v>227</v>
      </c>
      <c r="D59" s="425">
        <v>256</v>
      </c>
      <c r="E59" s="426">
        <f t="shared" si="19"/>
        <v>0.12775330396475781</v>
      </c>
      <c r="F59" s="426">
        <f t="shared" si="20"/>
        <v>-0.1202749140893471</v>
      </c>
      <c r="G59" s="425">
        <f t="shared" si="21"/>
        <v>29</v>
      </c>
      <c r="H59" s="425">
        <f t="shared" si="22"/>
        <v>-35</v>
      </c>
      <c r="I59" s="426">
        <f t="shared" si="23"/>
        <v>4.3448744059742021E-2</v>
      </c>
      <c r="J59" s="442"/>
      <c r="K59" s="425">
        <v>3495</v>
      </c>
      <c r="L59" s="425">
        <v>2879</v>
      </c>
      <c r="M59" s="425">
        <v>3297</v>
      </c>
      <c r="N59" s="426">
        <f t="shared" si="24"/>
        <v>0.14518930184091694</v>
      </c>
      <c r="O59" s="426">
        <f t="shared" si="25"/>
        <v>-5.6652360515021427E-2</v>
      </c>
      <c r="P59" s="425">
        <f t="shared" si="26"/>
        <v>418</v>
      </c>
      <c r="Q59" s="425">
        <f t="shared" si="27"/>
        <v>-198</v>
      </c>
      <c r="R59" s="426">
        <f t="shared" si="28"/>
        <v>6.1878307871326151E-2</v>
      </c>
    </row>
    <row r="60" spans="1:18" x14ac:dyDescent="0.25">
      <c r="A60" s="424" t="s">
        <v>102</v>
      </c>
      <c r="B60" s="425">
        <v>115</v>
      </c>
      <c r="C60" s="425">
        <v>107</v>
      </c>
      <c r="D60" s="425">
        <v>124</v>
      </c>
      <c r="E60" s="426">
        <f t="shared" si="19"/>
        <v>0.1588785046728971</v>
      </c>
      <c r="F60" s="426">
        <f t="shared" si="20"/>
        <v>7.8260869565217384E-2</v>
      </c>
      <c r="G60" s="425">
        <f t="shared" si="21"/>
        <v>17</v>
      </c>
      <c r="H60" s="425">
        <f t="shared" si="22"/>
        <v>9</v>
      </c>
      <c r="I60" s="426">
        <f t="shared" si="23"/>
        <v>2.1045485403937542E-2</v>
      </c>
      <c r="J60" s="442"/>
      <c r="K60" s="425">
        <v>1158</v>
      </c>
      <c r="L60" s="425">
        <v>1153</v>
      </c>
      <c r="M60" s="425">
        <v>1177</v>
      </c>
      <c r="N60" s="426">
        <f t="shared" si="24"/>
        <v>2.0815264527320076E-2</v>
      </c>
      <c r="O60" s="426">
        <f t="shared" si="25"/>
        <v>1.6407599309153698E-2</v>
      </c>
      <c r="P60" s="425">
        <f t="shared" si="26"/>
        <v>24</v>
      </c>
      <c r="Q60" s="425">
        <f t="shared" si="27"/>
        <v>19</v>
      </c>
      <c r="R60" s="426">
        <f t="shared" si="28"/>
        <v>2.2090011636199842E-2</v>
      </c>
    </row>
    <row r="61" spans="1:18" x14ac:dyDescent="0.25">
      <c r="A61" s="424" t="s">
        <v>27</v>
      </c>
      <c r="B61" s="425">
        <v>2</v>
      </c>
      <c r="C61" s="425">
        <v>0</v>
      </c>
      <c r="D61" s="425">
        <v>1</v>
      </c>
      <c r="E61" s="426" t="str">
        <f t="shared" si="19"/>
        <v>-</v>
      </c>
      <c r="F61" s="426">
        <f t="shared" si="20"/>
        <v>-0.5</v>
      </c>
      <c r="G61" s="425">
        <f t="shared" si="21"/>
        <v>1</v>
      </c>
      <c r="H61" s="425">
        <f t="shared" si="22"/>
        <v>-1</v>
      </c>
      <c r="I61" s="426">
        <f>IFERROR(D61/$D$53,"-")</f>
        <v>1.6972165648336727E-4</v>
      </c>
      <c r="J61" s="442"/>
      <c r="K61" s="425">
        <v>353</v>
      </c>
      <c r="L61" s="425">
        <v>191</v>
      </c>
      <c r="M61" s="425">
        <v>249</v>
      </c>
      <c r="N61" s="426">
        <f t="shared" si="24"/>
        <v>0.30366492146596857</v>
      </c>
      <c r="O61" s="426">
        <f t="shared" si="25"/>
        <v>-0.29461756373937675</v>
      </c>
      <c r="P61" s="425">
        <f t="shared" si="26"/>
        <v>58</v>
      </c>
      <c r="Q61" s="425">
        <f t="shared" si="27"/>
        <v>-104</v>
      </c>
      <c r="R61" s="426">
        <f t="shared" si="28"/>
        <v>4.673248001201156E-3</v>
      </c>
    </row>
    <row r="62" spans="1:18" x14ac:dyDescent="0.25">
      <c r="A62" s="424" t="s">
        <v>37</v>
      </c>
      <c r="B62" s="425">
        <v>8</v>
      </c>
      <c r="C62" s="425">
        <v>0</v>
      </c>
      <c r="D62" s="425">
        <v>4</v>
      </c>
      <c r="E62" s="426" t="str">
        <f t="shared" si="19"/>
        <v>-</v>
      </c>
      <c r="F62" s="426">
        <f t="shared" si="20"/>
        <v>-0.5</v>
      </c>
      <c r="G62" s="425">
        <f t="shared" si="21"/>
        <v>4</v>
      </c>
      <c r="H62" s="425">
        <f t="shared" si="22"/>
        <v>-4</v>
      </c>
      <c r="I62" s="426">
        <f t="shared" ref="I62:I75" si="29">IFERROR(D62/$D$53,"-")</f>
        <v>6.7888662593346908E-4</v>
      </c>
      <c r="J62" s="442"/>
      <c r="K62" s="425">
        <v>324</v>
      </c>
      <c r="L62" s="425">
        <v>154</v>
      </c>
      <c r="M62" s="425">
        <v>232</v>
      </c>
      <c r="N62" s="426">
        <f t="shared" si="24"/>
        <v>0.50649350649350655</v>
      </c>
      <c r="O62" s="426">
        <f t="shared" si="25"/>
        <v>-0.28395061728395066</v>
      </c>
      <c r="P62" s="425">
        <f t="shared" si="26"/>
        <v>78</v>
      </c>
      <c r="Q62" s="425">
        <f t="shared" si="27"/>
        <v>-92</v>
      </c>
      <c r="R62" s="426">
        <f t="shared" si="28"/>
        <v>4.3541909087496718E-3</v>
      </c>
    </row>
    <row r="63" spans="1:18" x14ac:dyDescent="0.25">
      <c r="A63" s="424" t="s">
        <v>30</v>
      </c>
      <c r="B63" s="425">
        <v>85</v>
      </c>
      <c r="C63" s="425">
        <v>95</v>
      </c>
      <c r="D63" s="425">
        <v>105</v>
      </c>
      <c r="E63" s="426">
        <f t="shared" si="19"/>
        <v>0.10526315789473695</v>
      </c>
      <c r="F63" s="426">
        <f t="shared" si="20"/>
        <v>0.23529411764705888</v>
      </c>
      <c r="G63" s="425">
        <f t="shared" si="21"/>
        <v>10</v>
      </c>
      <c r="H63" s="425">
        <f t="shared" si="22"/>
        <v>20</v>
      </c>
      <c r="I63" s="426">
        <f t="shared" si="29"/>
        <v>1.7820773930753563E-2</v>
      </c>
      <c r="J63" s="442"/>
      <c r="K63" s="425">
        <v>845</v>
      </c>
      <c r="L63" s="425">
        <v>957</v>
      </c>
      <c r="M63" s="425">
        <v>1058</v>
      </c>
      <c r="N63" s="426">
        <f t="shared" si="24"/>
        <v>0.10553814002089856</v>
      </c>
      <c r="O63" s="426">
        <f t="shared" si="25"/>
        <v>0.25207100591715981</v>
      </c>
      <c r="P63" s="425">
        <f t="shared" si="26"/>
        <v>101</v>
      </c>
      <c r="Q63" s="425">
        <f t="shared" si="27"/>
        <v>213</v>
      </c>
      <c r="R63" s="426">
        <f t="shared" si="28"/>
        <v>1.9856611989039451E-2</v>
      </c>
    </row>
    <row r="64" spans="1:18" x14ac:dyDescent="0.25">
      <c r="A64" s="424" t="s">
        <v>103</v>
      </c>
      <c r="B64" s="425">
        <v>89</v>
      </c>
      <c r="C64" s="425">
        <v>92</v>
      </c>
      <c r="D64" s="425">
        <v>98</v>
      </c>
      <c r="E64" s="426">
        <f t="shared" si="19"/>
        <v>6.5217391304347894E-2</v>
      </c>
      <c r="F64" s="426">
        <f t="shared" si="20"/>
        <v>0.101123595505618</v>
      </c>
      <c r="G64" s="425">
        <f t="shared" si="21"/>
        <v>6</v>
      </c>
      <c r="H64" s="425">
        <f t="shared" si="22"/>
        <v>9</v>
      </c>
      <c r="I64" s="426">
        <f t="shared" si="29"/>
        <v>1.6632722335369995E-2</v>
      </c>
      <c r="J64" s="442"/>
      <c r="K64" s="425">
        <v>846</v>
      </c>
      <c r="L64" s="425">
        <v>916</v>
      </c>
      <c r="M64" s="425">
        <v>926</v>
      </c>
      <c r="N64" s="426">
        <f t="shared" si="24"/>
        <v>1.0917030567685559E-2</v>
      </c>
      <c r="O64" s="426">
        <f t="shared" si="25"/>
        <v>9.456264775413703E-2</v>
      </c>
      <c r="P64" s="425">
        <f t="shared" si="26"/>
        <v>10</v>
      </c>
      <c r="Q64" s="425">
        <f t="shared" si="27"/>
        <v>80</v>
      </c>
      <c r="R64" s="426">
        <f t="shared" si="28"/>
        <v>1.7379227506474981E-2</v>
      </c>
    </row>
    <row r="65" spans="1:18" x14ac:dyDescent="0.25">
      <c r="A65" s="424" t="s">
        <v>28</v>
      </c>
      <c r="B65" s="425">
        <v>9</v>
      </c>
      <c r="C65" s="425">
        <v>13</v>
      </c>
      <c r="D65" s="425">
        <v>14</v>
      </c>
      <c r="E65" s="426">
        <f t="shared" si="19"/>
        <v>7.6923076923076872E-2</v>
      </c>
      <c r="F65" s="426">
        <f t="shared" si="20"/>
        <v>0.55555555555555558</v>
      </c>
      <c r="G65" s="425">
        <f t="shared" si="21"/>
        <v>1</v>
      </c>
      <c r="H65" s="425">
        <f t="shared" si="22"/>
        <v>5</v>
      </c>
      <c r="I65" s="426">
        <f t="shared" si="29"/>
        <v>2.3761031907671417E-3</v>
      </c>
      <c r="J65" s="442"/>
      <c r="K65" s="425">
        <v>105</v>
      </c>
      <c r="L65" s="425">
        <v>127</v>
      </c>
      <c r="M65" s="425">
        <v>137</v>
      </c>
      <c r="N65" s="426">
        <f t="shared" si="24"/>
        <v>7.8740157480315043E-2</v>
      </c>
      <c r="O65" s="426">
        <f t="shared" si="25"/>
        <v>0.30476190476190479</v>
      </c>
      <c r="P65" s="425">
        <f t="shared" si="26"/>
        <v>10</v>
      </c>
      <c r="Q65" s="425">
        <f t="shared" si="27"/>
        <v>32</v>
      </c>
      <c r="R65" s="426">
        <f t="shared" si="28"/>
        <v>2.5712248038737284E-3</v>
      </c>
    </row>
    <row r="66" spans="1:18" x14ac:dyDescent="0.25">
      <c r="A66" s="424" t="s">
        <v>35</v>
      </c>
      <c r="B66" s="425">
        <v>93</v>
      </c>
      <c r="C66" s="425">
        <v>139</v>
      </c>
      <c r="D66" s="425">
        <v>135</v>
      </c>
      <c r="E66" s="426">
        <f t="shared" si="19"/>
        <v>-2.877697841726623E-2</v>
      </c>
      <c r="F66" s="426">
        <f t="shared" si="20"/>
        <v>0.45161290322580649</v>
      </c>
      <c r="G66" s="425">
        <f t="shared" si="21"/>
        <v>-4</v>
      </c>
      <c r="H66" s="425">
        <f t="shared" si="22"/>
        <v>42</v>
      </c>
      <c r="I66" s="426">
        <f t="shared" si="29"/>
        <v>2.2912423625254582E-2</v>
      </c>
      <c r="J66" s="442"/>
      <c r="K66" s="425">
        <v>971</v>
      </c>
      <c r="L66" s="425">
        <v>1318</v>
      </c>
      <c r="M66" s="425">
        <v>1308</v>
      </c>
      <c r="N66" s="426">
        <f t="shared" si="24"/>
        <v>-7.587253414264028E-3</v>
      </c>
      <c r="O66" s="426">
        <f t="shared" si="25"/>
        <v>0.3470648815653965</v>
      </c>
      <c r="P66" s="425">
        <f t="shared" si="26"/>
        <v>-10</v>
      </c>
      <c r="Q66" s="425">
        <f t="shared" si="27"/>
        <v>337</v>
      </c>
      <c r="R66" s="426">
        <f t="shared" si="28"/>
        <v>2.4548628054502458E-2</v>
      </c>
    </row>
    <row r="67" spans="1:18" x14ac:dyDescent="0.25">
      <c r="A67" s="424" t="s">
        <v>25</v>
      </c>
      <c r="B67" s="425">
        <v>13</v>
      </c>
      <c r="C67" s="425">
        <v>12</v>
      </c>
      <c r="D67" s="425">
        <v>14</v>
      </c>
      <c r="E67" s="426">
        <f t="shared" si="19"/>
        <v>0.16666666666666674</v>
      </c>
      <c r="F67" s="426">
        <f t="shared" si="20"/>
        <v>7.6923076923076872E-2</v>
      </c>
      <c r="G67" s="425">
        <f t="shared" si="21"/>
        <v>2</v>
      </c>
      <c r="H67" s="425">
        <f t="shared" si="22"/>
        <v>1</v>
      </c>
      <c r="I67" s="426">
        <f t="shared" si="29"/>
        <v>2.3761031907671417E-3</v>
      </c>
      <c r="J67" s="442"/>
      <c r="K67" s="425">
        <v>414</v>
      </c>
      <c r="L67" s="425">
        <v>329</v>
      </c>
      <c r="M67" s="425">
        <v>382</v>
      </c>
      <c r="N67" s="426">
        <f t="shared" si="24"/>
        <v>0.16109422492401215</v>
      </c>
      <c r="O67" s="426">
        <f t="shared" si="25"/>
        <v>-7.7294685990338174E-2</v>
      </c>
      <c r="P67" s="425">
        <f t="shared" si="26"/>
        <v>53</v>
      </c>
      <c r="Q67" s="425">
        <f t="shared" si="27"/>
        <v>-32</v>
      </c>
      <c r="R67" s="426">
        <f t="shared" si="28"/>
        <v>7.1694005480274761E-3</v>
      </c>
    </row>
    <row r="68" spans="1:18" x14ac:dyDescent="0.25">
      <c r="A68" s="424" t="s">
        <v>43</v>
      </c>
      <c r="B68" s="425">
        <v>55</v>
      </c>
      <c r="C68" s="425">
        <v>58</v>
      </c>
      <c r="D68" s="425">
        <v>71</v>
      </c>
      <c r="E68" s="426">
        <f t="shared" si="19"/>
        <v>0.22413793103448265</v>
      </c>
      <c r="F68" s="426">
        <f t="shared" si="20"/>
        <v>0.29090909090909101</v>
      </c>
      <c r="G68" s="425">
        <f t="shared" si="21"/>
        <v>13</v>
      </c>
      <c r="H68" s="425">
        <f t="shared" si="22"/>
        <v>16</v>
      </c>
      <c r="I68" s="426">
        <f t="shared" si="29"/>
        <v>1.2050237610319077E-2</v>
      </c>
      <c r="J68" s="442"/>
      <c r="K68" s="425">
        <v>488</v>
      </c>
      <c r="L68" s="425">
        <v>485</v>
      </c>
      <c r="M68" s="425">
        <v>546</v>
      </c>
      <c r="N68" s="426">
        <f t="shared" si="24"/>
        <v>0.12577319587628866</v>
      </c>
      <c r="O68" s="426">
        <f t="shared" si="25"/>
        <v>0.11885245901639352</v>
      </c>
      <c r="P68" s="425">
        <f t="shared" si="26"/>
        <v>61</v>
      </c>
      <c r="Q68" s="425">
        <f t="shared" si="27"/>
        <v>58</v>
      </c>
      <c r="R68" s="426">
        <f t="shared" si="28"/>
        <v>1.024736308697121E-2</v>
      </c>
    </row>
    <row r="69" spans="1:18" x14ac:dyDescent="0.25">
      <c r="A69" s="424" t="s">
        <v>33</v>
      </c>
      <c r="B69" s="425">
        <v>77</v>
      </c>
      <c r="C69" s="425">
        <v>71</v>
      </c>
      <c r="D69" s="425">
        <v>81</v>
      </c>
      <c r="E69" s="426">
        <f t="shared" si="19"/>
        <v>0.14084507042253525</v>
      </c>
      <c r="F69" s="426">
        <f t="shared" si="20"/>
        <v>5.1948051948051965E-2</v>
      </c>
      <c r="G69" s="425">
        <f t="shared" si="21"/>
        <v>10</v>
      </c>
      <c r="H69" s="425">
        <f t="shared" si="22"/>
        <v>4</v>
      </c>
      <c r="I69" s="426">
        <f t="shared" si="29"/>
        <v>1.3747454175152749E-2</v>
      </c>
      <c r="J69" s="442"/>
      <c r="K69" s="425">
        <v>705</v>
      </c>
      <c r="L69" s="425">
        <v>688</v>
      </c>
      <c r="M69" s="425">
        <v>752</v>
      </c>
      <c r="N69" s="426">
        <f t="shared" si="24"/>
        <v>9.3023255813953432E-2</v>
      </c>
      <c r="O69" s="426">
        <f t="shared" si="25"/>
        <v>6.6666666666666652E-2</v>
      </c>
      <c r="P69" s="425">
        <f t="shared" si="26"/>
        <v>64</v>
      </c>
      <c r="Q69" s="425">
        <f t="shared" si="27"/>
        <v>47</v>
      </c>
      <c r="R69" s="426">
        <f t="shared" si="28"/>
        <v>1.4113584324912729E-2</v>
      </c>
    </row>
    <row r="70" spans="1:18" x14ac:dyDescent="0.25">
      <c r="A70" s="424" t="s">
        <v>44</v>
      </c>
      <c r="B70" s="425">
        <v>51</v>
      </c>
      <c r="C70" s="425">
        <v>61</v>
      </c>
      <c r="D70" s="425">
        <v>68</v>
      </c>
      <c r="E70" s="426">
        <f t="shared" si="19"/>
        <v>0.11475409836065564</v>
      </c>
      <c r="F70" s="426">
        <f t="shared" si="20"/>
        <v>0.33333333333333326</v>
      </c>
      <c r="G70" s="425">
        <f t="shared" si="21"/>
        <v>7</v>
      </c>
      <c r="H70" s="425">
        <f t="shared" si="22"/>
        <v>17</v>
      </c>
      <c r="I70" s="426">
        <f t="shared" si="29"/>
        <v>1.1541072640868975E-2</v>
      </c>
      <c r="J70" s="442"/>
      <c r="K70" s="425">
        <v>478</v>
      </c>
      <c r="L70" s="425">
        <v>529</v>
      </c>
      <c r="M70" s="425">
        <v>623</v>
      </c>
      <c r="N70" s="426">
        <f t="shared" si="24"/>
        <v>0.17769376181474472</v>
      </c>
      <c r="O70" s="426">
        <f t="shared" si="25"/>
        <v>0.30334728033472813</v>
      </c>
      <c r="P70" s="425">
        <f t="shared" si="26"/>
        <v>94</v>
      </c>
      <c r="Q70" s="425">
        <f t="shared" si="27"/>
        <v>145</v>
      </c>
      <c r="R70" s="426">
        <f t="shared" si="28"/>
        <v>1.1692504035133817E-2</v>
      </c>
    </row>
    <row r="71" spans="1:18" x14ac:dyDescent="0.25">
      <c r="A71" s="424" t="s">
        <v>36</v>
      </c>
      <c r="B71" s="425">
        <v>15</v>
      </c>
      <c r="C71" s="425">
        <v>1</v>
      </c>
      <c r="D71" s="425">
        <v>11</v>
      </c>
      <c r="E71" s="426">
        <f t="shared" si="19"/>
        <v>10</v>
      </c>
      <c r="F71" s="426">
        <f t="shared" si="20"/>
        <v>-0.26666666666666672</v>
      </c>
      <c r="G71" s="425">
        <f t="shared" si="21"/>
        <v>10</v>
      </c>
      <c r="H71" s="425">
        <f t="shared" si="22"/>
        <v>-4</v>
      </c>
      <c r="I71" s="426">
        <f t="shared" si="29"/>
        <v>1.8669382213170401E-3</v>
      </c>
      <c r="J71" s="442"/>
      <c r="K71" s="425">
        <v>278</v>
      </c>
      <c r="L71" s="425">
        <v>137</v>
      </c>
      <c r="M71" s="425">
        <v>230</v>
      </c>
      <c r="N71" s="426">
        <f t="shared" si="24"/>
        <v>0.67883211678832112</v>
      </c>
      <c r="O71" s="426">
        <f t="shared" si="25"/>
        <v>-0.17266187050359716</v>
      </c>
      <c r="P71" s="425">
        <f t="shared" si="26"/>
        <v>93</v>
      </c>
      <c r="Q71" s="425">
        <f t="shared" si="27"/>
        <v>-48</v>
      </c>
      <c r="R71" s="426">
        <f t="shared" si="28"/>
        <v>4.3166547802259677E-3</v>
      </c>
    </row>
    <row r="72" spans="1:18" x14ac:dyDescent="0.25">
      <c r="A72" s="424" t="s">
        <v>23</v>
      </c>
      <c r="B72" s="425">
        <v>21</v>
      </c>
      <c r="C72" s="425">
        <v>31</v>
      </c>
      <c r="D72" s="425">
        <v>29</v>
      </c>
      <c r="E72" s="426">
        <f t="shared" si="19"/>
        <v>-6.4516129032258118E-2</v>
      </c>
      <c r="F72" s="426">
        <f t="shared" si="20"/>
        <v>0.38095238095238093</v>
      </c>
      <c r="G72" s="425">
        <f t="shared" si="21"/>
        <v>-2</v>
      </c>
      <c r="H72" s="425">
        <f t="shared" si="22"/>
        <v>8</v>
      </c>
      <c r="I72" s="426">
        <f t="shared" si="29"/>
        <v>4.9219280380176514E-3</v>
      </c>
      <c r="J72" s="442"/>
      <c r="K72" s="425">
        <v>288</v>
      </c>
      <c r="L72" s="425">
        <v>292</v>
      </c>
      <c r="M72" s="425">
        <v>336</v>
      </c>
      <c r="N72" s="426">
        <f t="shared" si="24"/>
        <v>0.15068493150684925</v>
      </c>
      <c r="O72" s="426">
        <f t="shared" si="25"/>
        <v>0.16666666666666674</v>
      </c>
      <c r="P72" s="425">
        <f t="shared" si="26"/>
        <v>44</v>
      </c>
      <c r="Q72" s="425">
        <f t="shared" si="27"/>
        <v>48</v>
      </c>
      <c r="R72" s="426">
        <f t="shared" si="28"/>
        <v>6.3060695919822827E-3</v>
      </c>
    </row>
    <row r="73" spans="1:18" x14ac:dyDescent="0.25">
      <c r="A73" s="424" t="s">
        <v>40</v>
      </c>
      <c r="B73" s="425">
        <v>66</v>
      </c>
      <c r="C73" s="425">
        <v>54</v>
      </c>
      <c r="D73" s="425">
        <v>48</v>
      </c>
      <c r="E73" s="426">
        <f t="shared" si="19"/>
        <v>-0.11111111111111116</v>
      </c>
      <c r="F73" s="426">
        <f t="shared" si="20"/>
        <v>-0.27272727272727271</v>
      </c>
      <c r="G73" s="425">
        <f t="shared" si="21"/>
        <v>-6</v>
      </c>
      <c r="H73" s="425">
        <f t="shared" si="22"/>
        <v>-18</v>
      </c>
      <c r="I73" s="426">
        <f t="shared" si="29"/>
        <v>8.1466395112016286E-3</v>
      </c>
      <c r="J73" s="442"/>
      <c r="K73" s="425">
        <v>368</v>
      </c>
      <c r="L73" s="425">
        <v>468</v>
      </c>
      <c r="M73" s="425">
        <v>491</v>
      </c>
      <c r="N73" s="426">
        <f t="shared" si="24"/>
        <v>4.9145299145299193E-2</v>
      </c>
      <c r="O73" s="426">
        <f t="shared" si="25"/>
        <v>0.33423913043478271</v>
      </c>
      <c r="P73" s="425">
        <f t="shared" si="26"/>
        <v>23</v>
      </c>
      <c r="Q73" s="425">
        <f t="shared" si="27"/>
        <v>123</v>
      </c>
      <c r="R73" s="426">
        <f t="shared" si="28"/>
        <v>9.2151195525693487E-3</v>
      </c>
    </row>
    <row r="74" spans="1:18" x14ac:dyDescent="0.25">
      <c r="A74" s="424" t="s">
        <v>112</v>
      </c>
      <c r="B74" s="425" t="s">
        <v>116</v>
      </c>
      <c r="C74" s="425" t="s">
        <v>116</v>
      </c>
      <c r="D74" s="425" t="s">
        <v>116</v>
      </c>
      <c r="E74" s="426" t="str">
        <f t="shared" si="19"/>
        <v>-</v>
      </c>
      <c r="F74" s="426" t="str">
        <f t="shared" si="20"/>
        <v>-</v>
      </c>
      <c r="G74" s="425" t="str">
        <f t="shared" si="21"/>
        <v>-</v>
      </c>
      <c r="H74" s="425" t="str">
        <f t="shared" si="22"/>
        <v>-</v>
      </c>
      <c r="I74" s="426" t="str">
        <f t="shared" si="29"/>
        <v>-</v>
      </c>
      <c r="J74" s="442"/>
      <c r="K74" s="425" t="s">
        <v>116</v>
      </c>
      <c r="L74" s="425" t="s">
        <v>116</v>
      </c>
      <c r="M74" s="425" t="s">
        <v>116</v>
      </c>
      <c r="N74" s="426" t="str">
        <f t="shared" si="24"/>
        <v>-</v>
      </c>
      <c r="O74" s="426" t="str">
        <f t="shared" si="25"/>
        <v>-</v>
      </c>
      <c r="P74" s="425" t="str">
        <f t="shared" si="26"/>
        <v>-</v>
      </c>
      <c r="Q74" s="425" t="str">
        <f t="shared" si="27"/>
        <v>-</v>
      </c>
      <c r="R74" s="426" t="e">
        <f t="shared" si="28"/>
        <v>#VALUE!</v>
      </c>
    </row>
    <row r="75" spans="1:18" x14ac:dyDescent="0.25">
      <c r="A75" s="424" t="s">
        <v>106</v>
      </c>
      <c r="B75" s="425">
        <v>9</v>
      </c>
      <c r="C75" s="425">
        <v>18</v>
      </c>
      <c r="D75" s="425">
        <v>21</v>
      </c>
      <c r="E75" s="426">
        <f t="shared" si="19"/>
        <v>0.16666666666666674</v>
      </c>
      <c r="F75" s="426">
        <f t="shared" si="20"/>
        <v>1.3333333333333335</v>
      </c>
      <c r="G75" s="425">
        <f t="shared" si="21"/>
        <v>3</v>
      </c>
      <c r="H75" s="425">
        <f t="shared" si="22"/>
        <v>12</v>
      </c>
      <c r="I75" s="426">
        <f t="shared" si="29"/>
        <v>3.564154786150713E-3</v>
      </c>
      <c r="J75" s="442"/>
      <c r="K75" s="425">
        <v>64</v>
      </c>
      <c r="L75" s="425">
        <v>83</v>
      </c>
      <c r="M75" s="425">
        <v>97</v>
      </c>
      <c r="N75" s="426">
        <f t="shared" si="24"/>
        <v>0.16867469879518082</v>
      </c>
      <c r="O75" s="426">
        <f t="shared" si="25"/>
        <v>0.515625</v>
      </c>
      <c r="P75" s="425">
        <f t="shared" si="26"/>
        <v>14</v>
      </c>
      <c r="Q75" s="425">
        <f t="shared" si="27"/>
        <v>33</v>
      </c>
      <c r="R75" s="426">
        <f t="shared" si="28"/>
        <v>1.8205022333996471E-3</v>
      </c>
    </row>
    <row r="76" spans="1:18" ht="21" x14ac:dyDescent="0.35">
      <c r="A76" s="345" t="s">
        <v>113</v>
      </c>
      <c r="B76" s="345"/>
      <c r="C76" s="345"/>
      <c r="D76" s="345"/>
      <c r="E76" s="345"/>
      <c r="F76" s="345"/>
      <c r="G76" s="345"/>
      <c r="H76" s="345"/>
      <c r="I76" s="345"/>
      <c r="J76" s="345"/>
      <c r="K76" s="345"/>
      <c r="L76" s="345"/>
      <c r="M76" s="345"/>
      <c r="N76" s="345"/>
      <c r="O76" s="345"/>
      <c r="P76" s="345"/>
      <c r="Q76" s="345"/>
      <c r="R76" s="345"/>
    </row>
    <row r="77" spans="1:18" x14ac:dyDescent="0.25">
      <c r="A77" s="72"/>
      <c r="B77" s="11" t="s">
        <v>115</v>
      </c>
      <c r="C77" s="12"/>
      <c r="D77" s="12"/>
      <c r="E77" s="12"/>
      <c r="F77" s="12"/>
      <c r="G77" s="12"/>
      <c r="H77" s="12"/>
      <c r="I77" s="13"/>
      <c r="J77" s="441"/>
      <c r="K77" s="11" t="str">
        <f>CONCATENATE("acumulado ",B77)</f>
        <v>acumulado septiembre</v>
      </c>
      <c r="L77" s="12"/>
      <c r="M77" s="12"/>
      <c r="N77" s="12"/>
      <c r="O77" s="12"/>
      <c r="P77" s="12"/>
      <c r="Q77" s="12"/>
      <c r="R77" s="13"/>
    </row>
    <row r="78" spans="1:18" x14ac:dyDescent="0.25">
      <c r="A78" s="15"/>
      <c r="B78" s="16">
        <f>B$6</f>
        <v>2019</v>
      </c>
      <c r="C78" s="16">
        <f t="shared" ref="C78:D78" si="30">C$6</f>
        <v>2022</v>
      </c>
      <c r="D78" s="16">
        <f t="shared" si="30"/>
        <v>2023</v>
      </c>
      <c r="E78" s="16" t="str">
        <f>CONCATENATE("var ",RIGHT(D78,2),"/",RIGHT(C78,2))</f>
        <v>var 23/22</v>
      </c>
      <c r="F78" s="16" t="str">
        <f>CONCATENATE("var ",RIGHT(D78,2),"/",RIGHT(B78,2))</f>
        <v>var 23/19</v>
      </c>
      <c r="G78" s="16" t="str">
        <f>CONCATENATE("dif ",RIGHT(D78,2),"-",RIGHT(C78,2))</f>
        <v>dif 23-22</v>
      </c>
      <c r="H78" s="16" t="str">
        <f>CONCATENATE("dif ",RIGHT(D78,2),"-",RIGHT(B78,2))</f>
        <v>dif 23-19</v>
      </c>
      <c r="I78" s="16" t="str">
        <f>CONCATENATE("cuota ",RIGHT(D78,2))</f>
        <v>cuota 23</v>
      </c>
      <c r="J78" s="442"/>
      <c r="K78" s="16">
        <f>K$6</f>
        <v>2019</v>
      </c>
      <c r="L78" s="16">
        <f t="shared" ref="L78:M78" si="31">L$6</f>
        <v>2022</v>
      </c>
      <c r="M78" s="16">
        <f t="shared" si="31"/>
        <v>2023</v>
      </c>
      <c r="N78" s="16" t="str">
        <f>CONCATENATE("var ",RIGHT(M78,2),"/",RIGHT(L78,2))</f>
        <v>var 23/22</v>
      </c>
      <c r="O78" s="16" t="str">
        <f>CONCATENATE("var ",RIGHT(M78,2),"/",RIGHT(K78,2))</f>
        <v>var 23/19</v>
      </c>
      <c r="P78" s="16" t="str">
        <f>CONCATENATE("dif ",RIGHT(M78,2),"-",RIGHT(L78,2))</f>
        <v>dif 23-22</v>
      </c>
      <c r="Q78" s="16" t="str">
        <f>CONCATENATE("dif ",RIGHT(M78,2),"-",RIGHT(K78,2))</f>
        <v>dif 23-19</v>
      </c>
      <c r="R78" s="16" t="str">
        <f>CONCATENATE("cuota ",RIGHT(M78,2))</f>
        <v>cuota 23</v>
      </c>
    </row>
    <row r="79" spans="1:18" x14ac:dyDescent="0.25">
      <c r="A79" s="443" t="s">
        <v>92</v>
      </c>
      <c r="B79" s="444">
        <v>5424</v>
      </c>
      <c r="C79" s="444">
        <v>5172</v>
      </c>
      <c r="D79" s="444">
        <v>5892</v>
      </c>
      <c r="E79" s="445">
        <f>IFERROR(D79/C79-1,"-")</f>
        <v>0.13921113689095121</v>
      </c>
      <c r="F79" s="445">
        <f>IFERROR(D79/B79-1,"-")</f>
        <v>8.6283185840708043E-2</v>
      </c>
      <c r="G79" s="444">
        <f>IFERROR(D79-C79,"-")</f>
        <v>720</v>
      </c>
      <c r="H79" s="444">
        <f>IFERROR(D79-B79,"-")</f>
        <v>468</v>
      </c>
      <c r="I79" s="445">
        <f>D79/$D$79</f>
        <v>1</v>
      </c>
      <c r="J79" s="446"/>
      <c r="K79" s="444">
        <v>50984</v>
      </c>
      <c r="L79" s="444">
        <v>48269</v>
      </c>
      <c r="M79" s="444">
        <v>53282</v>
      </c>
      <c r="N79" s="445">
        <f>IFERROR(M79/L79-1,"-")</f>
        <v>0.10385547659988803</v>
      </c>
      <c r="O79" s="445">
        <f>IFERROR(M79/K79-1,"-")</f>
        <v>4.5072964067158328E-2</v>
      </c>
      <c r="P79" s="444">
        <f>IFERROR(M79-L79,"-")</f>
        <v>5013</v>
      </c>
      <c r="Q79" s="444">
        <f>IFERROR(M79-K79,"-")</f>
        <v>2298</v>
      </c>
      <c r="R79" s="445">
        <f>M79/$M$79</f>
        <v>1</v>
      </c>
    </row>
    <row r="80" spans="1:18" x14ac:dyDescent="0.25">
      <c r="A80" s="424" t="s">
        <v>108</v>
      </c>
      <c r="B80" s="425">
        <v>2987</v>
      </c>
      <c r="C80" s="425">
        <v>2632</v>
      </c>
      <c r="D80" s="425">
        <v>3127</v>
      </c>
      <c r="E80" s="426">
        <f>IFERROR(D80/C80-1,"-")</f>
        <v>0.18806990881458963</v>
      </c>
      <c r="F80" s="426">
        <f>IFERROR(D80/B80-1,"-")</f>
        <v>4.6869768998995642E-2</v>
      </c>
      <c r="G80" s="425">
        <f>IFERROR(D80-C80,"-")</f>
        <v>495</v>
      </c>
      <c r="H80" s="425">
        <f>IFERROR(D80-B80,"-")</f>
        <v>140</v>
      </c>
      <c r="I80" s="426">
        <f>D80/$D$79</f>
        <v>0.53071961982348947</v>
      </c>
      <c r="J80" s="442"/>
      <c r="K80" s="425">
        <v>26364</v>
      </c>
      <c r="L80" s="425">
        <v>24046</v>
      </c>
      <c r="M80" s="425">
        <v>26127</v>
      </c>
      <c r="N80" s="426">
        <f>IFERROR(M80/L80-1,"-")</f>
        <v>8.6542460284454892E-2</v>
      </c>
      <c r="O80" s="426">
        <f>IFERROR(M80/K80-1,"-")</f>
        <v>-8.989531178880239E-3</v>
      </c>
      <c r="P80" s="425">
        <f>IFERROR(M80-L80,"-")</f>
        <v>2081</v>
      </c>
      <c r="Q80" s="425">
        <f>IFERROR(M80-K80,"-")</f>
        <v>-237</v>
      </c>
      <c r="R80" s="426">
        <f>M80/$M$79</f>
        <v>0.49035321496940804</v>
      </c>
    </row>
    <row r="81" spans="1:18" x14ac:dyDescent="0.25">
      <c r="A81" s="424" t="s">
        <v>109</v>
      </c>
      <c r="B81" s="425">
        <v>2437</v>
      </c>
      <c r="C81" s="425">
        <v>2540</v>
      </c>
      <c r="D81" s="425">
        <v>2765</v>
      </c>
      <c r="E81" s="426">
        <f>IFERROR(D81/C81-1,"-")</f>
        <v>8.8582677165354395E-2</v>
      </c>
      <c r="F81" s="426">
        <f>IFERROR(D81/B81-1,"-")</f>
        <v>0.13459171112022972</v>
      </c>
      <c r="G81" s="425">
        <f>IFERROR(D81-C81,"-")</f>
        <v>225</v>
      </c>
      <c r="H81" s="425">
        <f>IFERROR(D81-B81,"-")</f>
        <v>328</v>
      </c>
      <c r="I81" s="426">
        <f>D81/$D$79</f>
        <v>0.46928038017651053</v>
      </c>
      <c r="J81" s="442"/>
      <c r="K81" s="425">
        <v>24620</v>
      </c>
      <c r="L81" s="425">
        <v>24223</v>
      </c>
      <c r="M81" s="425">
        <v>27155</v>
      </c>
      <c r="N81" s="426">
        <f>IFERROR(M81/L81-1,"-")</f>
        <v>0.12104198489039342</v>
      </c>
      <c r="O81" s="426">
        <f>IFERROR(M81/K81-1,"-")</f>
        <v>0.10296506904955316</v>
      </c>
      <c r="P81" s="425">
        <f>IFERROR(M81-L81,"-")</f>
        <v>2932</v>
      </c>
      <c r="Q81" s="425">
        <f>IFERROR(M81-K81,"-")</f>
        <v>2535</v>
      </c>
      <c r="R81" s="426">
        <f>M81/$M$79</f>
        <v>0.50964678503059191</v>
      </c>
    </row>
    <row r="82" spans="1:18" ht="21" x14ac:dyDescent="0.35">
      <c r="A82" s="345" t="s">
        <v>114</v>
      </c>
      <c r="B82" s="345"/>
      <c r="C82" s="345"/>
      <c r="D82" s="345"/>
      <c r="E82" s="345"/>
      <c r="F82" s="345"/>
      <c r="G82" s="345"/>
      <c r="H82" s="345"/>
      <c r="I82" s="345"/>
      <c r="J82" s="345"/>
      <c r="K82" s="345"/>
      <c r="L82" s="345"/>
      <c r="M82" s="345"/>
      <c r="N82" s="345"/>
      <c r="O82" s="345"/>
      <c r="P82" s="345"/>
      <c r="Q82" s="345"/>
      <c r="R82" s="345"/>
    </row>
  </sheetData>
  <mergeCells count="22">
    <mergeCell ref="A76:R76"/>
    <mergeCell ref="B77:I77"/>
    <mergeCell ref="K77:R77"/>
    <mergeCell ref="A82:R82"/>
    <mergeCell ref="A44:R44"/>
    <mergeCell ref="B45:I45"/>
    <mergeCell ref="K45:R45"/>
    <mergeCell ref="A50:R50"/>
    <mergeCell ref="B51:I51"/>
    <mergeCell ref="K51:R51"/>
    <mergeCell ref="A10:R10"/>
    <mergeCell ref="B11:I11"/>
    <mergeCell ref="K11:R11"/>
    <mergeCell ref="A38:R38"/>
    <mergeCell ref="B39:I39"/>
    <mergeCell ref="K39:R39"/>
    <mergeCell ref="A1:R1"/>
    <mergeCell ref="A2:R2"/>
    <mergeCell ref="A3:R3"/>
    <mergeCell ref="A4:R4"/>
    <mergeCell ref="B5:I5"/>
    <mergeCell ref="K5:R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69C42FB1FA284BA60CDF94DEB4DBF3" ma:contentTypeVersion="18" ma:contentTypeDescription="Crear nuevo documento." ma:contentTypeScope="" ma:versionID="57b940e71e097307096e02e39fafe174">
  <xsd:schema xmlns:xsd="http://www.w3.org/2001/XMLSchema" xmlns:xs="http://www.w3.org/2001/XMLSchema" xmlns:p="http://schemas.microsoft.com/office/2006/metadata/properties" xmlns:ns2="9b82f571-e864-4b98-84bd-930f661ed42a" xmlns:ns3="8c9163ab-4d1c-46a7-8d61-b5cee27b7450" targetNamespace="http://schemas.microsoft.com/office/2006/metadata/properties" ma:root="true" ma:fieldsID="ad534114fe6dc101e24c753afc3ef4ed" ns2:_="" ns3:_="">
    <xsd:import namespace="9b82f571-e864-4b98-84bd-930f661ed42a"/>
    <xsd:import namespace="8c9163ab-4d1c-46a7-8d61-b5cee27b7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2f571-e864-4b98-84bd-930f661ed4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3325280-2aef-4f39-8940-b77a215173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163ab-4d1c-46a7-8d61-b5cee27b7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db4f369-2d72-4174-95fe-41f9ef52a544}" ma:internalName="TaxCatchAll" ma:showField="CatchAllData" ma:web="8c9163ab-4d1c-46a7-8d61-b5cee27b74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b82f571-e864-4b98-84bd-930f661ed42a">
      <Terms xmlns="http://schemas.microsoft.com/office/infopath/2007/PartnerControls"/>
    </lcf76f155ced4ddcb4097134ff3c332f>
    <TaxCatchAll xmlns="8c9163ab-4d1c-46a7-8d61-b5cee27b7450" xsi:nil="true"/>
  </documentManagement>
</p:properties>
</file>

<file path=customXml/itemProps1.xml><?xml version="1.0" encoding="utf-8"?>
<ds:datastoreItem xmlns:ds="http://schemas.openxmlformats.org/officeDocument/2006/customXml" ds:itemID="{329DA78D-3CFC-4851-9850-EC477AD140EF}"/>
</file>

<file path=customXml/itemProps2.xml><?xml version="1.0" encoding="utf-8"?>
<ds:datastoreItem xmlns:ds="http://schemas.openxmlformats.org/officeDocument/2006/customXml" ds:itemID="{7D020596-3B74-44AD-8D33-21323BD403D3}"/>
</file>

<file path=customXml/itemProps3.xml><?xml version="1.0" encoding="utf-8"?>
<ds:datastoreItem xmlns:ds="http://schemas.openxmlformats.org/officeDocument/2006/customXml" ds:itemID="{14AB0E3F-CBC9-4530-AF8C-4C12B213F2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Indicadores alojativos</vt:lpstr>
      <vt:lpstr>Pasajeros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Marjorie Pérez García</dc:creator>
  <cp:lastModifiedBy>Marjorie Pérez García</cp:lastModifiedBy>
  <dcterms:created xsi:type="dcterms:W3CDTF">2023-10-25T07:36:10Z</dcterms:created>
  <dcterms:modified xsi:type="dcterms:W3CDTF">2023-10-26T10:02:39Z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0x010100F969C42FB1FA284BA60CDF94DEB4DBF3</vt:lpwstr>
  </property>
</Properties>
</file>