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ismodetenerife.sharepoint.com/sites/INVESTIGACION/Documentos compartidos/General/BOLETIN ESTADÍSTICO SPET/INDICADORES TURISTICOS TENERIFE (NEW)/2023/"/>
    </mc:Choice>
  </mc:AlternateContent>
  <xr:revisionPtr revIDLastSave="12" documentId="8_{24445335-B096-44A3-B989-7256B62378A0}" xr6:coauthVersionLast="47" xr6:coauthVersionMax="47" xr10:uidLastSave="{FCFED08C-6537-4FE9-AB0D-65C60669941E}"/>
  <bookViews>
    <workbookView xWindow="10845" yWindow="-15480" windowWidth="19440" windowHeight="14880" xr2:uid="{8E3D4E72-B8CB-4756-B62F-17B1B5C21BCC}"/>
  </bookViews>
  <sheets>
    <sheet name="Indicadores alojativos" sheetId="1" r:id="rId1"/>
    <sheet name="Pasajer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5" i="2" l="1"/>
  <c r="D51" i="2"/>
  <c r="K50" i="2"/>
  <c r="K44" i="2"/>
  <c r="M39" i="2"/>
  <c r="K38" i="2"/>
  <c r="R12" i="2"/>
  <c r="M12" i="2"/>
  <c r="I12" i="2"/>
  <c r="D12" i="2"/>
  <c r="K11" i="2"/>
  <c r="R6" i="2"/>
  <c r="P6" i="2"/>
  <c r="I6" i="2"/>
  <c r="K5" i="2"/>
  <c r="L113" i="1"/>
  <c r="B71" i="1"/>
  <c r="L22" i="1"/>
  <c r="K22" i="1"/>
  <c r="M113" i="1"/>
  <c r="F6" i="1"/>
  <c r="E6" i="1"/>
  <c r="D230" i="1"/>
  <c r="B22" i="1"/>
  <c r="K5" i="1"/>
  <c r="K21" i="1" s="1"/>
  <c r="I14" i="1" l="1"/>
  <c r="G67" i="1"/>
  <c r="E67" i="1"/>
  <c r="I8" i="1"/>
  <c r="H8" i="1"/>
  <c r="G8" i="1"/>
  <c r="F8" i="1"/>
  <c r="E8" i="1"/>
  <c r="I11" i="1"/>
  <c r="I17" i="1"/>
  <c r="I7" i="1"/>
  <c r="G7" i="1"/>
  <c r="E7" i="1"/>
  <c r="G65" i="1"/>
  <c r="E65" i="1"/>
  <c r="I9" i="1"/>
  <c r="G9" i="1"/>
  <c r="E9" i="1"/>
  <c r="I15" i="1"/>
  <c r="B54" i="1"/>
  <c r="I12" i="1"/>
  <c r="I16" i="1"/>
  <c r="Q9" i="1"/>
  <c r="P9" i="1"/>
  <c r="O9" i="1"/>
  <c r="N9" i="1"/>
  <c r="I13" i="1"/>
  <c r="N129" i="1"/>
  <c r="R88" i="1"/>
  <c r="R113" i="1"/>
  <c r="P113" i="1"/>
  <c r="O127" i="1"/>
  <c r="N113" i="1"/>
  <c r="I230" i="1"/>
  <c r="H230" i="1"/>
  <c r="K230" i="1"/>
  <c r="K214" i="1"/>
  <c r="K199" i="1"/>
  <c r="K275" i="1"/>
  <c r="K183" i="1"/>
  <c r="K291" i="1"/>
  <c r="K260" i="1"/>
  <c r="K244" i="1"/>
  <c r="K127" i="1"/>
  <c r="K87" i="1"/>
  <c r="K113" i="1"/>
  <c r="O113" i="1" s="1"/>
  <c r="K71" i="1"/>
  <c r="K169" i="1"/>
  <c r="K57" i="1"/>
  <c r="M71" i="1"/>
  <c r="L291" i="1"/>
  <c r="L214" i="1"/>
  <c r="L199" i="1"/>
  <c r="L275" i="1"/>
  <c r="L183" i="1"/>
  <c r="L244" i="1"/>
  <c r="L230" i="1"/>
  <c r="L169" i="1"/>
  <c r="L87" i="1"/>
  <c r="L71" i="1"/>
  <c r="L260" i="1"/>
  <c r="L143" i="1"/>
  <c r="L57" i="1"/>
  <c r="M214" i="1"/>
  <c r="M199" i="1"/>
  <c r="M275" i="1"/>
  <c r="M291" i="1"/>
  <c r="M260" i="1"/>
  <c r="M244" i="1"/>
  <c r="M183" i="1"/>
  <c r="N143" i="1"/>
  <c r="M230" i="1"/>
  <c r="N169" i="1"/>
  <c r="M87" i="1"/>
  <c r="R6" i="1"/>
  <c r="Q6" i="1"/>
  <c r="M57" i="1"/>
  <c r="P6" i="1"/>
  <c r="M22" i="1"/>
  <c r="D87" i="1"/>
  <c r="L127" i="1"/>
  <c r="K229" i="1"/>
  <c r="K198" i="1"/>
  <c r="K290" i="1"/>
  <c r="K213" i="1"/>
  <c r="K274" i="1"/>
  <c r="K259" i="1"/>
  <c r="K168" i="1"/>
  <c r="K112" i="1"/>
  <c r="K243" i="1"/>
  <c r="K142" i="1"/>
  <c r="K86" i="1"/>
  <c r="K182" i="1"/>
  <c r="K126" i="1"/>
  <c r="K56" i="1"/>
  <c r="D336" i="1"/>
  <c r="D322" i="1"/>
  <c r="D307" i="1"/>
  <c r="D351" i="1"/>
  <c r="C291" i="1"/>
  <c r="C214" i="1"/>
  <c r="C275" i="1"/>
  <c r="C260" i="1"/>
  <c r="C244" i="1"/>
  <c r="C230" i="1"/>
  <c r="G230" i="1" s="1"/>
  <c r="C199" i="1"/>
  <c r="C169" i="1"/>
  <c r="C143" i="1"/>
  <c r="C87" i="1"/>
  <c r="C183" i="1"/>
  <c r="C71" i="1"/>
  <c r="C127" i="1"/>
  <c r="C57" i="1"/>
  <c r="C113" i="1"/>
  <c r="N127" i="1"/>
  <c r="K143" i="1"/>
  <c r="B351" i="1"/>
  <c r="B336" i="1"/>
  <c r="B322" i="1"/>
  <c r="B307" i="1"/>
  <c r="B291" i="1"/>
  <c r="B230" i="1"/>
  <c r="F230" i="1" s="1"/>
  <c r="B199" i="1"/>
  <c r="B214" i="1"/>
  <c r="B275" i="1"/>
  <c r="B169" i="1"/>
  <c r="B244" i="1"/>
  <c r="B183" i="1"/>
  <c r="B143" i="1"/>
  <c r="B87" i="1"/>
  <c r="B127" i="1"/>
  <c r="B57" i="1"/>
  <c r="B260" i="1"/>
  <c r="B113" i="1"/>
  <c r="N6" i="1"/>
  <c r="O6" i="1"/>
  <c r="F322" i="1"/>
  <c r="F307" i="1"/>
  <c r="D291" i="1"/>
  <c r="D214" i="1"/>
  <c r="F336" i="1"/>
  <c r="D275" i="1"/>
  <c r="D260" i="1"/>
  <c r="D244" i="1"/>
  <c r="E169" i="1"/>
  <c r="F351" i="1"/>
  <c r="D183" i="1"/>
  <c r="E143" i="1"/>
  <c r="D199" i="1"/>
  <c r="E127" i="1"/>
  <c r="I6" i="1"/>
  <c r="D57" i="1"/>
  <c r="H6" i="1"/>
  <c r="D113" i="1"/>
  <c r="G6" i="1"/>
  <c r="D22" i="1"/>
  <c r="D71" i="1"/>
  <c r="C22" i="1"/>
  <c r="K70" i="1"/>
  <c r="F12" i="2"/>
  <c r="B51" i="2"/>
  <c r="F51" i="2" s="1"/>
  <c r="B39" i="2"/>
  <c r="B45" i="2"/>
  <c r="H6" i="2"/>
  <c r="F6" i="2"/>
  <c r="B12" i="2"/>
  <c r="B76" i="2"/>
  <c r="C51" i="2"/>
  <c r="E51" i="2" s="1"/>
  <c r="C45" i="2"/>
  <c r="C39" i="2"/>
  <c r="C12" i="2"/>
  <c r="I51" i="2"/>
  <c r="G6" i="2"/>
  <c r="C76" i="2"/>
  <c r="K51" i="2"/>
  <c r="K39" i="2"/>
  <c r="Q6" i="2"/>
  <c r="O6" i="2"/>
  <c r="K76" i="2"/>
  <c r="K45" i="2"/>
  <c r="K12" i="2"/>
  <c r="O39" i="2"/>
  <c r="R39" i="2"/>
  <c r="Q39" i="2"/>
  <c r="L51" i="2"/>
  <c r="L45" i="2"/>
  <c r="L39" i="2"/>
  <c r="P39" i="2" s="1"/>
  <c r="L76" i="2"/>
  <c r="L12" i="2"/>
  <c r="D45" i="2"/>
  <c r="D76" i="2"/>
  <c r="M45" i="2"/>
  <c r="M76" i="2"/>
  <c r="E6" i="2"/>
  <c r="N6" i="2"/>
  <c r="M51" i="2"/>
  <c r="O12" i="2"/>
  <c r="D39" i="2"/>
  <c r="I32" i="2" l="1"/>
  <c r="E163" i="1"/>
  <c r="D163" i="1"/>
  <c r="I107" i="1"/>
  <c r="H107" i="1"/>
  <c r="G107" i="1"/>
  <c r="F107" i="1"/>
  <c r="E107" i="1"/>
  <c r="I88" i="1"/>
  <c r="D144" i="1"/>
  <c r="H88" i="1"/>
  <c r="G88" i="1"/>
  <c r="F88" i="1"/>
  <c r="E88" i="1"/>
  <c r="E144" i="1"/>
  <c r="I95" i="1"/>
  <c r="H277" i="1"/>
  <c r="G277" i="1"/>
  <c r="F277" i="1"/>
  <c r="E277" i="1"/>
  <c r="H254" i="1"/>
  <c r="G254" i="1"/>
  <c r="F254" i="1"/>
  <c r="E254" i="1"/>
  <c r="M171" i="1"/>
  <c r="N171" i="1"/>
  <c r="R115" i="1"/>
  <c r="Q115" i="1"/>
  <c r="P115" i="1"/>
  <c r="O115" i="1"/>
  <c r="N115" i="1"/>
  <c r="P255" i="1"/>
  <c r="O255" i="1"/>
  <c r="N255" i="1"/>
  <c r="Q255" i="1"/>
  <c r="L134" i="1"/>
  <c r="R34" i="2"/>
  <c r="R41" i="2"/>
  <c r="E13" i="1"/>
  <c r="G13" i="1"/>
  <c r="I105" i="1"/>
  <c r="D161" i="1"/>
  <c r="F105" i="1"/>
  <c r="E161" i="1"/>
  <c r="E105" i="1"/>
  <c r="H105" i="1"/>
  <c r="G105" i="1"/>
  <c r="H301" i="1"/>
  <c r="G301" i="1"/>
  <c r="F301" i="1"/>
  <c r="E301" i="1"/>
  <c r="C154" i="1"/>
  <c r="R13" i="1"/>
  <c r="Q13" i="1"/>
  <c r="P13" i="1"/>
  <c r="O13" i="1"/>
  <c r="N13" i="1"/>
  <c r="Q40" i="1"/>
  <c r="P40" i="1"/>
  <c r="O40" i="1"/>
  <c r="N40" i="1"/>
  <c r="R40" i="1"/>
  <c r="N79" i="1"/>
  <c r="R79" i="1"/>
  <c r="Q79" i="1"/>
  <c r="P79" i="1"/>
  <c r="O79" i="1"/>
  <c r="N135" i="1"/>
  <c r="N282" i="1"/>
  <c r="Q282" i="1"/>
  <c r="P282" i="1"/>
  <c r="O282" i="1"/>
  <c r="K136" i="1"/>
  <c r="I24" i="2"/>
  <c r="I35" i="2"/>
  <c r="H7" i="2"/>
  <c r="F7" i="2"/>
  <c r="E7" i="2"/>
  <c r="I7" i="2"/>
  <c r="G7" i="2"/>
  <c r="I34" i="2"/>
  <c r="R40" i="2"/>
  <c r="K179" i="1"/>
  <c r="B129" i="1"/>
  <c r="G12" i="1"/>
  <c r="E12" i="1"/>
  <c r="E77" i="1"/>
  <c r="I77" i="1"/>
  <c r="H77" i="1"/>
  <c r="E133" i="1"/>
  <c r="G77" i="1"/>
  <c r="F77" i="1"/>
  <c r="H33" i="1"/>
  <c r="G33" i="1"/>
  <c r="F33" i="1"/>
  <c r="E33" i="1"/>
  <c r="I33" i="1"/>
  <c r="H41" i="1"/>
  <c r="G41" i="1"/>
  <c r="F41" i="1"/>
  <c r="E41" i="1"/>
  <c r="I41" i="1"/>
  <c r="H49" i="1"/>
  <c r="G49" i="1"/>
  <c r="F49" i="1"/>
  <c r="E49" i="1"/>
  <c r="I49" i="1"/>
  <c r="D156" i="1"/>
  <c r="E156" i="1"/>
  <c r="I100" i="1"/>
  <c r="H100" i="1"/>
  <c r="G100" i="1"/>
  <c r="F100" i="1"/>
  <c r="E100" i="1"/>
  <c r="E173" i="1"/>
  <c r="D173" i="1"/>
  <c r="I117" i="1"/>
  <c r="H117" i="1"/>
  <c r="G117" i="1"/>
  <c r="F117" i="1"/>
  <c r="E117" i="1"/>
  <c r="F61" i="1"/>
  <c r="E61" i="1"/>
  <c r="I61" i="1"/>
  <c r="H61" i="1"/>
  <c r="G61" i="1"/>
  <c r="E165" i="1"/>
  <c r="D165" i="1"/>
  <c r="I109" i="1"/>
  <c r="F109" i="1"/>
  <c r="E109" i="1"/>
  <c r="H109" i="1"/>
  <c r="G109" i="1"/>
  <c r="D158" i="1"/>
  <c r="E158" i="1"/>
  <c r="I102" i="1"/>
  <c r="H102" i="1"/>
  <c r="G102" i="1"/>
  <c r="F102" i="1"/>
  <c r="E102" i="1"/>
  <c r="D178" i="1"/>
  <c r="I122" i="1"/>
  <c r="H122" i="1"/>
  <c r="G122" i="1"/>
  <c r="F122" i="1"/>
  <c r="E122" i="1"/>
  <c r="E178" i="1"/>
  <c r="E83" i="1"/>
  <c r="F83" i="1"/>
  <c r="E139" i="1"/>
  <c r="I83" i="1"/>
  <c r="H83" i="1"/>
  <c r="G83" i="1"/>
  <c r="I239" i="1"/>
  <c r="H239" i="1"/>
  <c r="G239" i="1"/>
  <c r="F239" i="1"/>
  <c r="E239" i="1"/>
  <c r="H200" i="1"/>
  <c r="G200" i="1"/>
  <c r="F200" i="1"/>
  <c r="E200" i="1"/>
  <c r="H264" i="1"/>
  <c r="G264" i="1"/>
  <c r="F264" i="1"/>
  <c r="E264" i="1"/>
  <c r="F207" i="1"/>
  <c r="E207" i="1"/>
  <c r="H207" i="1"/>
  <c r="G207" i="1"/>
  <c r="F279" i="1"/>
  <c r="E279" i="1"/>
  <c r="G279" i="1"/>
  <c r="H279" i="1"/>
  <c r="I215" i="1"/>
  <c r="H215" i="1"/>
  <c r="G215" i="1"/>
  <c r="F215" i="1"/>
  <c r="E215" i="1"/>
  <c r="I223" i="1"/>
  <c r="H223" i="1"/>
  <c r="G223" i="1"/>
  <c r="F223" i="1"/>
  <c r="E223" i="1"/>
  <c r="H266" i="1"/>
  <c r="G266" i="1"/>
  <c r="F266" i="1"/>
  <c r="E266" i="1"/>
  <c r="B68" i="1"/>
  <c r="B138" i="1"/>
  <c r="B128" i="1"/>
  <c r="H67" i="1"/>
  <c r="F67" i="1"/>
  <c r="B153" i="1"/>
  <c r="B161" i="1"/>
  <c r="Q8" i="1"/>
  <c r="O8" i="1"/>
  <c r="C68" i="1"/>
  <c r="C174" i="1"/>
  <c r="C134" i="1"/>
  <c r="C155" i="1"/>
  <c r="C163" i="1"/>
  <c r="L177" i="1"/>
  <c r="M152" i="1"/>
  <c r="R96" i="1"/>
  <c r="Q96" i="1"/>
  <c r="N152" i="1"/>
  <c r="P96" i="1"/>
  <c r="O96" i="1"/>
  <c r="N96" i="1"/>
  <c r="M165" i="1"/>
  <c r="R109" i="1"/>
  <c r="Q109" i="1"/>
  <c r="P109" i="1"/>
  <c r="N165" i="1"/>
  <c r="O109" i="1"/>
  <c r="N109" i="1"/>
  <c r="Q33" i="1"/>
  <c r="P33" i="1"/>
  <c r="O33" i="1"/>
  <c r="N33" i="1"/>
  <c r="R33" i="1"/>
  <c r="Q41" i="1"/>
  <c r="P41" i="1"/>
  <c r="O41" i="1"/>
  <c r="N41" i="1"/>
  <c r="R41" i="1"/>
  <c r="Q49" i="1"/>
  <c r="P49" i="1"/>
  <c r="O49" i="1"/>
  <c r="N49" i="1"/>
  <c r="R49" i="1"/>
  <c r="P63" i="1"/>
  <c r="Q63" i="1"/>
  <c r="O63" i="1"/>
  <c r="N63" i="1"/>
  <c r="R63" i="1"/>
  <c r="N172" i="1"/>
  <c r="M172" i="1"/>
  <c r="R116" i="1"/>
  <c r="Q116" i="1"/>
  <c r="P116" i="1"/>
  <c r="O116" i="1"/>
  <c r="N116" i="1"/>
  <c r="N80" i="1"/>
  <c r="P80" i="1"/>
  <c r="N136" i="1"/>
  <c r="O80" i="1"/>
  <c r="R80" i="1"/>
  <c r="Q80" i="1"/>
  <c r="Q269" i="1"/>
  <c r="P269" i="1"/>
  <c r="O269" i="1"/>
  <c r="N269" i="1"/>
  <c r="R233" i="1"/>
  <c r="Q233" i="1"/>
  <c r="P233" i="1"/>
  <c r="O233" i="1"/>
  <c r="N233" i="1"/>
  <c r="Q248" i="1"/>
  <c r="P248" i="1"/>
  <c r="O248" i="1"/>
  <c r="N248" i="1"/>
  <c r="Q284" i="1"/>
  <c r="P284" i="1"/>
  <c r="O284" i="1"/>
  <c r="N284" i="1"/>
  <c r="P267" i="1"/>
  <c r="O267" i="1"/>
  <c r="N267" i="1"/>
  <c r="Q267" i="1"/>
  <c r="N246" i="1"/>
  <c r="Q246" i="1"/>
  <c r="P246" i="1"/>
  <c r="O246" i="1"/>
  <c r="N286" i="1"/>
  <c r="Q286" i="1"/>
  <c r="P286" i="1"/>
  <c r="O286" i="1"/>
  <c r="R221" i="1"/>
  <c r="Q221" i="1"/>
  <c r="P221" i="1"/>
  <c r="O221" i="1"/>
  <c r="N221" i="1"/>
  <c r="P295" i="1"/>
  <c r="O295" i="1"/>
  <c r="N295" i="1"/>
  <c r="Q295" i="1"/>
  <c r="K149" i="1"/>
  <c r="L128" i="1"/>
  <c r="L136" i="1"/>
  <c r="L150" i="1"/>
  <c r="L110" i="1"/>
  <c r="L158" i="1"/>
  <c r="L147" i="1"/>
  <c r="K130" i="1"/>
  <c r="K172" i="1"/>
  <c r="K152" i="1"/>
  <c r="K160" i="1"/>
  <c r="I17" i="2"/>
  <c r="E81" i="1"/>
  <c r="I81" i="1"/>
  <c r="H81" i="1"/>
  <c r="G81" i="1"/>
  <c r="F81" i="1"/>
  <c r="E137" i="1"/>
  <c r="H297" i="1"/>
  <c r="G297" i="1"/>
  <c r="F297" i="1"/>
  <c r="E297" i="1"/>
  <c r="H302" i="1"/>
  <c r="G302" i="1"/>
  <c r="F302" i="1"/>
  <c r="E302" i="1"/>
  <c r="C132" i="1"/>
  <c r="C161" i="1"/>
  <c r="Q47" i="1"/>
  <c r="P47" i="1"/>
  <c r="O47" i="1"/>
  <c r="N47" i="1"/>
  <c r="R47" i="1"/>
  <c r="N134" i="1"/>
  <c r="N78" i="1"/>
  <c r="R78" i="1"/>
  <c r="Q78" i="1"/>
  <c r="P78" i="1"/>
  <c r="O78" i="1"/>
  <c r="Q297" i="1"/>
  <c r="P297" i="1"/>
  <c r="O297" i="1"/>
  <c r="N297" i="1"/>
  <c r="K146" i="1"/>
  <c r="K92" i="1"/>
  <c r="K150" i="1"/>
  <c r="K110" i="1"/>
  <c r="K166" i="1" s="1"/>
  <c r="R24" i="2"/>
  <c r="H32" i="1"/>
  <c r="G32" i="1"/>
  <c r="F32" i="1"/>
  <c r="E32" i="1"/>
  <c r="I32" i="1"/>
  <c r="F60" i="1"/>
  <c r="E60" i="1"/>
  <c r="I60" i="1"/>
  <c r="G60" i="1"/>
  <c r="H60" i="1"/>
  <c r="I237" i="1"/>
  <c r="H237" i="1"/>
  <c r="G237" i="1"/>
  <c r="F237" i="1"/>
  <c r="E237" i="1"/>
  <c r="H262" i="1"/>
  <c r="G262" i="1"/>
  <c r="E262" i="1"/>
  <c r="F262" i="1"/>
  <c r="H65" i="1"/>
  <c r="F65" i="1"/>
  <c r="C133" i="1"/>
  <c r="K177" i="1"/>
  <c r="Q32" i="1"/>
  <c r="P32" i="1"/>
  <c r="O32" i="1"/>
  <c r="N32" i="1"/>
  <c r="R32" i="1"/>
  <c r="P67" i="1"/>
  <c r="N67" i="1"/>
  <c r="R67" i="1"/>
  <c r="Q67" i="1"/>
  <c r="O67" i="1"/>
  <c r="P263" i="1"/>
  <c r="O263" i="1"/>
  <c r="N263" i="1"/>
  <c r="Q263" i="1"/>
  <c r="L135" i="1"/>
  <c r="L146" i="1"/>
  <c r="L92" i="1"/>
  <c r="K159" i="1"/>
  <c r="I28" i="2"/>
  <c r="I20" i="2"/>
  <c r="I16" i="2"/>
  <c r="I30" i="2"/>
  <c r="R27" i="2"/>
  <c r="R23" i="2"/>
  <c r="R19" i="2"/>
  <c r="R15" i="2"/>
  <c r="R35" i="2"/>
  <c r="K175" i="1"/>
  <c r="G11" i="1"/>
  <c r="E11" i="1"/>
  <c r="D172" i="1"/>
  <c r="I116" i="1"/>
  <c r="H116" i="1"/>
  <c r="G116" i="1"/>
  <c r="F116" i="1"/>
  <c r="E116" i="1"/>
  <c r="E172" i="1"/>
  <c r="H34" i="1"/>
  <c r="G34" i="1"/>
  <c r="F34" i="1"/>
  <c r="E34" i="1"/>
  <c r="I34" i="1"/>
  <c r="H42" i="1"/>
  <c r="G42" i="1"/>
  <c r="F42" i="1"/>
  <c r="E42" i="1"/>
  <c r="I42" i="1"/>
  <c r="H50" i="1"/>
  <c r="G50" i="1"/>
  <c r="F50" i="1"/>
  <c r="E50" i="1"/>
  <c r="I50" i="1"/>
  <c r="D160" i="1"/>
  <c r="I104" i="1"/>
  <c r="E160" i="1"/>
  <c r="H104" i="1"/>
  <c r="G104" i="1"/>
  <c r="F104" i="1"/>
  <c r="E104" i="1"/>
  <c r="I240" i="1"/>
  <c r="H240" i="1"/>
  <c r="G240" i="1"/>
  <c r="F240" i="1"/>
  <c r="E240" i="1"/>
  <c r="F62" i="1"/>
  <c r="E62" i="1"/>
  <c r="I62" i="1"/>
  <c r="G62" i="1"/>
  <c r="H62" i="1"/>
  <c r="D162" i="1"/>
  <c r="E162" i="1"/>
  <c r="I106" i="1"/>
  <c r="H106" i="1"/>
  <c r="G106" i="1"/>
  <c r="E106" i="1"/>
  <c r="F106" i="1"/>
  <c r="E179" i="1"/>
  <c r="I123" i="1"/>
  <c r="H123" i="1"/>
  <c r="G123" i="1"/>
  <c r="F123" i="1"/>
  <c r="E123" i="1"/>
  <c r="H249" i="1"/>
  <c r="G249" i="1"/>
  <c r="F249" i="1"/>
  <c r="E249" i="1"/>
  <c r="I241" i="1"/>
  <c r="H241" i="1"/>
  <c r="G241" i="1"/>
  <c r="F241" i="1"/>
  <c r="E241" i="1"/>
  <c r="H204" i="1"/>
  <c r="G204" i="1"/>
  <c r="F204" i="1"/>
  <c r="E204" i="1"/>
  <c r="H268" i="1"/>
  <c r="G268" i="1"/>
  <c r="F268" i="1"/>
  <c r="E268" i="1"/>
  <c r="F247" i="1"/>
  <c r="E247" i="1"/>
  <c r="H247" i="1"/>
  <c r="G247" i="1"/>
  <c r="F283" i="1"/>
  <c r="E283" i="1"/>
  <c r="G283" i="1"/>
  <c r="H283" i="1"/>
  <c r="I216" i="1"/>
  <c r="H216" i="1"/>
  <c r="G216" i="1"/>
  <c r="F216" i="1"/>
  <c r="E216" i="1"/>
  <c r="I224" i="1"/>
  <c r="H224" i="1"/>
  <c r="G224" i="1"/>
  <c r="F224" i="1"/>
  <c r="E224" i="1"/>
  <c r="H270" i="1"/>
  <c r="G270" i="1"/>
  <c r="F270" i="1"/>
  <c r="E270" i="1"/>
  <c r="F295" i="1"/>
  <c r="E295" i="1"/>
  <c r="H295" i="1"/>
  <c r="G295" i="1"/>
  <c r="B170" i="1"/>
  <c r="B124" i="1"/>
  <c r="B180" i="1" s="1"/>
  <c r="B130" i="1"/>
  <c r="B154" i="1"/>
  <c r="B162" i="1"/>
  <c r="R16" i="1"/>
  <c r="Q16" i="1"/>
  <c r="P16" i="1"/>
  <c r="O16" i="1"/>
  <c r="N16" i="1"/>
  <c r="K178" i="1"/>
  <c r="K54" i="1"/>
  <c r="C175" i="1"/>
  <c r="C135" i="1"/>
  <c r="C144" i="1"/>
  <c r="C156" i="1"/>
  <c r="C164" i="1"/>
  <c r="M173" i="1"/>
  <c r="R117" i="1"/>
  <c r="N173" i="1"/>
  <c r="Q117" i="1"/>
  <c r="P117" i="1"/>
  <c r="O117" i="1"/>
  <c r="N117" i="1"/>
  <c r="R14" i="1"/>
  <c r="Q14" i="1"/>
  <c r="P14" i="1"/>
  <c r="O14" i="1"/>
  <c r="N14" i="1"/>
  <c r="Q34" i="1"/>
  <c r="P34" i="1"/>
  <c r="O34" i="1"/>
  <c r="N34" i="1"/>
  <c r="R34" i="1"/>
  <c r="Q42" i="1"/>
  <c r="P42" i="1"/>
  <c r="O42" i="1"/>
  <c r="N42" i="1"/>
  <c r="R42" i="1"/>
  <c r="Q50" i="1"/>
  <c r="P50" i="1"/>
  <c r="O50" i="1"/>
  <c r="N50" i="1"/>
  <c r="R50" i="1"/>
  <c r="N72" i="1"/>
  <c r="Q72" i="1"/>
  <c r="N128" i="1"/>
  <c r="P72" i="1"/>
  <c r="O72" i="1"/>
  <c r="R72" i="1"/>
  <c r="R73" i="1"/>
  <c r="O58" i="1"/>
  <c r="N58" i="1"/>
  <c r="M68" i="1"/>
  <c r="R58" i="1"/>
  <c r="Q58" i="1"/>
  <c r="P58" i="1"/>
  <c r="N174" i="1"/>
  <c r="M174" i="1"/>
  <c r="R118" i="1"/>
  <c r="Q118" i="1"/>
  <c r="P118" i="1"/>
  <c r="O118" i="1"/>
  <c r="N118" i="1"/>
  <c r="R238" i="1"/>
  <c r="Q238" i="1"/>
  <c r="P238" i="1"/>
  <c r="O238" i="1"/>
  <c r="N238" i="1"/>
  <c r="N81" i="1"/>
  <c r="N137" i="1"/>
  <c r="R81" i="1"/>
  <c r="Q81" i="1"/>
  <c r="P81" i="1"/>
  <c r="O81" i="1"/>
  <c r="Q281" i="1"/>
  <c r="P281" i="1"/>
  <c r="O281" i="1"/>
  <c r="N281" i="1"/>
  <c r="R235" i="1"/>
  <c r="Q235" i="1"/>
  <c r="P235" i="1"/>
  <c r="O235" i="1"/>
  <c r="N235" i="1"/>
  <c r="Q252" i="1"/>
  <c r="P252" i="1"/>
  <c r="O252" i="1"/>
  <c r="N252" i="1"/>
  <c r="P287" i="1"/>
  <c r="O287" i="1"/>
  <c r="N287" i="1"/>
  <c r="Q287" i="1"/>
  <c r="P271" i="1"/>
  <c r="O271" i="1"/>
  <c r="N271" i="1"/>
  <c r="Q271" i="1"/>
  <c r="N250" i="1"/>
  <c r="Q250" i="1"/>
  <c r="P250" i="1"/>
  <c r="O250" i="1"/>
  <c r="R222" i="1"/>
  <c r="Q222" i="1"/>
  <c r="P222" i="1"/>
  <c r="O222" i="1"/>
  <c r="N222" i="1"/>
  <c r="P299" i="1"/>
  <c r="O299" i="1"/>
  <c r="N299" i="1"/>
  <c r="Q299" i="1"/>
  <c r="L176" i="1"/>
  <c r="L170" i="1"/>
  <c r="L124" i="1"/>
  <c r="L171" i="1"/>
  <c r="L129" i="1"/>
  <c r="N73" i="1"/>
  <c r="P73" i="1"/>
  <c r="L137" i="1"/>
  <c r="L151" i="1"/>
  <c r="L159" i="1"/>
  <c r="L149" i="1"/>
  <c r="K132" i="1"/>
  <c r="K173" i="1"/>
  <c r="K153" i="1"/>
  <c r="K161" i="1"/>
  <c r="H8" i="2"/>
  <c r="G8" i="2"/>
  <c r="F8" i="2"/>
  <c r="E8" i="2"/>
  <c r="I8" i="2"/>
  <c r="E73" i="1"/>
  <c r="I73" i="1"/>
  <c r="H73" i="1"/>
  <c r="G73" i="1"/>
  <c r="F73" i="1"/>
  <c r="E129" i="1"/>
  <c r="I94" i="1"/>
  <c r="D150" i="1"/>
  <c r="D110" i="1"/>
  <c r="E150" i="1"/>
  <c r="H94" i="1"/>
  <c r="G94" i="1"/>
  <c r="F94" i="1"/>
  <c r="E94" i="1"/>
  <c r="F271" i="1"/>
  <c r="E271" i="1"/>
  <c r="G271" i="1"/>
  <c r="H271" i="1"/>
  <c r="F12" i="1"/>
  <c r="H12" i="1"/>
  <c r="N170" i="1"/>
  <c r="M170" i="1"/>
  <c r="R114" i="1"/>
  <c r="Q114" i="1"/>
  <c r="P114" i="1"/>
  <c r="M124" i="1"/>
  <c r="O114" i="1"/>
  <c r="N114" i="1"/>
  <c r="Q285" i="1"/>
  <c r="P285" i="1"/>
  <c r="O285" i="1"/>
  <c r="N285" i="1"/>
  <c r="L156" i="1"/>
  <c r="Q7" i="2"/>
  <c r="P7" i="2"/>
  <c r="O7" i="2"/>
  <c r="N7" i="2"/>
  <c r="R7" i="2"/>
  <c r="E75" i="1"/>
  <c r="I75" i="1"/>
  <c r="H75" i="1"/>
  <c r="G75" i="1"/>
  <c r="E131" i="1"/>
  <c r="F75" i="1"/>
  <c r="E177" i="1"/>
  <c r="D177" i="1"/>
  <c r="I121" i="1"/>
  <c r="H121" i="1"/>
  <c r="G121" i="1"/>
  <c r="F121" i="1"/>
  <c r="E121" i="1"/>
  <c r="B134" i="1"/>
  <c r="Q48" i="1"/>
  <c r="P48" i="1"/>
  <c r="O48" i="1"/>
  <c r="N48" i="1"/>
  <c r="R48" i="1"/>
  <c r="R220" i="1"/>
  <c r="Q220" i="1"/>
  <c r="P220" i="1"/>
  <c r="O220" i="1"/>
  <c r="N220" i="1"/>
  <c r="L165" i="1"/>
  <c r="I23" i="2"/>
  <c r="I36" i="2"/>
  <c r="N160" i="1"/>
  <c r="M160" i="1"/>
  <c r="R104" i="1"/>
  <c r="Q104" i="1"/>
  <c r="P104" i="1"/>
  <c r="O104" i="1"/>
  <c r="N104" i="1"/>
  <c r="I18" i="1"/>
  <c r="H18" i="1"/>
  <c r="G18" i="1"/>
  <c r="F18" i="1"/>
  <c r="E18" i="1"/>
  <c r="I10" i="1"/>
  <c r="H10" i="1"/>
  <c r="G10" i="1"/>
  <c r="F10" i="1"/>
  <c r="E10" i="1"/>
  <c r="I232" i="1"/>
  <c r="H232" i="1"/>
  <c r="G232" i="1"/>
  <c r="F232" i="1"/>
  <c r="E232" i="1"/>
  <c r="H35" i="1"/>
  <c r="G35" i="1"/>
  <c r="F35" i="1"/>
  <c r="E35" i="1"/>
  <c r="I35" i="1"/>
  <c r="H43" i="1"/>
  <c r="G43" i="1"/>
  <c r="F43" i="1"/>
  <c r="E43" i="1"/>
  <c r="I43" i="1"/>
  <c r="H51" i="1"/>
  <c r="G51" i="1"/>
  <c r="F51" i="1"/>
  <c r="E51" i="1"/>
  <c r="I51" i="1"/>
  <c r="D164" i="1"/>
  <c r="I108" i="1"/>
  <c r="E164" i="1"/>
  <c r="H108" i="1"/>
  <c r="G108" i="1"/>
  <c r="F108" i="1"/>
  <c r="E108" i="1"/>
  <c r="H269" i="1"/>
  <c r="G269" i="1"/>
  <c r="F269" i="1"/>
  <c r="E269" i="1"/>
  <c r="G63" i="1"/>
  <c r="F63" i="1"/>
  <c r="E63" i="1"/>
  <c r="I63" i="1"/>
  <c r="H63" i="1"/>
  <c r="E72" i="1"/>
  <c r="E128" i="1"/>
  <c r="F72" i="1"/>
  <c r="I72" i="1"/>
  <c r="H72" i="1"/>
  <c r="G72" i="1"/>
  <c r="I234" i="1"/>
  <c r="H234" i="1"/>
  <c r="G234" i="1"/>
  <c r="F234" i="1"/>
  <c r="E234" i="1"/>
  <c r="I236" i="1"/>
  <c r="H236" i="1"/>
  <c r="G236" i="1"/>
  <c r="F236" i="1"/>
  <c r="E236" i="1"/>
  <c r="H261" i="1"/>
  <c r="G261" i="1"/>
  <c r="F261" i="1"/>
  <c r="E261" i="1"/>
  <c r="H208" i="1"/>
  <c r="G208" i="1"/>
  <c r="F208" i="1"/>
  <c r="E208" i="1"/>
  <c r="H276" i="1"/>
  <c r="G276" i="1"/>
  <c r="F276" i="1"/>
  <c r="E276" i="1"/>
  <c r="F251" i="1"/>
  <c r="E251" i="1"/>
  <c r="H251" i="1"/>
  <c r="G251" i="1"/>
  <c r="F287" i="1"/>
  <c r="G287" i="1"/>
  <c r="E287" i="1"/>
  <c r="H287" i="1"/>
  <c r="I217" i="1"/>
  <c r="H217" i="1"/>
  <c r="G217" i="1"/>
  <c r="F217" i="1"/>
  <c r="E217" i="1"/>
  <c r="I225" i="1"/>
  <c r="H225" i="1"/>
  <c r="G225" i="1"/>
  <c r="F225" i="1"/>
  <c r="E225" i="1"/>
  <c r="H278" i="1"/>
  <c r="G278" i="1"/>
  <c r="F278" i="1"/>
  <c r="E278" i="1"/>
  <c r="F299" i="1"/>
  <c r="E299" i="1"/>
  <c r="H299" i="1"/>
  <c r="G299" i="1"/>
  <c r="B137" i="1"/>
  <c r="B172" i="1"/>
  <c r="B174" i="1"/>
  <c r="B132" i="1"/>
  <c r="B155" i="1"/>
  <c r="B163" i="1"/>
  <c r="R15" i="1"/>
  <c r="Q15" i="1"/>
  <c r="P15" i="1"/>
  <c r="O15" i="1"/>
  <c r="N15" i="1"/>
  <c r="K174" i="1"/>
  <c r="K27" i="1"/>
  <c r="C172" i="1"/>
  <c r="C176" i="1"/>
  <c r="C128" i="1"/>
  <c r="C136" i="1"/>
  <c r="C145" i="1"/>
  <c r="C157" i="1"/>
  <c r="C165" i="1"/>
  <c r="K170" i="1"/>
  <c r="K124" i="1"/>
  <c r="R11" i="1"/>
  <c r="Q11" i="1"/>
  <c r="P11" i="1"/>
  <c r="O11" i="1"/>
  <c r="N11" i="1"/>
  <c r="Q23" i="1"/>
  <c r="P23" i="1"/>
  <c r="O23" i="1"/>
  <c r="N23" i="1"/>
  <c r="R23" i="1"/>
  <c r="M144" i="1"/>
  <c r="N144" i="1"/>
  <c r="Q35" i="1"/>
  <c r="P35" i="1"/>
  <c r="O35" i="1"/>
  <c r="N35" i="1"/>
  <c r="R35" i="1"/>
  <c r="Q43" i="1"/>
  <c r="P43" i="1"/>
  <c r="O43" i="1"/>
  <c r="N43" i="1"/>
  <c r="R43" i="1"/>
  <c r="Q51" i="1"/>
  <c r="P51" i="1"/>
  <c r="O51" i="1"/>
  <c r="N51" i="1"/>
  <c r="R51" i="1"/>
  <c r="N130" i="1"/>
  <c r="N74" i="1"/>
  <c r="Q74" i="1"/>
  <c r="P74" i="1"/>
  <c r="O74" i="1"/>
  <c r="R74" i="1"/>
  <c r="O59" i="1"/>
  <c r="N59" i="1"/>
  <c r="R59" i="1"/>
  <c r="Q59" i="1"/>
  <c r="P59" i="1"/>
  <c r="N151" i="1"/>
  <c r="R95" i="1"/>
  <c r="M151" i="1"/>
  <c r="N95" i="1"/>
  <c r="Q95" i="1"/>
  <c r="P95" i="1"/>
  <c r="O95" i="1"/>
  <c r="M175" i="1"/>
  <c r="R119" i="1"/>
  <c r="Q119" i="1"/>
  <c r="P119" i="1"/>
  <c r="N175" i="1"/>
  <c r="O119" i="1"/>
  <c r="N119" i="1"/>
  <c r="R232" i="1"/>
  <c r="Q232" i="1"/>
  <c r="P232" i="1"/>
  <c r="O232" i="1"/>
  <c r="N232" i="1"/>
  <c r="N138" i="1"/>
  <c r="N82" i="1"/>
  <c r="R82" i="1"/>
  <c r="Q82" i="1"/>
  <c r="P82" i="1"/>
  <c r="O82" i="1"/>
  <c r="Q265" i="1"/>
  <c r="P265" i="1"/>
  <c r="O265" i="1"/>
  <c r="N265" i="1"/>
  <c r="R237" i="1"/>
  <c r="Q237" i="1"/>
  <c r="P237" i="1"/>
  <c r="O237" i="1"/>
  <c r="N237" i="1"/>
  <c r="Q256" i="1"/>
  <c r="P256" i="1"/>
  <c r="O256" i="1"/>
  <c r="N256" i="1"/>
  <c r="N254" i="1"/>
  <c r="Q254" i="1"/>
  <c r="P254" i="1"/>
  <c r="O254" i="1"/>
  <c r="R215" i="1"/>
  <c r="Q215" i="1"/>
  <c r="P215" i="1"/>
  <c r="O215" i="1"/>
  <c r="N215" i="1"/>
  <c r="R223" i="1"/>
  <c r="Q223" i="1"/>
  <c r="P223" i="1"/>
  <c r="O223" i="1"/>
  <c r="N223" i="1"/>
  <c r="N294" i="1"/>
  <c r="Q294" i="1"/>
  <c r="P294" i="1"/>
  <c r="O294" i="1"/>
  <c r="E155" i="1"/>
  <c r="D155" i="1"/>
  <c r="I99" i="1"/>
  <c r="H99" i="1"/>
  <c r="G99" i="1"/>
  <c r="F99" i="1"/>
  <c r="E99" i="1"/>
  <c r="L175" i="1"/>
  <c r="L130" i="1"/>
  <c r="L138" i="1"/>
  <c r="L152" i="1"/>
  <c r="L160" i="1"/>
  <c r="R18" i="1"/>
  <c r="Q18" i="1"/>
  <c r="P18" i="1"/>
  <c r="O18" i="1"/>
  <c r="N18" i="1"/>
  <c r="K68" i="1"/>
  <c r="K135" i="1"/>
  <c r="K154" i="1"/>
  <c r="K162" i="1"/>
  <c r="B27" i="1"/>
  <c r="I21" i="2"/>
  <c r="H31" i="1"/>
  <c r="G31" i="1"/>
  <c r="F31" i="1"/>
  <c r="E31" i="1"/>
  <c r="I31" i="1"/>
  <c r="F59" i="1"/>
  <c r="E59" i="1"/>
  <c r="I59" i="1"/>
  <c r="H59" i="1"/>
  <c r="G59" i="1"/>
  <c r="I235" i="1"/>
  <c r="H235" i="1"/>
  <c r="G235" i="1"/>
  <c r="F235" i="1"/>
  <c r="E235" i="1"/>
  <c r="H210" i="1"/>
  <c r="G210" i="1"/>
  <c r="F210" i="1"/>
  <c r="E210" i="1"/>
  <c r="R7" i="1"/>
  <c r="Q7" i="1"/>
  <c r="P7" i="1"/>
  <c r="O7" i="1"/>
  <c r="N7" i="1"/>
  <c r="R9" i="1"/>
  <c r="R8" i="1"/>
  <c r="B151" i="1"/>
  <c r="F95" i="1"/>
  <c r="H95" i="1"/>
  <c r="R17" i="1"/>
  <c r="Q17" i="1"/>
  <c r="P17" i="1"/>
  <c r="O17" i="1"/>
  <c r="N17" i="1"/>
  <c r="Q39" i="1"/>
  <c r="P39" i="1"/>
  <c r="O39" i="1"/>
  <c r="N39" i="1"/>
  <c r="R39" i="1"/>
  <c r="P65" i="1"/>
  <c r="N65" i="1"/>
  <c r="R65" i="1"/>
  <c r="Q65" i="1"/>
  <c r="O65" i="1"/>
  <c r="Q261" i="1"/>
  <c r="P261" i="1"/>
  <c r="O261" i="1"/>
  <c r="N261" i="1"/>
  <c r="R219" i="1"/>
  <c r="Q219" i="1"/>
  <c r="P219" i="1"/>
  <c r="O219" i="1"/>
  <c r="N219" i="1"/>
  <c r="L144" i="1"/>
  <c r="N88" i="1"/>
  <c r="P88" i="1"/>
  <c r="R20" i="2"/>
  <c r="H40" i="1"/>
  <c r="G40" i="1"/>
  <c r="F40" i="1"/>
  <c r="E40" i="1"/>
  <c r="I40" i="1"/>
  <c r="H253" i="1"/>
  <c r="G253" i="1"/>
  <c r="F253" i="1"/>
  <c r="E253" i="1"/>
  <c r="B160" i="1"/>
  <c r="C170" i="1"/>
  <c r="C124" i="1"/>
  <c r="C180" i="1" s="1"/>
  <c r="C162" i="1"/>
  <c r="M161" i="1"/>
  <c r="N161" i="1"/>
  <c r="R105" i="1"/>
  <c r="Q105" i="1"/>
  <c r="P105" i="1"/>
  <c r="O105" i="1"/>
  <c r="N105" i="1"/>
  <c r="N162" i="1"/>
  <c r="M162" i="1"/>
  <c r="R106" i="1"/>
  <c r="P106" i="1"/>
  <c r="O106" i="1"/>
  <c r="N106" i="1"/>
  <c r="Q106" i="1"/>
  <c r="R231" i="1"/>
  <c r="Q231" i="1"/>
  <c r="P231" i="1"/>
  <c r="O231" i="1"/>
  <c r="N231" i="1"/>
  <c r="Q300" i="1"/>
  <c r="P300" i="1"/>
  <c r="O300" i="1"/>
  <c r="N300" i="1"/>
  <c r="L173" i="1"/>
  <c r="K151" i="1"/>
  <c r="I27" i="2"/>
  <c r="I19" i="2"/>
  <c r="I15" i="2"/>
  <c r="R26" i="2"/>
  <c r="R22" i="2"/>
  <c r="R18" i="2"/>
  <c r="R14" i="2"/>
  <c r="R36" i="2"/>
  <c r="Q9" i="2"/>
  <c r="P9" i="2"/>
  <c r="O9" i="2"/>
  <c r="N9" i="2"/>
  <c r="R9" i="2"/>
  <c r="I41" i="2"/>
  <c r="E17" i="1"/>
  <c r="G17" i="1"/>
  <c r="P8" i="1"/>
  <c r="N8" i="1"/>
  <c r="H36" i="1"/>
  <c r="G36" i="1"/>
  <c r="F36" i="1"/>
  <c r="E36" i="1"/>
  <c r="I36" i="1"/>
  <c r="H44" i="1"/>
  <c r="G44" i="1"/>
  <c r="F44" i="1"/>
  <c r="E44" i="1"/>
  <c r="I44" i="1"/>
  <c r="H52" i="1"/>
  <c r="G52" i="1"/>
  <c r="F52" i="1"/>
  <c r="E52" i="1"/>
  <c r="I52" i="1"/>
  <c r="I238" i="1"/>
  <c r="H238" i="1"/>
  <c r="G238" i="1"/>
  <c r="F238" i="1"/>
  <c r="E238" i="1"/>
  <c r="G66" i="1"/>
  <c r="E66" i="1"/>
  <c r="H66" i="1"/>
  <c r="F66" i="1"/>
  <c r="I66" i="1"/>
  <c r="E74" i="1"/>
  <c r="E130" i="1"/>
  <c r="F74" i="1"/>
  <c r="I74" i="1"/>
  <c r="H74" i="1"/>
  <c r="G74" i="1"/>
  <c r="H281" i="1"/>
  <c r="G281" i="1"/>
  <c r="F281" i="1"/>
  <c r="E281" i="1"/>
  <c r="E78" i="1"/>
  <c r="E134" i="1"/>
  <c r="H78" i="1"/>
  <c r="G78" i="1"/>
  <c r="F78" i="1"/>
  <c r="I78" i="1"/>
  <c r="H205" i="1"/>
  <c r="G205" i="1"/>
  <c r="F205" i="1"/>
  <c r="E205" i="1"/>
  <c r="H280" i="1"/>
  <c r="G280" i="1"/>
  <c r="F280" i="1"/>
  <c r="E280" i="1"/>
  <c r="F255" i="1"/>
  <c r="E255" i="1"/>
  <c r="H255" i="1"/>
  <c r="G255" i="1"/>
  <c r="I218" i="1"/>
  <c r="H218" i="1"/>
  <c r="G218" i="1"/>
  <c r="F218" i="1"/>
  <c r="E218" i="1"/>
  <c r="I226" i="1"/>
  <c r="H226" i="1"/>
  <c r="G226" i="1"/>
  <c r="F226" i="1"/>
  <c r="E226" i="1"/>
  <c r="H282" i="1"/>
  <c r="G282" i="1"/>
  <c r="F282" i="1"/>
  <c r="E282" i="1"/>
  <c r="H15" i="1"/>
  <c r="F15" i="1"/>
  <c r="B136" i="1"/>
  <c r="B175" i="1"/>
  <c r="B135" i="1"/>
  <c r="B144" i="1"/>
  <c r="B156" i="1"/>
  <c r="B164" i="1"/>
  <c r="R12" i="1"/>
  <c r="Q12" i="1"/>
  <c r="P12" i="1"/>
  <c r="O12" i="1"/>
  <c r="N12" i="1"/>
  <c r="E171" i="1"/>
  <c r="D171" i="1"/>
  <c r="I115" i="1"/>
  <c r="H115" i="1"/>
  <c r="G115" i="1"/>
  <c r="F115" i="1"/>
  <c r="E115" i="1"/>
  <c r="F17" i="1"/>
  <c r="H17" i="1"/>
  <c r="C54" i="1"/>
  <c r="C177" i="1"/>
  <c r="C129" i="1"/>
  <c r="C137" i="1"/>
  <c r="C110" i="1"/>
  <c r="C166" i="1" s="1"/>
  <c r="C150" i="1"/>
  <c r="C158" i="1"/>
  <c r="E159" i="1"/>
  <c r="D159" i="1"/>
  <c r="I103" i="1"/>
  <c r="H103" i="1"/>
  <c r="G103" i="1"/>
  <c r="F103" i="1"/>
  <c r="E103" i="1"/>
  <c r="P64" i="1"/>
  <c r="R64" i="1"/>
  <c r="Q64" i="1"/>
  <c r="O64" i="1"/>
  <c r="N64" i="1"/>
  <c r="Q24" i="1"/>
  <c r="P24" i="1"/>
  <c r="O24" i="1"/>
  <c r="N24" i="1"/>
  <c r="R24" i="1"/>
  <c r="Q36" i="1"/>
  <c r="P36" i="1"/>
  <c r="O36" i="1"/>
  <c r="N36" i="1"/>
  <c r="R36" i="1"/>
  <c r="Q44" i="1"/>
  <c r="P44" i="1"/>
  <c r="O44" i="1"/>
  <c r="N44" i="1"/>
  <c r="R44" i="1"/>
  <c r="Q52" i="1"/>
  <c r="P52" i="1"/>
  <c r="O52" i="1"/>
  <c r="N52" i="1"/>
  <c r="R52" i="1"/>
  <c r="N76" i="1"/>
  <c r="Q76" i="1"/>
  <c r="P76" i="1"/>
  <c r="O76" i="1"/>
  <c r="N132" i="1"/>
  <c r="R76" i="1"/>
  <c r="O60" i="1"/>
  <c r="N60" i="1"/>
  <c r="R60" i="1"/>
  <c r="Q60" i="1"/>
  <c r="P60" i="1"/>
  <c r="N155" i="1"/>
  <c r="R99" i="1"/>
  <c r="M155" i="1"/>
  <c r="N99" i="1"/>
  <c r="Q99" i="1"/>
  <c r="O99" i="1"/>
  <c r="P99" i="1"/>
  <c r="N176" i="1"/>
  <c r="M176" i="1"/>
  <c r="R120" i="1"/>
  <c r="Q120" i="1"/>
  <c r="P120" i="1"/>
  <c r="O120" i="1"/>
  <c r="N120" i="1"/>
  <c r="R240" i="1"/>
  <c r="Q240" i="1"/>
  <c r="P240" i="1"/>
  <c r="O240" i="1"/>
  <c r="N240" i="1"/>
  <c r="N83" i="1"/>
  <c r="R83" i="1"/>
  <c r="Q83" i="1"/>
  <c r="P83" i="1"/>
  <c r="N139" i="1"/>
  <c r="O83" i="1"/>
  <c r="Q277" i="1"/>
  <c r="P277" i="1"/>
  <c r="O277" i="1"/>
  <c r="N277" i="1"/>
  <c r="R239" i="1"/>
  <c r="Q239" i="1"/>
  <c r="P239" i="1"/>
  <c r="O239" i="1"/>
  <c r="N239" i="1"/>
  <c r="Q301" i="1"/>
  <c r="P301" i="1"/>
  <c r="O301" i="1"/>
  <c r="N301" i="1"/>
  <c r="P279" i="1"/>
  <c r="O279" i="1"/>
  <c r="N279" i="1"/>
  <c r="Q279" i="1"/>
  <c r="N262" i="1"/>
  <c r="Q262" i="1"/>
  <c r="O262" i="1"/>
  <c r="P262" i="1"/>
  <c r="R216" i="1"/>
  <c r="Q216" i="1"/>
  <c r="P216" i="1"/>
  <c r="O216" i="1"/>
  <c r="N216" i="1"/>
  <c r="R224" i="1"/>
  <c r="Q224" i="1"/>
  <c r="P224" i="1"/>
  <c r="O224" i="1"/>
  <c r="N224" i="1"/>
  <c r="N298" i="1"/>
  <c r="Q298" i="1"/>
  <c r="P298" i="1"/>
  <c r="O298" i="1"/>
  <c r="B133" i="1"/>
  <c r="L179" i="1"/>
  <c r="L131" i="1"/>
  <c r="L139" i="1"/>
  <c r="L153" i="1"/>
  <c r="L161" i="1"/>
  <c r="K176" i="1"/>
  <c r="K138" i="1"/>
  <c r="K139" i="1"/>
  <c r="K155" i="1"/>
  <c r="K163" i="1"/>
  <c r="I25" i="2"/>
  <c r="I40" i="2"/>
  <c r="I42" i="2"/>
  <c r="H39" i="1"/>
  <c r="G39" i="1"/>
  <c r="F39" i="1"/>
  <c r="E39" i="1"/>
  <c r="I39" i="1"/>
  <c r="D157" i="1"/>
  <c r="I101" i="1"/>
  <c r="E157" i="1"/>
  <c r="F101" i="1"/>
  <c r="E101" i="1"/>
  <c r="H101" i="1"/>
  <c r="G101" i="1"/>
  <c r="H285" i="1"/>
  <c r="G285" i="1"/>
  <c r="F285" i="1"/>
  <c r="E285" i="1"/>
  <c r="I221" i="1"/>
  <c r="H221" i="1"/>
  <c r="G221" i="1"/>
  <c r="F221" i="1"/>
  <c r="E221" i="1"/>
  <c r="B178" i="1"/>
  <c r="B159" i="1"/>
  <c r="C173" i="1"/>
  <c r="C153" i="1"/>
  <c r="R101" i="1"/>
  <c r="N157" i="1"/>
  <c r="Q101" i="1"/>
  <c r="P101" i="1"/>
  <c r="O101" i="1"/>
  <c r="N101" i="1"/>
  <c r="M157" i="1"/>
  <c r="N158" i="1"/>
  <c r="M158" i="1"/>
  <c r="R102" i="1"/>
  <c r="P102" i="1"/>
  <c r="O102" i="1"/>
  <c r="N102" i="1"/>
  <c r="Q102" i="1"/>
  <c r="Q253" i="1"/>
  <c r="P253" i="1"/>
  <c r="O253" i="1"/>
  <c r="N253" i="1"/>
  <c r="Q296" i="1"/>
  <c r="P296" i="1"/>
  <c r="O296" i="1"/>
  <c r="N296" i="1"/>
  <c r="L164" i="1"/>
  <c r="K158" i="1"/>
  <c r="R16" i="2"/>
  <c r="I31" i="2"/>
  <c r="H48" i="1"/>
  <c r="G48" i="1"/>
  <c r="F48" i="1"/>
  <c r="E48" i="1"/>
  <c r="I48" i="1"/>
  <c r="I98" i="1"/>
  <c r="D154" i="1"/>
  <c r="H98" i="1"/>
  <c r="G98" i="1"/>
  <c r="F98" i="1"/>
  <c r="E98" i="1"/>
  <c r="E154" i="1"/>
  <c r="F203" i="1"/>
  <c r="E203" i="1"/>
  <c r="H203" i="1"/>
  <c r="G203" i="1"/>
  <c r="H300" i="1"/>
  <c r="G300" i="1"/>
  <c r="F300" i="1"/>
  <c r="E300" i="1"/>
  <c r="B152" i="1"/>
  <c r="C171" i="1"/>
  <c r="Q280" i="1"/>
  <c r="P280" i="1"/>
  <c r="O280" i="1"/>
  <c r="N280" i="1"/>
  <c r="K147" i="1"/>
  <c r="L145" i="1"/>
  <c r="L157" i="1"/>
  <c r="K137" i="1"/>
  <c r="I26" i="2"/>
  <c r="I22" i="2"/>
  <c r="I18" i="2"/>
  <c r="I14" i="2"/>
  <c r="H9" i="2"/>
  <c r="G9" i="2"/>
  <c r="F9" i="2"/>
  <c r="E9" i="2"/>
  <c r="I9" i="2"/>
  <c r="L178" i="1"/>
  <c r="E16" i="1"/>
  <c r="G16" i="1"/>
  <c r="H7" i="1"/>
  <c r="F7" i="1"/>
  <c r="H29" i="1"/>
  <c r="G29" i="1"/>
  <c r="F29" i="1"/>
  <c r="E29" i="1"/>
  <c r="D54" i="1"/>
  <c r="I29" i="1"/>
  <c r="H37" i="1"/>
  <c r="G37" i="1"/>
  <c r="F37" i="1"/>
  <c r="E37" i="1"/>
  <c r="I37" i="1"/>
  <c r="H45" i="1"/>
  <c r="G45" i="1"/>
  <c r="F45" i="1"/>
  <c r="E45" i="1"/>
  <c r="I45" i="1"/>
  <c r="H53" i="1"/>
  <c r="G53" i="1"/>
  <c r="F53" i="1"/>
  <c r="E53" i="1"/>
  <c r="I53" i="1"/>
  <c r="H23" i="1"/>
  <c r="G23" i="1"/>
  <c r="F23" i="1"/>
  <c r="E23" i="1"/>
  <c r="I23" i="1"/>
  <c r="E145" i="1"/>
  <c r="D145" i="1"/>
  <c r="I89" i="1"/>
  <c r="F89" i="1"/>
  <c r="E89" i="1"/>
  <c r="H89" i="1"/>
  <c r="G89" i="1"/>
  <c r="E76" i="1"/>
  <c r="E132" i="1"/>
  <c r="F76" i="1"/>
  <c r="I76" i="1"/>
  <c r="G76" i="1"/>
  <c r="H76" i="1"/>
  <c r="D174" i="1"/>
  <c r="E174" i="1"/>
  <c r="I118" i="1"/>
  <c r="H118" i="1"/>
  <c r="G118" i="1"/>
  <c r="F118" i="1"/>
  <c r="E118" i="1"/>
  <c r="E79" i="1"/>
  <c r="E135" i="1"/>
  <c r="F79" i="1"/>
  <c r="I79" i="1"/>
  <c r="G79" i="1"/>
  <c r="H79" i="1"/>
  <c r="H209" i="1"/>
  <c r="G209" i="1"/>
  <c r="F209" i="1"/>
  <c r="E209" i="1"/>
  <c r="I231" i="1"/>
  <c r="H231" i="1"/>
  <c r="G231" i="1"/>
  <c r="F231" i="1"/>
  <c r="E231" i="1"/>
  <c r="H245" i="1"/>
  <c r="G245" i="1"/>
  <c r="F245" i="1"/>
  <c r="E245" i="1"/>
  <c r="H248" i="1"/>
  <c r="G248" i="1"/>
  <c r="F248" i="1"/>
  <c r="E248" i="1"/>
  <c r="H284" i="1"/>
  <c r="G284" i="1"/>
  <c r="F284" i="1"/>
  <c r="E284" i="1"/>
  <c r="F263" i="1"/>
  <c r="E263" i="1"/>
  <c r="H263" i="1"/>
  <c r="G263" i="1"/>
  <c r="H202" i="1"/>
  <c r="G202" i="1"/>
  <c r="E202" i="1"/>
  <c r="F202" i="1"/>
  <c r="I219" i="1"/>
  <c r="H219" i="1"/>
  <c r="G219" i="1"/>
  <c r="F219" i="1"/>
  <c r="E219" i="1"/>
  <c r="H246" i="1"/>
  <c r="G246" i="1"/>
  <c r="F246" i="1"/>
  <c r="E246" i="1"/>
  <c r="H286" i="1"/>
  <c r="G286" i="1"/>
  <c r="E286" i="1"/>
  <c r="F286" i="1"/>
  <c r="H294" i="1"/>
  <c r="G294" i="1"/>
  <c r="F294" i="1"/>
  <c r="E294" i="1"/>
  <c r="F13" i="1"/>
  <c r="H13" i="1"/>
  <c r="B173" i="1"/>
  <c r="B176" i="1"/>
  <c r="B139" i="1"/>
  <c r="B145" i="1"/>
  <c r="B157" i="1"/>
  <c r="B165" i="1"/>
  <c r="R10" i="1"/>
  <c r="Q10" i="1"/>
  <c r="P10" i="1"/>
  <c r="O10" i="1"/>
  <c r="N10" i="1"/>
  <c r="N156" i="1"/>
  <c r="M156" i="1"/>
  <c r="R100" i="1"/>
  <c r="Q100" i="1"/>
  <c r="P100" i="1"/>
  <c r="O100" i="1"/>
  <c r="N100" i="1"/>
  <c r="F16" i="1"/>
  <c r="H16" i="1"/>
  <c r="C178" i="1"/>
  <c r="C130" i="1"/>
  <c r="C138" i="1"/>
  <c r="C151" i="1"/>
  <c r="E95" i="1"/>
  <c r="G95" i="1"/>
  <c r="C159" i="1"/>
  <c r="N145" i="1"/>
  <c r="R89" i="1"/>
  <c r="M145" i="1"/>
  <c r="Q89" i="1"/>
  <c r="P89" i="1"/>
  <c r="O89" i="1"/>
  <c r="N89" i="1"/>
  <c r="Q29" i="1"/>
  <c r="P29" i="1"/>
  <c r="O29" i="1"/>
  <c r="N29" i="1"/>
  <c r="M54" i="1"/>
  <c r="R29" i="1"/>
  <c r="Q37" i="1"/>
  <c r="P37" i="1"/>
  <c r="O37" i="1"/>
  <c r="N37" i="1"/>
  <c r="R37" i="1"/>
  <c r="Q45" i="1"/>
  <c r="P45" i="1"/>
  <c r="O45" i="1"/>
  <c r="N45" i="1"/>
  <c r="R45" i="1"/>
  <c r="Q53" i="1"/>
  <c r="P53" i="1"/>
  <c r="O53" i="1"/>
  <c r="N53" i="1"/>
  <c r="R53" i="1"/>
  <c r="M150" i="1"/>
  <c r="R94" i="1"/>
  <c r="P94" i="1"/>
  <c r="O94" i="1"/>
  <c r="N150" i="1"/>
  <c r="N94" i="1"/>
  <c r="M110" i="1"/>
  <c r="Q94" i="1"/>
  <c r="O61" i="1"/>
  <c r="N61" i="1"/>
  <c r="R61" i="1"/>
  <c r="Q61" i="1"/>
  <c r="P61" i="1"/>
  <c r="M159" i="1"/>
  <c r="R103" i="1"/>
  <c r="N103" i="1"/>
  <c r="N159" i="1"/>
  <c r="Q103" i="1"/>
  <c r="P103" i="1"/>
  <c r="O103" i="1"/>
  <c r="M177" i="1"/>
  <c r="R121" i="1"/>
  <c r="Q121" i="1"/>
  <c r="P121" i="1"/>
  <c r="N177" i="1"/>
  <c r="O121" i="1"/>
  <c r="N121" i="1"/>
  <c r="Q292" i="1"/>
  <c r="P292" i="1"/>
  <c r="O292" i="1"/>
  <c r="N292" i="1"/>
  <c r="R241" i="1"/>
  <c r="Q241" i="1"/>
  <c r="P241" i="1"/>
  <c r="O241" i="1"/>
  <c r="N241" i="1"/>
  <c r="Q264" i="1"/>
  <c r="P264" i="1"/>
  <c r="O264" i="1"/>
  <c r="N264" i="1"/>
  <c r="P247" i="1"/>
  <c r="O247" i="1"/>
  <c r="N247" i="1"/>
  <c r="Q247" i="1"/>
  <c r="P283" i="1"/>
  <c r="O283" i="1"/>
  <c r="N283" i="1"/>
  <c r="Q283" i="1"/>
  <c r="N266" i="1"/>
  <c r="Q266" i="1"/>
  <c r="O266" i="1"/>
  <c r="P266" i="1"/>
  <c r="R217" i="1"/>
  <c r="Q217" i="1"/>
  <c r="P217" i="1"/>
  <c r="O217" i="1"/>
  <c r="N217" i="1"/>
  <c r="R225" i="1"/>
  <c r="Q225" i="1"/>
  <c r="P225" i="1"/>
  <c r="O225" i="1"/>
  <c r="N225" i="1"/>
  <c r="N302" i="1"/>
  <c r="Q302" i="1"/>
  <c r="O302" i="1"/>
  <c r="P302" i="1"/>
  <c r="F9" i="1"/>
  <c r="H9" i="1"/>
  <c r="L68" i="1"/>
  <c r="L172" i="1"/>
  <c r="L132" i="1"/>
  <c r="L154" i="1"/>
  <c r="L162" i="1"/>
  <c r="N164" i="1"/>
  <c r="M164" i="1"/>
  <c r="R108" i="1"/>
  <c r="Q108" i="1"/>
  <c r="P108" i="1"/>
  <c r="O108" i="1"/>
  <c r="N108" i="1"/>
  <c r="L27" i="1"/>
  <c r="K171" i="1"/>
  <c r="K129" i="1"/>
  <c r="O73" i="1"/>
  <c r="Q73" i="1"/>
  <c r="K144" i="1"/>
  <c r="O88" i="1"/>
  <c r="Q88" i="1"/>
  <c r="K156" i="1"/>
  <c r="K164" i="1"/>
  <c r="I29" i="2"/>
  <c r="I13" i="2"/>
  <c r="G14" i="1"/>
  <c r="E14" i="1"/>
  <c r="H47" i="1"/>
  <c r="G47" i="1"/>
  <c r="F47" i="1"/>
  <c r="E47" i="1"/>
  <c r="I47" i="1"/>
  <c r="D176" i="1"/>
  <c r="I120" i="1"/>
  <c r="H120" i="1"/>
  <c r="E176" i="1"/>
  <c r="G120" i="1"/>
  <c r="F120" i="1"/>
  <c r="E120" i="1"/>
  <c r="H256" i="1"/>
  <c r="G256" i="1"/>
  <c r="F256" i="1"/>
  <c r="E256" i="1"/>
  <c r="H296" i="1"/>
  <c r="G296" i="1"/>
  <c r="F296" i="1"/>
  <c r="E296" i="1"/>
  <c r="Q31" i="1"/>
  <c r="P31" i="1"/>
  <c r="O31" i="1"/>
  <c r="N31" i="1"/>
  <c r="R31" i="1"/>
  <c r="N179" i="1"/>
  <c r="R123" i="1"/>
  <c r="Q123" i="1"/>
  <c r="P123" i="1"/>
  <c r="O123" i="1"/>
  <c r="N123" i="1"/>
  <c r="Q276" i="1"/>
  <c r="P276" i="1"/>
  <c r="O276" i="1"/>
  <c r="N276" i="1"/>
  <c r="N278" i="1"/>
  <c r="Q278" i="1"/>
  <c r="O278" i="1"/>
  <c r="P278" i="1"/>
  <c r="K133" i="1"/>
  <c r="R28" i="2"/>
  <c r="K134" i="1"/>
  <c r="I96" i="1"/>
  <c r="D152" i="1"/>
  <c r="H96" i="1"/>
  <c r="G96" i="1"/>
  <c r="F96" i="1"/>
  <c r="E96" i="1"/>
  <c r="E152" i="1"/>
  <c r="E82" i="1"/>
  <c r="E138" i="1"/>
  <c r="H82" i="1"/>
  <c r="G82" i="1"/>
  <c r="F82" i="1"/>
  <c r="I82" i="1"/>
  <c r="I222" i="1"/>
  <c r="H222" i="1"/>
  <c r="G222" i="1"/>
  <c r="F222" i="1"/>
  <c r="E222" i="1"/>
  <c r="B179" i="1"/>
  <c r="R236" i="1"/>
  <c r="Q236" i="1"/>
  <c r="P236" i="1"/>
  <c r="O236" i="1"/>
  <c r="N236" i="1"/>
  <c r="L54" i="1"/>
  <c r="K128" i="1"/>
  <c r="R29" i="2"/>
  <c r="R25" i="2"/>
  <c r="R21" i="2"/>
  <c r="R17" i="2"/>
  <c r="R13" i="2"/>
  <c r="R30" i="2"/>
  <c r="R33" i="2"/>
  <c r="R32" i="2"/>
  <c r="R31" i="2"/>
  <c r="I33" i="2"/>
  <c r="Q8" i="2"/>
  <c r="P8" i="2"/>
  <c r="O8" i="2"/>
  <c r="N8" i="2"/>
  <c r="R8" i="2"/>
  <c r="R42" i="2"/>
  <c r="L174" i="1"/>
  <c r="G15" i="1"/>
  <c r="E15" i="1"/>
  <c r="H30" i="1"/>
  <c r="G30" i="1"/>
  <c r="F30" i="1"/>
  <c r="E30" i="1"/>
  <c r="I30" i="1"/>
  <c r="E151" i="1"/>
  <c r="D151" i="1"/>
  <c r="H38" i="1"/>
  <c r="G38" i="1"/>
  <c r="F38" i="1"/>
  <c r="E38" i="1"/>
  <c r="I38" i="1"/>
  <c r="H46" i="1"/>
  <c r="G46" i="1"/>
  <c r="F46" i="1"/>
  <c r="E46" i="1"/>
  <c r="I46" i="1"/>
  <c r="G64" i="1"/>
  <c r="I64" i="1"/>
  <c r="H64" i="1"/>
  <c r="F64" i="1"/>
  <c r="E64" i="1"/>
  <c r="H24" i="1"/>
  <c r="G24" i="1"/>
  <c r="F24" i="1"/>
  <c r="E24" i="1"/>
  <c r="I24" i="1"/>
  <c r="F58" i="1"/>
  <c r="E58" i="1"/>
  <c r="D68" i="1"/>
  <c r="I58" i="1"/>
  <c r="H58" i="1"/>
  <c r="G58" i="1"/>
  <c r="I65" i="1"/>
  <c r="I67" i="1"/>
  <c r="E153" i="1"/>
  <c r="D153" i="1"/>
  <c r="I97" i="1"/>
  <c r="F97" i="1"/>
  <c r="E97" i="1"/>
  <c r="H97" i="1"/>
  <c r="G97" i="1"/>
  <c r="D170" i="1"/>
  <c r="I114" i="1"/>
  <c r="H114" i="1"/>
  <c r="G114" i="1"/>
  <c r="D124" i="1"/>
  <c r="E170" i="1"/>
  <c r="E114" i="1"/>
  <c r="F114" i="1"/>
  <c r="E175" i="1"/>
  <c r="D175" i="1"/>
  <c r="I119" i="1"/>
  <c r="H119" i="1"/>
  <c r="G119" i="1"/>
  <c r="F119" i="1"/>
  <c r="E119" i="1"/>
  <c r="E80" i="1"/>
  <c r="E136" i="1"/>
  <c r="I80" i="1"/>
  <c r="H80" i="1"/>
  <c r="G80" i="1"/>
  <c r="F80" i="1"/>
  <c r="H265" i="1"/>
  <c r="G265" i="1"/>
  <c r="F265" i="1"/>
  <c r="E265" i="1"/>
  <c r="I233" i="1"/>
  <c r="H233" i="1"/>
  <c r="G233" i="1"/>
  <c r="F233" i="1"/>
  <c r="E233" i="1"/>
  <c r="H201" i="1"/>
  <c r="G201" i="1"/>
  <c r="F201" i="1"/>
  <c r="E201" i="1"/>
  <c r="H252" i="1"/>
  <c r="G252" i="1"/>
  <c r="F252" i="1"/>
  <c r="E252" i="1"/>
  <c r="H293" i="1"/>
  <c r="G293" i="1"/>
  <c r="F293" i="1"/>
  <c r="E293" i="1"/>
  <c r="F267" i="1"/>
  <c r="E267" i="1"/>
  <c r="G267" i="1"/>
  <c r="H267" i="1"/>
  <c r="H206" i="1"/>
  <c r="G206" i="1"/>
  <c r="E206" i="1"/>
  <c r="F206" i="1"/>
  <c r="I220" i="1"/>
  <c r="H220" i="1"/>
  <c r="G220" i="1"/>
  <c r="F220" i="1"/>
  <c r="E220" i="1"/>
  <c r="H250" i="1"/>
  <c r="G250" i="1"/>
  <c r="F250" i="1"/>
  <c r="E250" i="1"/>
  <c r="H292" i="1"/>
  <c r="G292" i="1"/>
  <c r="F292" i="1"/>
  <c r="E292" i="1"/>
  <c r="H298" i="1"/>
  <c r="G298" i="1"/>
  <c r="E298" i="1"/>
  <c r="F298" i="1"/>
  <c r="H11" i="1"/>
  <c r="F11" i="1"/>
  <c r="B177" i="1"/>
  <c r="B171" i="1"/>
  <c r="B150" i="1"/>
  <c r="B110" i="1"/>
  <c r="B166" i="1" s="1"/>
  <c r="B158" i="1"/>
  <c r="N75" i="1"/>
  <c r="N131" i="1"/>
  <c r="R75" i="1"/>
  <c r="Q75" i="1"/>
  <c r="P75" i="1"/>
  <c r="O75" i="1"/>
  <c r="H14" i="1"/>
  <c r="F14" i="1"/>
  <c r="C179" i="1"/>
  <c r="C131" i="1"/>
  <c r="C139" i="1"/>
  <c r="C152" i="1"/>
  <c r="C160" i="1"/>
  <c r="B131" i="1"/>
  <c r="N153" i="1"/>
  <c r="R97" i="1"/>
  <c r="M153" i="1"/>
  <c r="Q97" i="1"/>
  <c r="P97" i="1"/>
  <c r="O97" i="1"/>
  <c r="N97" i="1"/>
  <c r="Q30" i="1"/>
  <c r="P30" i="1"/>
  <c r="O30" i="1"/>
  <c r="N30" i="1"/>
  <c r="R30" i="1"/>
  <c r="Q38" i="1"/>
  <c r="P38" i="1"/>
  <c r="O38" i="1"/>
  <c r="N38" i="1"/>
  <c r="R38" i="1"/>
  <c r="Q46" i="1"/>
  <c r="P46" i="1"/>
  <c r="O46" i="1"/>
  <c r="N46" i="1"/>
  <c r="R46" i="1"/>
  <c r="P66" i="1"/>
  <c r="N66" i="1"/>
  <c r="R66" i="1"/>
  <c r="Q66" i="1"/>
  <c r="O66" i="1"/>
  <c r="M154" i="1"/>
  <c r="R98" i="1"/>
  <c r="P98" i="1"/>
  <c r="O98" i="1"/>
  <c r="N98" i="1"/>
  <c r="N154" i="1"/>
  <c r="Q98" i="1"/>
  <c r="O62" i="1"/>
  <c r="N62" i="1"/>
  <c r="R62" i="1"/>
  <c r="Q62" i="1"/>
  <c r="P62" i="1"/>
  <c r="M163" i="1"/>
  <c r="R107" i="1"/>
  <c r="N107" i="1"/>
  <c r="Q107" i="1"/>
  <c r="P107" i="1"/>
  <c r="O107" i="1"/>
  <c r="N163" i="1"/>
  <c r="N178" i="1"/>
  <c r="M178" i="1"/>
  <c r="R122" i="1"/>
  <c r="Q122" i="1"/>
  <c r="P122" i="1"/>
  <c r="O122" i="1"/>
  <c r="N122" i="1"/>
  <c r="N77" i="1"/>
  <c r="N133" i="1"/>
  <c r="R77" i="1"/>
  <c r="Q77" i="1"/>
  <c r="P77" i="1"/>
  <c r="O77" i="1"/>
  <c r="R234" i="1"/>
  <c r="Q234" i="1"/>
  <c r="P234" i="1"/>
  <c r="O234" i="1"/>
  <c r="N234" i="1"/>
  <c r="Q249" i="1"/>
  <c r="P249" i="1"/>
  <c r="O249" i="1"/>
  <c r="N249" i="1"/>
  <c r="Q245" i="1"/>
  <c r="P245" i="1"/>
  <c r="O245" i="1"/>
  <c r="N245" i="1"/>
  <c r="Q268" i="1"/>
  <c r="P268" i="1"/>
  <c r="O268" i="1"/>
  <c r="N268" i="1"/>
  <c r="P251" i="1"/>
  <c r="O251" i="1"/>
  <c r="N251" i="1"/>
  <c r="Q251" i="1"/>
  <c r="Q293" i="1"/>
  <c r="P293" i="1"/>
  <c r="O293" i="1"/>
  <c r="N293" i="1"/>
  <c r="N270" i="1"/>
  <c r="Q270" i="1"/>
  <c r="P270" i="1"/>
  <c r="O270" i="1"/>
  <c r="R218" i="1"/>
  <c r="Q218" i="1"/>
  <c r="P218" i="1"/>
  <c r="O218" i="1"/>
  <c r="N218" i="1"/>
  <c r="R226" i="1"/>
  <c r="Q226" i="1"/>
  <c r="P226" i="1"/>
  <c r="O226" i="1"/>
  <c r="N226" i="1"/>
  <c r="L133" i="1"/>
  <c r="L155" i="1"/>
  <c r="L163" i="1"/>
  <c r="K131" i="1"/>
  <c r="K145" i="1"/>
  <c r="K157" i="1"/>
  <c r="K165" i="1"/>
  <c r="I214" i="1"/>
  <c r="H214" i="1"/>
  <c r="G214" i="1"/>
  <c r="F214" i="1"/>
  <c r="E214" i="1"/>
  <c r="Q322" i="1"/>
  <c r="O322" i="1"/>
  <c r="M322" i="1"/>
  <c r="K322" i="1"/>
  <c r="H322" i="1"/>
  <c r="H51" i="2"/>
  <c r="F183" i="1"/>
  <c r="E183" i="1"/>
  <c r="F291" i="1"/>
  <c r="E291" i="1"/>
  <c r="G291" i="1"/>
  <c r="H291" i="1"/>
  <c r="O57" i="1"/>
  <c r="N57" i="1"/>
  <c r="R57" i="1"/>
  <c r="Q57" i="1"/>
  <c r="P57" i="1"/>
  <c r="R230" i="1"/>
  <c r="Q230" i="1"/>
  <c r="P230" i="1"/>
  <c r="O230" i="1"/>
  <c r="N230" i="1"/>
  <c r="Q113" i="1"/>
  <c r="R76" i="2"/>
  <c r="Q76" i="2"/>
  <c r="P76" i="2"/>
  <c r="O76" i="2"/>
  <c r="N76" i="2"/>
  <c r="N39" i="2"/>
  <c r="H12" i="2"/>
  <c r="H199" i="1"/>
  <c r="G199" i="1"/>
  <c r="Q22" i="1"/>
  <c r="P22" i="1"/>
  <c r="O22" i="1"/>
  <c r="N22" i="1"/>
  <c r="R22" i="1"/>
  <c r="R87" i="1"/>
  <c r="N87" i="1"/>
  <c r="Q87" i="1"/>
  <c r="P87" i="1"/>
  <c r="O87" i="1"/>
  <c r="R214" i="1"/>
  <c r="Q214" i="1"/>
  <c r="P214" i="1"/>
  <c r="O214" i="1"/>
  <c r="N214" i="1"/>
  <c r="F275" i="1"/>
  <c r="E275" i="1"/>
  <c r="H275" i="1"/>
  <c r="G275" i="1"/>
  <c r="Q169" i="1"/>
  <c r="O169" i="1"/>
  <c r="N45" i="2"/>
  <c r="R45" i="2"/>
  <c r="Q45" i="2"/>
  <c r="P45" i="2"/>
  <c r="O45" i="2"/>
  <c r="G51" i="2"/>
  <c r="O351" i="1"/>
  <c r="M351" i="1"/>
  <c r="K351" i="1"/>
  <c r="Q351" i="1"/>
  <c r="H351" i="1"/>
  <c r="P291" i="1"/>
  <c r="O291" i="1"/>
  <c r="N291" i="1"/>
  <c r="Q291" i="1"/>
  <c r="P275" i="1"/>
  <c r="O275" i="1"/>
  <c r="N275" i="1"/>
  <c r="Q275" i="1"/>
  <c r="Q129" i="1"/>
  <c r="O129" i="1"/>
  <c r="I113" i="1"/>
  <c r="H127" i="1"/>
  <c r="H113" i="1"/>
  <c r="F127" i="1"/>
  <c r="G113" i="1"/>
  <c r="F113" i="1"/>
  <c r="E113" i="1"/>
  <c r="G39" i="2"/>
  <c r="F39" i="2"/>
  <c r="E39" i="2"/>
  <c r="H39" i="2"/>
  <c r="I39" i="2"/>
  <c r="I76" i="2"/>
  <c r="H76" i="2"/>
  <c r="G76" i="2"/>
  <c r="F76" i="2"/>
  <c r="E76" i="2"/>
  <c r="H22" i="1"/>
  <c r="G22" i="1"/>
  <c r="F22" i="1"/>
  <c r="E22" i="1"/>
  <c r="I22" i="1"/>
  <c r="H143" i="1"/>
  <c r="F143" i="1"/>
  <c r="H169" i="1"/>
  <c r="F169" i="1"/>
  <c r="H244" i="1"/>
  <c r="G244" i="1"/>
  <c r="F244" i="1"/>
  <c r="E244" i="1"/>
  <c r="Q336" i="1"/>
  <c r="O336" i="1"/>
  <c r="M336" i="1"/>
  <c r="K336" i="1"/>
  <c r="H336" i="1"/>
  <c r="H307" i="1"/>
  <c r="Q307" i="1"/>
  <c r="O307" i="1"/>
  <c r="M307" i="1"/>
  <c r="K307" i="1"/>
  <c r="Q260" i="1"/>
  <c r="P260" i="1"/>
  <c r="O260" i="1"/>
  <c r="N260" i="1"/>
  <c r="E230" i="1"/>
  <c r="R51" i="2"/>
  <c r="P51" i="2"/>
  <c r="O51" i="2"/>
  <c r="Q51" i="2"/>
  <c r="N51" i="2"/>
  <c r="E45" i="2"/>
  <c r="I45" i="2"/>
  <c r="H45" i="2"/>
  <c r="G45" i="2"/>
  <c r="F45" i="2"/>
  <c r="Q12" i="2"/>
  <c r="E12" i="2"/>
  <c r="G12" i="2"/>
  <c r="F57" i="1"/>
  <c r="E57" i="1"/>
  <c r="I57" i="1"/>
  <c r="H57" i="1"/>
  <c r="G57" i="1"/>
  <c r="I87" i="1"/>
  <c r="H87" i="1"/>
  <c r="G87" i="1"/>
  <c r="F87" i="1"/>
  <c r="E87" i="1"/>
  <c r="Q143" i="1"/>
  <c r="O143" i="1"/>
  <c r="Q127" i="1"/>
  <c r="H260" i="1"/>
  <c r="G260" i="1"/>
  <c r="F260" i="1"/>
  <c r="E260" i="1"/>
  <c r="Q244" i="1"/>
  <c r="P244" i="1"/>
  <c r="O244" i="1"/>
  <c r="N244" i="1"/>
  <c r="P199" i="1"/>
  <c r="Q199" i="1"/>
  <c r="N12" i="2"/>
  <c r="P12" i="2"/>
  <c r="E71" i="1"/>
  <c r="I71" i="1"/>
  <c r="H71" i="1"/>
  <c r="G71" i="1"/>
  <c r="F71" i="1"/>
  <c r="N71" i="1"/>
  <c r="R71" i="1"/>
  <c r="Q71" i="1"/>
  <c r="P71" i="1"/>
  <c r="O71" i="1"/>
  <c r="Q33" i="2" l="1"/>
  <c r="O33" i="2"/>
  <c r="Q331" i="1"/>
  <c r="O331" i="1"/>
  <c r="M331" i="1"/>
  <c r="H331" i="1"/>
  <c r="K331" i="1"/>
  <c r="O356" i="1"/>
  <c r="M356" i="1"/>
  <c r="K356" i="1"/>
  <c r="Q356" i="1"/>
  <c r="H356" i="1"/>
  <c r="E34" i="2"/>
  <c r="G34" i="2"/>
  <c r="E17" i="2"/>
  <c r="G17" i="2"/>
  <c r="E21" i="2"/>
  <c r="G21" i="2"/>
  <c r="E25" i="2"/>
  <c r="G25" i="2"/>
  <c r="E29" i="2"/>
  <c r="G29" i="2"/>
  <c r="P34" i="2"/>
  <c r="N34" i="2"/>
  <c r="E15" i="2"/>
  <c r="G15" i="2"/>
  <c r="H30" i="2"/>
  <c r="F30" i="2"/>
  <c r="O16" i="2"/>
  <c r="Q16" i="2"/>
  <c r="O20" i="2"/>
  <c r="Q20" i="2"/>
  <c r="O24" i="2"/>
  <c r="Q24" i="2"/>
  <c r="Q28" i="2"/>
  <c r="O28" i="2"/>
  <c r="Q34" i="2"/>
  <c r="O34" i="2"/>
  <c r="R62" i="2"/>
  <c r="Q62" i="2"/>
  <c r="P62" i="2"/>
  <c r="O62" i="2"/>
  <c r="N62" i="2"/>
  <c r="R60" i="2"/>
  <c r="Q60" i="2"/>
  <c r="P60" i="2"/>
  <c r="O60" i="2"/>
  <c r="N60" i="2"/>
  <c r="I65" i="2"/>
  <c r="H65" i="2"/>
  <c r="G65" i="2"/>
  <c r="F65" i="2"/>
  <c r="E65" i="2"/>
  <c r="R55" i="2"/>
  <c r="Q55" i="2"/>
  <c r="P55" i="2"/>
  <c r="O55" i="2"/>
  <c r="N55" i="2"/>
  <c r="R71" i="2"/>
  <c r="Q71" i="2"/>
  <c r="P71" i="2"/>
  <c r="O71" i="2"/>
  <c r="N71" i="2"/>
  <c r="I64" i="2"/>
  <c r="H64" i="2"/>
  <c r="G64" i="2"/>
  <c r="F64" i="2"/>
  <c r="E64" i="2"/>
  <c r="E40" i="2"/>
  <c r="G40" i="2"/>
  <c r="H314" i="1"/>
  <c r="Q314" i="1"/>
  <c r="O314" i="1"/>
  <c r="M314" i="1"/>
  <c r="K314" i="1"/>
  <c r="Q324" i="1"/>
  <c r="O324" i="1"/>
  <c r="M324" i="1"/>
  <c r="K324" i="1"/>
  <c r="H324" i="1"/>
  <c r="Q332" i="1"/>
  <c r="O332" i="1"/>
  <c r="M332" i="1"/>
  <c r="K332" i="1"/>
  <c r="H332" i="1"/>
  <c r="Q343" i="1"/>
  <c r="O343" i="1"/>
  <c r="M343" i="1"/>
  <c r="K343" i="1"/>
  <c r="H343" i="1"/>
  <c r="B146" i="1"/>
  <c r="B92" i="1"/>
  <c r="B148" i="1" s="1"/>
  <c r="E48" i="2"/>
  <c r="I48" i="2"/>
  <c r="H48" i="2"/>
  <c r="G48" i="2"/>
  <c r="F48" i="2"/>
  <c r="C27" i="1"/>
  <c r="H41" i="2"/>
  <c r="F41" i="2"/>
  <c r="H192" i="1"/>
  <c r="G192" i="1"/>
  <c r="F192" i="1"/>
  <c r="E192" i="1"/>
  <c r="F187" i="1"/>
  <c r="E187" i="1"/>
  <c r="H187" i="1"/>
  <c r="G187" i="1"/>
  <c r="Q195" i="1"/>
  <c r="P195" i="1"/>
  <c r="O195" i="1"/>
  <c r="N195" i="1"/>
  <c r="P16" i="2"/>
  <c r="N16" i="2"/>
  <c r="F24" i="2"/>
  <c r="H24" i="2"/>
  <c r="R52" i="2"/>
  <c r="Q52" i="2"/>
  <c r="P52" i="2"/>
  <c r="O52" i="2"/>
  <c r="N52" i="2"/>
  <c r="I62" i="2"/>
  <c r="H62" i="2"/>
  <c r="G62" i="2"/>
  <c r="F62" i="2"/>
  <c r="E62" i="2"/>
  <c r="H313" i="1"/>
  <c r="Q313" i="1"/>
  <c r="O313" i="1"/>
  <c r="M313" i="1"/>
  <c r="K313" i="1"/>
  <c r="O357" i="1"/>
  <c r="M357" i="1"/>
  <c r="K357" i="1"/>
  <c r="H357" i="1"/>
  <c r="Q357" i="1"/>
  <c r="Q25" i="1"/>
  <c r="P25" i="1"/>
  <c r="O25" i="1"/>
  <c r="N25" i="1"/>
  <c r="M27" i="1"/>
  <c r="R25" i="1"/>
  <c r="O40" i="2"/>
  <c r="Q40" i="2"/>
  <c r="P36" i="2"/>
  <c r="N36" i="2"/>
  <c r="P17" i="2"/>
  <c r="N17" i="2"/>
  <c r="N21" i="2"/>
  <c r="P21" i="2"/>
  <c r="N25" i="2"/>
  <c r="P25" i="2"/>
  <c r="N29" i="2"/>
  <c r="P29" i="2"/>
  <c r="G36" i="2"/>
  <c r="E36" i="2"/>
  <c r="E16" i="2"/>
  <c r="G16" i="2"/>
  <c r="H34" i="2"/>
  <c r="F34" i="2"/>
  <c r="H17" i="2"/>
  <c r="F17" i="2"/>
  <c r="F21" i="2"/>
  <c r="H21" i="2"/>
  <c r="F25" i="2"/>
  <c r="H25" i="2"/>
  <c r="H29" i="2"/>
  <c r="F29" i="2"/>
  <c r="F36" i="2"/>
  <c r="H36" i="2"/>
  <c r="R70" i="2"/>
  <c r="Q70" i="2"/>
  <c r="P70" i="2"/>
  <c r="O70" i="2"/>
  <c r="N70" i="2"/>
  <c r="R68" i="2"/>
  <c r="Q68" i="2"/>
  <c r="P68" i="2"/>
  <c r="O68" i="2"/>
  <c r="N68" i="2"/>
  <c r="I67" i="2"/>
  <c r="H67" i="2"/>
  <c r="G67" i="2"/>
  <c r="F67" i="2"/>
  <c r="E67" i="2"/>
  <c r="R57" i="2"/>
  <c r="Q57" i="2"/>
  <c r="P57" i="2"/>
  <c r="O57" i="2"/>
  <c r="N57" i="2"/>
  <c r="R73" i="2"/>
  <c r="Q73" i="2"/>
  <c r="P73" i="2"/>
  <c r="O73" i="2"/>
  <c r="N73" i="2"/>
  <c r="I66" i="2"/>
  <c r="H66" i="2"/>
  <c r="G66" i="2"/>
  <c r="F66" i="2"/>
  <c r="E66" i="2"/>
  <c r="P40" i="2"/>
  <c r="N40" i="2"/>
  <c r="H315" i="1"/>
  <c r="Q315" i="1"/>
  <c r="O315" i="1"/>
  <c r="M315" i="1"/>
  <c r="K315" i="1"/>
  <c r="Q325" i="1"/>
  <c r="O325" i="1"/>
  <c r="M325" i="1"/>
  <c r="K325" i="1"/>
  <c r="H325" i="1"/>
  <c r="Q333" i="1"/>
  <c r="O333" i="1"/>
  <c r="M333" i="1"/>
  <c r="K333" i="1"/>
  <c r="H333" i="1"/>
  <c r="Q340" i="1"/>
  <c r="O340" i="1"/>
  <c r="M340" i="1"/>
  <c r="K340" i="1"/>
  <c r="H340" i="1"/>
  <c r="O347" i="1"/>
  <c r="M347" i="1"/>
  <c r="K347" i="1"/>
  <c r="H347" i="1"/>
  <c r="Q347" i="1"/>
  <c r="B147" i="1"/>
  <c r="O353" i="1"/>
  <c r="M353" i="1"/>
  <c r="K353" i="1"/>
  <c r="Q353" i="1"/>
  <c r="H353" i="1"/>
  <c r="N48" i="2"/>
  <c r="R48" i="2"/>
  <c r="Q48" i="2"/>
  <c r="P48" i="2"/>
  <c r="O48" i="2"/>
  <c r="M146" i="1"/>
  <c r="R90" i="1"/>
  <c r="P90" i="1"/>
  <c r="O90" i="1"/>
  <c r="N90" i="1"/>
  <c r="N146" i="1"/>
  <c r="Q90" i="1"/>
  <c r="M92" i="1"/>
  <c r="O41" i="2"/>
  <c r="Q41" i="2"/>
  <c r="I77" i="2"/>
  <c r="H77" i="2"/>
  <c r="G77" i="2"/>
  <c r="F77" i="2"/>
  <c r="E77" i="2"/>
  <c r="H185" i="1"/>
  <c r="G185" i="1"/>
  <c r="F185" i="1"/>
  <c r="E185" i="1"/>
  <c r="H191" i="1"/>
  <c r="G191" i="1"/>
  <c r="E191" i="1"/>
  <c r="F191" i="1"/>
  <c r="Q185" i="1"/>
  <c r="O185" i="1"/>
  <c r="Q188" i="1"/>
  <c r="P188" i="1"/>
  <c r="O188" i="1"/>
  <c r="N188" i="1"/>
  <c r="Q200" i="1"/>
  <c r="P200" i="1"/>
  <c r="O200" i="1"/>
  <c r="N200" i="1"/>
  <c r="N24" i="2"/>
  <c r="P24" i="2"/>
  <c r="O15" i="2"/>
  <c r="Q15" i="2"/>
  <c r="I63" i="2"/>
  <c r="H63" i="2"/>
  <c r="G63" i="2"/>
  <c r="F63" i="2"/>
  <c r="E63" i="2"/>
  <c r="N47" i="2"/>
  <c r="R47" i="2"/>
  <c r="Q47" i="2"/>
  <c r="O47" i="2"/>
  <c r="P47" i="2"/>
  <c r="E22" i="2"/>
  <c r="G22" i="2"/>
  <c r="Q17" i="2"/>
  <c r="O17" i="2"/>
  <c r="R56" i="2"/>
  <c r="Q56" i="2"/>
  <c r="P56" i="2"/>
  <c r="O56" i="2"/>
  <c r="N56" i="2"/>
  <c r="I52" i="2"/>
  <c r="G52" i="2"/>
  <c r="F52" i="2"/>
  <c r="E52" i="2"/>
  <c r="H52" i="2"/>
  <c r="H316" i="1"/>
  <c r="Q316" i="1"/>
  <c r="O316" i="1"/>
  <c r="M316" i="1"/>
  <c r="K316" i="1"/>
  <c r="H42" i="2"/>
  <c r="F42" i="2"/>
  <c r="R77" i="2"/>
  <c r="Q77" i="2"/>
  <c r="P77" i="2"/>
  <c r="O77" i="2"/>
  <c r="N77" i="2"/>
  <c r="C92" i="1"/>
  <c r="C146" i="1"/>
  <c r="H189" i="1"/>
  <c r="G189" i="1"/>
  <c r="F189" i="1"/>
  <c r="E189" i="1"/>
  <c r="H186" i="1"/>
  <c r="F186" i="1"/>
  <c r="G186" i="1"/>
  <c r="E186" i="1"/>
  <c r="Q191" i="1"/>
  <c r="P191" i="1"/>
  <c r="O191" i="1"/>
  <c r="N191" i="1"/>
  <c r="Q201" i="1"/>
  <c r="P201" i="1"/>
  <c r="O201" i="1"/>
  <c r="N201" i="1"/>
  <c r="G33" i="2"/>
  <c r="E33" i="2"/>
  <c r="P33" i="2"/>
  <c r="N33" i="2"/>
  <c r="F28" i="2"/>
  <c r="H28" i="2"/>
  <c r="R69" i="2"/>
  <c r="Q69" i="2"/>
  <c r="P69" i="2"/>
  <c r="O69" i="2"/>
  <c r="N69" i="2"/>
  <c r="Q323" i="1"/>
  <c r="O323" i="1"/>
  <c r="M323" i="1"/>
  <c r="H323" i="1"/>
  <c r="K323" i="1"/>
  <c r="Q208" i="1"/>
  <c r="P208" i="1"/>
  <c r="O208" i="1"/>
  <c r="N208" i="1"/>
  <c r="G26" i="2"/>
  <c r="E26" i="2"/>
  <c r="F35" i="2"/>
  <c r="H35" i="2"/>
  <c r="O29" i="2"/>
  <c r="Q29" i="2"/>
  <c r="R59" i="2"/>
  <c r="Q59" i="2"/>
  <c r="P59" i="2"/>
  <c r="O59" i="2"/>
  <c r="N59" i="2"/>
  <c r="H308" i="1"/>
  <c r="Q308" i="1"/>
  <c r="O308" i="1"/>
  <c r="M308" i="1"/>
  <c r="K308" i="1"/>
  <c r="N13" i="2"/>
  <c r="P13" i="2"/>
  <c r="N18" i="2"/>
  <c r="P18" i="2"/>
  <c r="P22" i="2"/>
  <c r="N22" i="2"/>
  <c r="N26" i="2"/>
  <c r="P26" i="2"/>
  <c r="E149" i="1"/>
  <c r="D149" i="1"/>
  <c r="I93" i="1"/>
  <c r="F93" i="1"/>
  <c r="E93" i="1"/>
  <c r="G93" i="1"/>
  <c r="H93" i="1"/>
  <c r="H31" i="2"/>
  <c r="F31" i="2"/>
  <c r="F13" i="2"/>
  <c r="H13" i="2"/>
  <c r="H18" i="2"/>
  <c r="F18" i="2"/>
  <c r="F22" i="2"/>
  <c r="H22" i="2"/>
  <c r="F26" i="2"/>
  <c r="H26" i="2"/>
  <c r="Q35" i="2"/>
  <c r="O35" i="2"/>
  <c r="R64" i="2"/>
  <c r="Q64" i="2"/>
  <c r="P64" i="2"/>
  <c r="O64" i="2"/>
  <c r="N64" i="2"/>
  <c r="I55" i="2"/>
  <c r="H55" i="2"/>
  <c r="G55" i="2"/>
  <c r="F55" i="2"/>
  <c r="E55" i="2"/>
  <c r="I71" i="2"/>
  <c r="H71" i="2"/>
  <c r="G71" i="2"/>
  <c r="F71" i="2"/>
  <c r="E71" i="2"/>
  <c r="R61" i="2"/>
  <c r="Q61" i="2"/>
  <c r="P61" i="2"/>
  <c r="O61" i="2"/>
  <c r="N61" i="2"/>
  <c r="I54" i="2"/>
  <c r="H54" i="2"/>
  <c r="G54" i="2"/>
  <c r="F54" i="2"/>
  <c r="E54" i="2"/>
  <c r="I70" i="2"/>
  <c r="H70" i="2"/>
  <c r="G70" i="2"/>
  <c r="F70" i="2"/>
  <c r="E70" i="2"/>
  <c r="N41" i="2"/>
  <c r="P41" i="2"/>
  <c r="H309" i="1"/>
  <c r="Q309" i="1"/>
  <c r="O309" i="1"/>
  <c r="M309" i="1"/>
  <c r="K309" i="1"/>
  <c r="H317" i="1"/>
  <c r="Q317" i="1"/>
  <c r="O317" i="1"/>
  <c r="M317" i="1"/>
  <c r="K317" i="1"/>
  <c r="Q327" i="1"/>
  <c r="O327" i="1"/>
  <c r="M327" i="1"/>
  <c r="H327" i="1"/>
  <c r="K327" i="1"/>
  <c r="Q337" i="1"/>
  <c r="O337" i="1"/>
  <c r="M337" i="1"/>
  <c r="K337" i="1"/>
  <c r="H337" i="1"/>
  <c r="O359" i="1"/>
  <c r="M359" i="1"/>
  <c r="K359" i="1"/>
  <c r="Q359" i="1"/>
  <c r="H359" i="1"/>
  <c r="O360" i="1"/>
  <c r="M360" i="1"/>
  <c r="K360" i="1"/>
  <c r="Q360" i="1"/>
  <c r="H360" i="1"/>
  <c r="Q42" i="2"/>
  <c r="O42" i="2"/>
  <c r="I78" i="2"/>
  <c r="H78" i="2"/>
  <c r="G78" i="2"/>
  <c r="F78" i="2"/>
  <c r="E78" i="2"/>
  <c r="C147" i="1"/>
  <c r="H184" i="1"/>
  <c r="G184" i="1"/>
  <c r="F184" i="1"/>
  <c r="E184" i="1"/>
  <c r="H190" i="1"/>
  <c r="F190" i="1"/>
  <c r="G190" i="1"/>
  <c r="E190" i="1"/>
  <c r="Q209" i="1"/>
  <c r="P209" i="1"/>
  <c r="O209" i="1"/>
  <c r="N209" i="1"/>
  <c r="P207" i="1"/>
  <c r="O207" i="1"/>
  <c r="N207" i="1"/>
  <c r="Q207" i="1"/>
  <c r="Q204" i="1"/>
  <c r="P204" i="1"/>
  <c r="O204" i="1"/>
  <c r="N204" i="1"/>
  <c r="Q192" i="1"/>
  <c r="P192" i="1"/>
  <c r="O192" i="1"/>
  <c r="N192" i="1"/>
  <c r="N202" i="1"/>
  <c r="Q202" i="1"/>
  <c r="P202" i="1"/>
  <c r="O202" i="1"/>
  <c r="P28" i="2"/>
  <c r="N28" i="2"/>
  <c r="H20" i="2"/>
  <c r="F20" i="2"/>
  <c r="R53" i="2"/>
  <c r="Q53" i="2"/>
  <c r="P53" i="2"/>
  <c r="O53" i="2"/>
  <c r="N53" i="2"/>
  <c r="Q339" i="1"/>
  <c r="O339" i="1"/>
  <c r="M339" i="1"/>
  <c r="K339" i="1"/>
  <c r="H339" i="1"/>
  <c r="G35" i="2"/>
  <c r="E35" i="2"/>
  <c r="I69" i="2"/>
  <c r="H69" i="2"/>
  <c r="G69" i="2"/>
  <c r="F69" i="2"/>
  <c r="E69" i="2"/>
  <c r="G41" i="2"/>
  <c r="E41" i="2"/>
  <c r="Q326" i="1"/>
  <c r="O326" i="1"/>
  <c r="M326" i="1"/>
  <c r="K326" i="1"/>
  <c r="H326" i="1"/>
  <c r="O346" i="1"/>
  <c r="M346" i="1"/>
  <c r="Q346" i="1"/>
  <c r="K346" i="1"/>
  <c r="H346" i="1"/>
  <c r="G30" i="2"/>
  <c r="E30" i="2"/>
  <c r="G14" i="2"/>
  <c r="E14" i="2"/>
  <c r="G19" i="2"/>
  <c r="E19" i="2"/>
  <c r="E23" i="2"/>
  <c r="G23" i="2"/>
  <c r="E27" i="2"/>
  <c r="G27" i="2"/>
  <c r="P30" i="2"/>
  <c r="N30" i="2"/>
  <c r="I90" i="1"/>
  <c r="D146" i="1"/>
  <c r="D92" i="1"/>
  <c r="H90" i="1"/>
  <c r="G90" i="1"/>
  <c r="E146" i="1"/>
  <c r="F90" i="1"/>
  <c r="E90" i="1"/>
  <c r="H32" i="2"/>
  <c r="F32" i="2"/>
  <c r="O13" i="2"/>
  <c r="Q13" i="2"/>
  <c r="O18" i="2"/>
  <c r="Q18" i="2"/>
  <c r="O22" i="2"/>
  <c r="Q22" i="2"/>
  <c r="Q26" i="2"/>
  <c r="O26" i="2"/>
  <c r="Q30" i="2"/>
  <c r="O30" i="2"/>
  <c r="R72" i="2"/>
  <c r="Q72" i="2"/>
  <c r="P72" i="2"/>
  <c r="O72" i="2"/>
  <c r="N72" i="2"/>
  <c r="I57" i="2"/>
  <c r="H57" i="2"/>
  <c r="G57" i="2"/>
  <c r="F57" i="2"/>
  <c r="E57" i="2"/>
  <c r="I73" i="2"/>
  <c r="H73" i="2"/>
  <c r="G73" i="2"/>
  <c r="F73" i="2"/>
  <c r="E73" i="2"/>
  <c r="R63" i="2"/>
  <c r="Q63" i="2"/>
  <c r="P63" i="2"/>
  <c r="O63" i="2"/>
  <c r="N63" i="2"/>
  <c r="I56" i="2"/>
  <c r="H56" i="2"/>
  <c r="G56" i="2"/>
  <c r="F56" i="2"/>
  <c r="E56" i="2"/>
  <c r="I72" i="2"/>
  <c r="H72" i="2"/>
  <c r="G72" i="2"/>
  <c r="F72" i="2"/>
  <c r="E72" i="2"/>
  <c r="E42" i="2"/>
  <c r="G42" i="2"/>
  <c r="H310" i="1"/>
  <c r="Q310" i="1"/>
  <c r="O310" i="1"/>
  <c r="M310" i="1"/>
  <c r="K310" i="1"/>
  <c r="H318" i="1"/>
  <c r="Q318" i="1"/>
  <c r="O318" i="1"/>
  <c r="M318" i="1"/>
  <c r="K318" i="1"/>
  <c r="Q328" i="1"/>
  <c r="O328" i="1"/>
  <c r="M328" i="1"/>
  <c r="K328" i="1"/>
  <c r="H328" i="1"/>
  <c r="Q341" i="1"/>
  <c r="O341" i="1"/>
  <c r="M341" i="1"/>
  <c r="K341" i="1"/>
  <c r="H341" i="1"/>
  <c r="H25" i="1"/>
  <c r="G25" i="1"/>
  <c r="F25" i="1"/>
  <c r="E25" i="1"/>
  <c r="D27" i="1"/>
  <c r="I25" i="1"/>
  <c r="O354" i="1"/>
  <c r="M354" i="1"/>
  <c r="K354" i="1"/>
  <c r="Q354" i="1"/>
  <c r="H354" i="1"/>
  <c r="O362" i="1"/>
  <c r="M362" i="1"/>
  <c r="K362" i="1"/>
  <c r="Q362" i="1"/>
  <c r="H362" i="1"/>
  <c r="E46" i="2"/>
  <c r="I46" i="2"/>
  <c r="H46" i="2"/>
  <c r="G46" i="2"/>
  <c r="F46" i="2"/>
  <c r="N149" i="1"/>
  <c r="R93" i="1"/>
  <c r="M149" i="1"/>
  <c r="Q93" i="1"/>
  <c r="P93" i="1"/>
  <c r="O93" i="1"/>
  <c r="N93" i="1"/>
  <c r="N147" i="1"/>
  <c r="R91" i="1"/>
  <c r="M147" i="1"/>
  <c r="N91" i="1"/>
  <c r="Q91" i="1"/>
  <c r="O91" i="1"/>
  <c r="P91" i="1"/>
  <c r="F15" i="2"/>
  <c r="H15" i="2"/>
  <c r="R78" i="2"/>
  <c r="Q78" i="2"/>
  <c r="P78" i="2"/>
  <c r="O78" i="2"/>
  <c r="N78" i="2"/>
  <c r="C149" i="1"/>
  <c r="H188" i="1"/>
  <c r="G188" i="1"/>
  <c r="F188" i="1"/>
  <c r="E188" i="1"/>
  <c r="G194" i="1"/>
  <c r="F194" i="1"/>
  <c r="E194" i="1"/>
  <c r="H194" i="1"/>
  <c r="P187" i="1"/>
  <c r="O187" i="1"/>
  <c r="N187" i="1"/>
  <c r="Q187" i="1"/>
  <c r="Q205" i="1"/>
  <c r="P205" i="1"/>
  <c r="O205" i="1"/>
  <c r="N205" i="1"/>
  <c r="Q184" i="1"/>
  <c r="P184" i="1"/>
  <c r="O184" i="1"/>
  <c r="N184" i="1"/>
  <c r="E13" i="2"/>
  <c r="G13" i="2"/>
  <c r="P35" i="2"/>
  <c r="N35" i="2"/>
  <c r="O25" i="2"/>
  <c r="Q25" i="2"/>
  <c r="O345" i="1"/>
  <c r="Q345" i="1"/>
  <c r="M345" i="1"/>
  <c r="K345" i="1"/>
  <c r="H345" i="1"/>
  <c r="B149" i="1"/>
  <c r="G31" i="2"/>
  <c r="E31" i="2"/>
  <c r="P14" i="2"/>
  <c r="N14" i="2"/>
  <c r="P19" i="2"/>
  <c r="N19" i="2"/>
  <c r="N23" i="2"/>
  <c r="P23" i="2"/>
  <c r="P27" i="2"/>
  <c r="N27" i="2"/>
  <c r="N31" i="2"/>
  <c r="P31" i="2"/>
  <c r="Q36" i="2"/>
  <c r="O36" i="2"/>
  <c r="F14" i="2"/>
  <c r="H14" i="2"/>
  <c r="H19" i="2"/>
  <c r="F19" i="2"/>
  <c r="F23" i="2"/>
  <c r="H23" i="2"/>
  <c r="F27" i="2"/>
  <c r="H27" i="2"/>
  <c r="O31" i="2"/>
  <c r="Q31" i="2"/>
  <c r="R58" i="2"/>
  <c r="Q58" i="2"/>
  <c r="P58" i="2"/>
  <c r="O58" i="2"/>
  <c r="N58" i="2"/>
  <c r="I59" i="2"/>
  <c r="H59" i="2"/>
  <c r="G59" i="2"/>
  <c r="F59" i="2"/>
  <c r="E59" i="2"/>
  <c r="R65" i="2"/>
  <c r="Q65" i="2"/>
  <c r="P65" i="2"/>
  <c r="O65" i="2"/>
  <c r="N65" i="2"/>
  <c r="I58" i="2"/>
  <c r="H58" i="2"/>
  <c r="G58" i="2"/>
  <c r="F58" i="2"/>
  <c r="E58" i="2"/>
  <c r="P42" i="2"/>
  <c r="N42" i="2"/>
  <c r="H311" i="1"/>
  <c r="Q311" i="1"/>
  <c r="O311" i="1"/>
  <c r="M311" i="1"/>
  <c r="K311" i="1"/>
  <c r="H319" i="1"/>
  <c r="Q319" i="1"/>
  <c r="O319" i="1"/>
  <c r="M319" i="1"/>
  <c r="K319" i="1"/>
  <c r="Q329" i="1"/>
  <c r="O329" i="1"/>
  <c r="M329" i="1"/>
  <c r="K329" i="1"/>
  <c r="H329" i="1"/>
  <c r="Q338" i="1"/>
  <c r="O338" i="1"/>
  <c r="M338" i="1"/>
  <c r="K338" i="1"/>
  <c r="H338" i="1"/>
  <c r="H26" i="1"/>
  <c r="G26" i="1"/>
  <c r="F26" i="1"/>
  <c r="E26" i="1"/>
  <c r="I26" i="1"/>
  <c r="O361" i="1"/>
  <c r="M361" i="1"/>
  <c r="K361" i="1"/>
  <c r="Q361" i="1"/>
  <c r="H361" i="1"/>
  <c r="O355" i="1"/>
  <c r="M355" i="1"/>
  <c r="K355" i="1"/>
  <c r="Q355" i="1"/>
  <c r="H355" i="1"/>
  <c r="N46" i="2"/>
  <c r="R46" i="2"/>
  <c r="Q46" i="2"/>
  <c r="P46" i="2"/>
  <c r="O46" i="2"/>
  <c r="Q26" i="1"/>
  <c r="P26" i="1"/>
  <c r="O26" i="1"/>
  <c r="N26" i="1"/>
  <c r="R26" i="1"/>
  <c r="F16" i="2"/>
  <c r="H16" i="2"/>
  <c r="I79" i="2"/>
  <c r="H79" i="2"/>
  <c r="G79" i="2"/>
  <c r="F79" i="2"/>
  <c r="E79" i="2"/>
  <c r="H195" i="1"/>
  <c r="G195" i="1"/>
  <c r="F195" i="1"/>
  <c r="E195" i="1"/>
  <c r="E193" i="1"/>
  <c r="G193" i="1"/>
  <c r="F193" i="1"/>
  <c r="H193" i="1"/>
  <c r="Q189" i="1"/>
  <c r="P189" i="1"/>
  <c r="N189" i="1"/>
  <c r="O189" i="1"/>
  <c r="N186" i="1"/>
  <c r="P186" i="1"/>
  <c r="O186" i="1"/>
  <c r="Q186" i="1"/>
  <c r="P185" i="1"/>
  <c r="N185" i="1"/>
  <c r="P203" i="1"/>
  <c r="O203" i="1"/>
  <c r="N203" i="1"/>
  <c r="Q203" i="1"/>
  <c r="N190" i="1"/>
  <c r="P190" i="1"/>
  <c r="Q190" i="1"/>
  <c r="O190" i="1"/>
  <c r="P20" i="2"/>
  <c r="N20" i="2"/>
  <c r="R54" i="2"/>
  <c r="Q54" i="2"/>
  <c r="P54" i="2"/>
  <c r="O54" i="2"/>
  <c r="N54" i="2"/>
  <c r="E18" i="2"/>
  <c r="G18" i="2"/>
  <c r="O21" i="2"/>
  <c r="Q21" i="2"/>
  <c r="I53" i="2"/>
  <c r="H53" i="2"/>
  <c r="G53" i="2"/>
  <c r="F53" i="2"/>
  <c r="E53" i="2"/>
  <c r="I68" i="2"/>
  <c r="H68" i="2"/>
  <c r="G68" i="2"/>
  <c r="F68" i="2"/>
  <c r="E68" i="2"/>
  <c r="Q344" i="1"/>
  <c r="O344" i="1"/>
  <c r="M344" i="1"/>
  <c r="K344" i="1"/>
  <c r="H344" i="1"/>
  <c r="O358" i="1"/>
  <c r="M358" i="1"/>
  <c r="K358" i="1"/>
  <c r="Q358" i="1"/>
  <c r="H358" i="1"/>
  <c r="G32" i="2"/>
  <c r="E32" i="2"/>
  <c r="N15" i="2"/>
  <c r="P15" i="2"/>
  <c r="G20" i="2"/>
  <c r="E20" i="2"/>
  <c r="E24" i="2"/>
  <c r="G24" i="2"/>
  <c r="G28" i="2"/>
  <c r="E28" i="2"/>
  <c r="P32" i="2"/>
  <c r="N32" i="2"/>
  <c r="E147" i="1"/>
  <c r="D147" i="1"/>
  <c r="I91" i="1"/>
  <c r="H91" i="1"/>
  <c r="G91" i="1"/>
  <c r="F91" i="1"/>
  <c r="E91" i="1"/>
  <c r="F33" i="2"/>
  <c r="H33" i="2"/>
  <c r="Q14" i="2"/>
  <c r="O14" i="2"/>
  <c r="Q19" i="2"/>
  <c r="O19" i="2"/>
  <c r="O23" i="2"/>
  <c r="Q23" i="2"/>
  <c r="Q27" i="2"/>
  <c r="O27" i="2"/>
  <c r="O32" i="2"/>
  <c r="Q32" i="2"/>
  <c r="R66" i="2"/>
  <c r="Q66" i="2"/>
  <c r="P66" i="2"/>
  <c r="O66" i="2"/>
  <c r="N66" i="2"/>
  <c r="I61" i="2"/>
  <c r="H61" i="2"/>
  <c r="G61" i="2"/>
  <c r="F61" i="2"/>
  <c r="E61" i="2"/>
  <c r="R67" i="2"/>
  <c r="Q67" i="2"/>
  <c r="P67" i="2"/>
  <c r="O67" i="2"/>
  <c r="N67" i="2"/>
  <c r="I60" i="2"/>
  <c r="H60" i="2"/>
  <c r="G60" i="2"/>
  <c r="F60" i="2"/>
  <c r="E60" i="2"/>
  <c r="H312" i="1"/>
  <c r="Q312" i="1"/>
  <c r="O312" i="1"/>
  <c r="M312" i="1"/>
  <c r="K312" i="1"/>
  <c r="Q330" i="1"/>
  <c r="O330" i="1"/>
  <c r="M330" i="1"/>
  <c r="K330" i="1"/>
  <c r="H330" i="1"/>
  <c r="Q342" i="1"/>
  <c r="O342" i="1"/>
  <c r="M342" i="1"/>
  <c r="K342" i="1"/>
  <c r="H342" i="1"/>
  <c r="Q348" i="1"/>
  <c r="O348" i="1"/>
  <c r="M348" i="1"/>
  <c r="K348" i="1"/>
  <c r="H348" i="1"/>
  <c r="H28" i="1"/>
  <c r="G28" i="1"/>
  <c r="F28" i="1"/>
  <c r="E28" i="1"/>
  <c r="I28" i="1"/>
  <c r="O352" i="1"/>
  <c r="M352" i="1"/>
  <c r="K352" i="1"/>
  <c r="H352" i="1"/>
  <c r="Q352" i="1"/>
  <c r="E47" i="2"/>
  <c r="I47" i="2"/>
  <c r="H47" i="2"/>
  <c r="G47" i="2"/>
  <c r="F47" i="2"/>
  <c r="Q28" i="1"/>
  <c r="P28" i="1"/>
  <c r="O28" i="1"/>
  <c r="N28" i="1"/>
  <c r="R28" i="1"/>
  <c r="H40" i="2"/>
  <c r="F40" i="2"/>
  <c r="R79" i="2"/>
  <c r="Q79" i="2"/>
  <c r="P79" i="2"/>
  <c r="O79" i="2"/>
  <c r="N79" i="2"/>
  <c r="N206" i="1"/>
  <c r="Q206" i="1"/>
  <c r="O206" i="1"/>
  <c r="P206" i="1"/>
  <c r="Q194" i="1"/>
  <c r="P194" i="1"/>
  <c r="O194" i="1"/>
  <c r="N194" i="1"/>
  <c r="O193" i="1"/>
  <c r="N193" i="1"/>
  <c r="Q193" i="1"/>
  <c r="P193" i="1"/>
  <c r="P68" i="1"/>
  <c r="N68" i="1"/>
  <c r="R68" i="1"/>
  <c r="Q68" i="1"/>
  <c r="O68" i="1"/>
  <c r="F178" i="1"/>
  <c r="H178" i="1"/>
  <c r="O163" i="1"/>
  <c r="Q163" i="1"/>
  <c r="Q54" i="1"/>
  <c r="P54" i="1"/>
  <c r="O54" i="1"/>
  <c r="N54" i="1"/>
  <c r="R54" i="1"/>
  <c r="F132" i="1"/>
  <c r="H132" i="1"/>
  <c r="F145" i="1"/>
  <c r="H145" i="1"/>
  <c r="F155" i="1"/>
  <c r="H155" i="1"/>
  <c r="H177" i="1"/>
  <c r="F177" i="1"/>
  <c r="O170" i="1"/>
  <c r="Q170" i="1"/>
  <c r="H129" i="1"/>
  <c r="F129" i="1"/>
  <c r="L180" i="1"/>
  <c r="H179" i="1"/>
  <c r="F179" i="1"/>
  <c r="F172" i="1"/>
  <c r="H172" i="1"/>
  <c r="L148" i="1"/>
  <c r="L166" i="1"/>
  <c r="Q136" i="1"/>
  <c r="O136" i="1"/>
  <c r="H133" i="1"/>
  <c r="F133" i="1"/>
  <c r="Q171" i="1"/>
  <c r="O171" i="1"/>
  <c r="H130" i="1"/>
  <c r="F130" i="1"/>
  <c r="Q128" i="1"/>
  <c r="O128" i="1"/>
  <c r="H173" i="1"/>
  <c r="F173" i="1"/>
  <c r="F170" i="1"/>
  <c r="H170" i="1"/>
  <c r="N166" i="1"/>
  <c r="M166" i="1"/>
  <c r="R110" i="1"/>
  <c r="P110" i="1"/>
  <c r="O110" i="1"/>
  <c r="N110" i="1"/>
  <c r="Q110" i="1"/>
  <c r="Q157" i="1"/>
  <c r="O157" i="1"/>
  <c r="H159" i="1"/>
  <c r="F159" i="1"/>
  <c r="H171" i="1"/>
  <c r="F171" i="1"/>
  <c r="O162" i="1"/>
  <c r="Q162" i="1"/>
  <c r="Q151" i="1"/>
  <c r="O151" i="1"/>
  <c r="K180" i="1"/>
  <c r="K148" i="1"/>
  <c r="H163" i="1"/>
  <c r="F163" i="1"/>
  <c r="O131" i="1"/>
  <c r="Q131" i="1"/>
  <c r="E180" i="1"/>
  <c r="D180" i="1"/>
  <c r="I124" i="1"/>
  <c r="H124" i="1"/>
  <c r="G124" i="1"/>
  <c r="F124" i="1"/>
  <c r="E124" i="1"/>
  <c r="O179" i="1"/>
  <c r="Q179" i="1"/>
  <c r="F174" i="1"/>
  <c r="H174" i="1"/>
  <c r="H131" i="1"/>
  <c r="F131" i="1"/>
  <c r="O174" i="1"/>
  <c r="Q174" i="1"/>
  <c r="Q173" i="1"/>
  <c r="O173" i="1"/>
  <c r="O172" i="1"/>
  <c r="Q172" i="1"/>
  <c r="Q165" i="1"/>
  <c r="O165" i="1"/>
  <c r="O152" i="1"/>
  <c r="Q152" i="1"/>
  <c r="G68" i="1"/>
  <c r="E68" i="1"/>
  <c r="H68" i="1"/>
  <c r="F68" i="1"/>
  <c r="I68" i="1"/>
  <c r="F151" i="1"/>
  <c r="H151" i="1"/>
  <c r="H138" i="1"/>
  <c r="F138" i="1"/>
  <c r="O164" i="1"/>
  <c r="Q164" i="1"/>
  <c r="O150" i="1"/>
  <c r="Q150" i="1"/>
  <c r="Q145" i="1"/>
  <c r="O145" i="1"/>
  <c r="O156" i="1"/>
  <c r="Q156" i="1"/>
  <c r="H135" i="1"/>
  <c r="F135" i="1"/>
  <c r="O158" i="1"/>
  <c r="Q158" i="1"/>
  <c r="O139" i="1"/>
  <c r="Q139" i="1"/>
  <c r="O160" i="1"/>
  <c r="Q160" i="1"/>
  <c r="N180" i="1"/>
  <c r="M180" i="1"/>
  <c r="R124" i="1"/>
  <c r="Q124" i="1"/>
  <c r="P124" i="1"/>
  <c r="O124" i="1"/>
  <c r="N124" i="1"/>
  <c r="F158" i="1"/>
  <c r="H158" i="1"/>
  <c r="H165" i="1"/>
  <c r="F165" i="1"/>
  <c r="O159" i="1"/>
  <c r="Q159" i="1"/>
  <c r="F176" i="1"/>
  <c r="H176" i="1"/>
  <c r="H157" i="1"/>
  <c r="F157" i="1"/>
  <c r="Q132" i="1"/>
  <c r="O132" i="1"/>
  <c r="O130" i="1"/>
  <c r="Q130" i="1"/>
  <c r="F164" i="1"/>
  <c r="H164" i="1"/>
  <c r="H150" i="1"/>
  <c r="F150" i="1"/>
  <c r="Q137" i="1"/>
  <c r="O137" i="1"/>
  <c r="Q134" i="1"/>
  <c r="O134" i="1"/>
  <c r="H139" i="1"/>
  <c r="F139" i="1"/>
  <c r="O135" i="1"/>
  <c r="Q135" i="1"/>
  <c r="H144" i="1"/>
  <c r="F144" i="1"/>
  <c r="O154" i="1"/>
  <c r="Q154" i="1"/>
  <c r="Q153" i="1"/>
  <c r="O153" i="1"/>
  <c r="F153" i="1"/>
  <c r="H153" i="1"/>
  <c r="H152" i="1"/>
  <c r="F152" i="1"/>
  <c r="H154" i="1"/>
  <c r="F154" i="1"/>
  <c r="O176" i="1"/>
  <c r="Q176" i="1"/>
  <c r="Q155" i="1"/>
  <c r="O155" i="1"/>
  <c r="H134" i="1"/>
  <c r="F134" i="1"/>
  <c r="Q138" i="1"/>
  <c r="O138" i="1"/>
  <c r="O144" i="1"/>
  <c r="Q144" i="1"/>
  <c r="F128" i="1"/>
  <c r="H128" i="1"/>
  <c r="D166" i="1"/>
  <c r="I110" i="1"/>
  <c r="E166" i="1"/>
  <c r="H110" i="1"/>
  <c r="G110" i="1"/>
  <c r="F110" i="1"/>
  <c r="E110" i="1"/>
  <c r="H137" i="1"/>
  <c r="F137" i="1"/>
  <c r="H156" i="1"/>
  <c r="F156" i="1"/>
  <c r="H161" i="1"/>
  <c r="F161" i="1"/>
  <c r="Q161" i="1"/>
  <c r="O161" i="1"/>
  <c r="Q133" i="1"/>
  <c r="O133" i="1"/>
  <c r="O178" i="1"/>
  <c r="Q178" i="1"/>
  <c r="F136" i="1"/>
  <c r="H136" i="1"/>
  <c r="H175" i="1"/>
  <c r="F175" i="1"/>
  <c r="Q177" i="1"/>
  <c r="O177" i="1"/>
  <c r="H54" i="1"/>
  <c r="G54" i="1"/>
  <c r="F54" i="1"/>
  <c r="E54" i="1"/>
  <c r="I54" i="1"/>
  <c r="Q175" i="1"/>
  <c r="O175" i="1"/>
  <c r="F162" i="1"/>
  <c r="H162" i="1"/>
  <c r="F160" i="1"/>
  <c r="H160" i="1"/>
  <c r="N210" i="1" l="1"/>
  <c r="Q210" i="1"/>
  <c r="O210" i="1"/>
  <c r="P210" i="1"/>
  <c r="F166" i="1"/>
  <c r="H166" i="1"/>
  <c r="C148" i="1"/>
  <c r="F149" i="1"/>
  <c r="H149" i="1"/>
  <c r="M148" i="1"/>
  <c r="R92" i="1"/>
  <c r="N148" i="1"/>
  <c r="Q92" i="1"/>
  <c r="P92" i="1"/>
  <c r="O92" i="1"/>
  <c r="N92" i="1"/>
  <c r="F180" i="1"/>
  <c r="H180" i="1"/>
  <c r="Q180" i="1"/>
  <c r="O180" i="1"/>
  <c r="Q149" i="1"/>
  <c r="O149" i="1"/>
  <c r="H146" i="1"/>
  <c r="F146" i="1"/>
  <c r="Q27" i="1"/>
  <c r="P27" i="1"/>
  <c r="O27" i="1"/>
  <c r="N27" i="1"/>
  <c r="R27" i="1"/>
  <c r="Q147" i="1"/>
  <c r="O147" i="1"/>
  <c r="H27" i="1"/>
  <c r="G27" i="1"/>
  <c r="F27" i="1"/>
  <c r="E27" i="1"/>
  <c r="I27" i="1"/>
  <c r="O146" i="1"/>
  <c r="Q146" i="1"/>
  <c r="F147" i="1"/>
  <c r="H147" i="1"/>
  <c r="I92" i="1"/>
  <c r="D148" i="1"/>
  <c r="H92" i="1"/>
  <c r="E148" i="1"/>
  <c r="G92" i="1"/>
  <c r="F92" i="1"/>
  <c r="E92" i="1"/>
  <c r="O166" i="1"/>
  <c r="Q166" i="1"/>
  <c r="H148" i="1" l="1"/>
  <c r="F148" i="1"/>
  <c r="O148" i="1"/>
  <c r="Q148" i="1"/>
</calcChain>
</file>

<file path=xl/sharedStrings.xml><?xml version="1.0" encoding="utf-8"?>
<sst xmlns="http://schemas.openxmlformats.org/spreadsheetml/2006/main" count="429" uniqueCount="116">
  <si>
    <t>Indicadores Turísticos Tenerife</t>
  </si>
  <si>
    <t>Fuente: Encuestas de Alojamientos Turístico ISTAC</t>
  </si>
  <si>
    <t>Viajeros entrados en hoteles y apartamentos. Indicadores de capacidad. Indicadores de ocupación y de rentabilidad.</t>
  </si>
  <si>
    <t>Viajeros entrados en establecimientos alojativos (hoteles y apartamentos)</t>
  </si>
  <si>
    <t>Total (hotel + apartamento)</t>
  </si>
  <si>
    <t>Hoteles</t>
  </si>
  <si>
    <t>5 estrellas</t>
  </si>
  <si>
    <t>4 estrellas</t>
  </si>
  <si>
    <t>3 estrellas</t>
  </si>
  <si>
    <t>2 estrellas</t>
  </si>
  <si>
    <t>1 estrella</t>
  </si>
  <si>
    <t>Apartamentos</t>
  </si>
  <si>
    <t>4, 5 estrellas</t>
  </si>
  <si>
    <t>nd: dato no disponible ya que en algunos meses no se ha publicado el dato desagregado por tipología y categoría alojativa</t>
  </si>
  <si>
    <t>Viajeros entrados en establecimientos alojativos (hoteles y apartamentos) según lugar de residencia</t>
  </si>
  <si>
    <t>Total lugares de residencia</t>
  </si>
  <si>
    <t>Total residentes en España</t>
  </si>
  <si>
    <t>Canarias</t>
  </si>
  <si>
    <t>Residentes en Tenerife</t>
  </si>
  <si>
    <t>Resto Canarias</t>
  </si>
  <si>
    <t>Resto de España</t>
  </si>
  <si>
    <t>Total residentes en el extranjero</t>
  </si>
  <si>
    <t>Alemania</t>
  </si>
  <si>
    <t>Austria</t>
  </si>
  <si>
    <t>Canada</t>
  </si>
  <si>
    <t>Dinamarca</t>
  </si>
  <si>
    <t>Estados Unidos</t>
  </si>
  <si>
    <t>Finlandia</t>
  </si>
  <si>
    <t>Luxemburgo</t>
  </si>
  <si>
    <t>Gran Bretaña</t>
  </si>
  <si>
    <t>Francia</t>
  </si>
  <si>
    <t>Holanda</t>
  </si>
  <si>
    <t>Bélgica</t>
  </si>
  <si>
    <t>Irlanda</t>
  </si>
  <si>
    <t>Islandia</t>
  </si>
  <si>
    <t>Italia</t>
  </si>
  <si>
    <t>Noruega</t>
  </si>
  <si>
    <t>Suecia</t>
  </si>
  <si>
    <t>República Checa</t>
  </si>
  <si>
    <t>Hungría</t>
  </si>
  <si>
    <t>Portugal</t>
  </si>
  <si>
    <t>Lituania</t>
  </si>
  <si>
    <t>Rumanía</t>
  </si>
  <si>
    <t>Polonia</t>
  </si>
  <si>
    <t>Suiza</t>
  </si>
  <si>
    <t>Rusia</t>
  </si>
  <si>
    <t>Otros países</t>
  </si>
  <si>
    <t>Viajeros entrados en establecimientos alojativos (hoteles y apartamentos) según municipio de alojamiento</t>
  </si>
  <si>
    <t>Total municipios de alojamiento</t>
  </si>
  <si>
    <t>Adeje</t>
  </si>
  <si>
    <t>Arona</t>
  </si>
  <si>
    <t>Granadilla de Abona</t>
  </si>
  <si>
    <t>Puerto de la Cruz</t>
  </si>
  <si>
    <t>San Miguel de Abona</t>
  </si>
  <si>
    <t>Santa Cruz de Tenerife</t>
  </si>
  <si>
    <t>San Cristóbal de La Laguna</t>
  </si>
  <si>
    <t>Santiago del Teide</t>
  </si>
  <si>
    <t>Guía de Isora</t>
  </si>
  <si>
    <t>Resto de municipios de Tenerife</t>
  </si>
  <si>
    <t>Pernoctaciones en establecimientos alojativos (hoteles y apartamentos)</t>
  </si>
  <si>
    <t>Pernoctaciones en establecimientos alojativos (hoteles y apartamentos) según lugar de residencia</t>
  </si>
  <si>
    <t>Pernoctaciones en establecimientos alojativos (hoteles y apartamentos) según municipio de alojamiento</t>
  </si>
  <si>
    <r>
      <t xml:space="preserve">Estancia media en establecimientos alojativos (hoteles y apartamentos) </t>
    </r>
    <r>
      <rPr>
        <sz val="12"/>
        <color theme="1"/>
        <rFont val="Calibri"/>
        <family val="2"/>
        <scheme val="minor"/>
      </rPr>
      <t>(en días)</t>
    </r>
  </si>
  <si>
    <r>
      <t>Estancia media  según lugar de residencia</t>
    </r>
    <r>
      <rPr>
        <sz val="12"/>
        <color theme="1"/>
        <rFont val="Calibri"/>
        <family val="2"/>
        <scheme val="minor"/>
      </rPr>
      <t xml:space="preserve"> (en días)</t>
    </r>
  </si>
  <si>
    <t>Resto España</t>
  </si>
  <si>
    <r>
      <t>Estancia media  según municipio de alojamiento</t>
    </r>
    <r>
      <rPr>
        <sz val="12"/>
        <color theme="1"/>
        <rFont val="Calibri"/>
        <family val="2"/>
        <scheme val="minor"/>
      </rPr>
      <t xml:space="preserve"> (en días)</t>
    </r>
  </si>
  <si>
    <t>Tasas de ocupación por plaza en establecimientos alojativos (hoteles y apartamentos)</t>
  </si>
  <si>
    <t>dif 22-21</t>
  </si>
  <si>
    <t>dif 22-19</t>
  </si>
  <si>
    <t>var 22/21</t>
  </si>
  <si>
    <t>var 22/19</t>
  </si>
  <si>
    <t>Tasas de ocupación según municipio de alojamiento</t>
  </si>
  <si>
    <t>Indicadores de rentabilidad alojativa (hoteles y apartamentos)</t>
  </si>
  <si>
    <t>Ingresos totales según tipología y categoría alojativa</t>
  </si>
  <si>
    <t>5 Estrellas</t>
  </si>
  <si>
    <t>4 Estrellas</t>
  </si>
  <si>
    <t>3 Estrellas</t>
  </si>
  <si>
    <t>2 Estrellas</t>
  </si>
  <si>
    <t>1 Estrella</t>
  </si>
  <si>
    <t>Ingresos totales según municipio del alojamiento</t>
  </si>
  <si>
    <t>Tarifa media diaria (ADR) según tipología y categoría alojativa</t>
  </si>
  <si>
    <t>Tarifa media diaria (ADR) según municipio del alojamiento</t>
  </si>
  <si>
    <t>Resto de Tenerife</t>
  </si>
  <si>
    <t>Ingresos por habitación disponible (RevPAR) según tipología y categoría alojativa</t>
  </si>
  <si>
    <t>Ingresos por habitación disponible (RevPAR) según municipio del alojamiento</t>
  </si>
  <si>
    <t>Establecimientos abiertos y plazas ofertadas</t>
  </si>
  <si>
    <t>Número de establecimientos abiertos por tipología y categoría</t>
  </si>
  <si>
    <t>Número de establecimientos abiertos por municipio</t>
  </si>
  <si>
    <t>Número de plazas por tipología y categoría</t>
  </si>
  <si>
    <t>Número de plazas ofertadas por municipio</t>
  </si>
  <si>
    <t>Fuente: Encuestas de Alojamientos Turístico ISTAC. Elaboración Turismo de Tenerife</t>
  </si>
  <si>
    <t>Fuente: Estadísticas de tráfico aéreo - AENA</t>
  </si>
  <si>
    <t>Pasajeros llegados a los aeropuertos de Tenerife</t>
  </si>
  <si>
    <t>Pasajeros llegados a los aeropuertos de Tenerife según tipo de servicio</t>
  </si>
  <si>
    <t>Total llegadas</t>
  </si>
  <si>
    <t>llegadas regulares</t>
  </si>
  <si>
    <t>llegadas no regulares</t>
  </si>
  <si>
    <t>Pasajeros llegados a los aeropuertos de Tenerife procedencia del vuelo</t>
  </si>
  <si>
    <t>Procedencia del vuelo</t>
  </si>
  <si>
    <t>Total</t>
  </si>
  <si>
    <t>España</t>
  </si>
  <si>
    <t>aeropuertos insulares</t>
  </si>
  <si>
    <t>aeropuertos peninsulares</t>
  </si>
  <si>
    <t>Extranjero</t>
  </si>
  <si>
    <t>Reino Unido</t>
  </si>
  <si>
    <t>Federación Rusa</t>
  </si>
  <si>
    <t>Resto países</t>
  </si>
  <si>
    <t>Pasajeros llegados a los aeropuertos de Tenerife según aeropuerto de llegada</t>
  </si>
  <si>
    <t>Tenerife Norte - Los Rodeos</t>
  </si>
  <si>
    <t>Tenerife Sur - Reina Sofía</t>
  </si>
  <si>
    <t>Operaciones de llegada a los aeropuertos de Tenerife según tipo de servicio</t>
  </si>
  <si>
    <t>Operaciones de llegada a los aeropuertos de Tenerife según procedencia del vuelo</t>
  </si>
  <si>
    <t>Operaciones de llegada a los aeropuertos de Tenerife según aeropuerto de llegada</t>
  </si>
  <si>
    <t>Fuente: AENA. Elaboración Turismo de Tenerife</t>
  </si>
  <si>
    <t>marzo</t>
  </si>
  <si>
    <t xml:space="preserve">n hoteles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</si>
</sst>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0.0"/>
    <numFmt numFmtId="166" formatCode="#,##0.0"/>
    <numFmt numFmtId="167" formatCode="#,##0\ &quot;€&quot;"/>
    <numFmt numFmtId="168" formatCode="#,##0.0\ &quot;€&quot;"/>
    <numFmt numFmtId="169" formatCode="#,##0.00\ &quot;€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147DFC"/>
      <name val="Calibri"/>
      <family val="2"/>
      <scheme val="minor"/>
    </font>
    <font>
      <sz val="11"/>
      <color rgb="FF147DFC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FACCB"/>
      <name val="Calibri"/>
      <family val="2"/>
      <scheme val="minor"/>
    </font>
    <font>
      <sz val="11"/>
      <color rgb="FF0FACCB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E29700"/>
      <name val="Calibri"/>
      <family val="2"/>
      <scheme val="minor"/>
    </font>
    <font>
      <sz val="11"/>
      <color rgb="FFE297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rgb="FF666633"/>
      <name val="Calibri"/>
      <family val="2"/>
      <scheme val="minor"/>
    </font>
    <font>
      <sz val="11"/>
      <color rgb="FF66663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rgb="FFF79057"/>
      <name val="Calibri"/>
      <family val="2"/>
      <scheme val="minor"/>
    </font>
    <font>
      <sz val="11"/>
      <color rgb="FFF79057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rgb="FFD8767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CD1FE"/>
        <bgColor indexed="64"/>
      </patternFill>
    </fill>
    <fill>
      <patternFill patternType="solid">
        <fgColor rgb="FFB1EDF9"/>
        <bgColor indexed="64"/>
      </patternFill>
    </fill>
    <fill>
      <patternFill patternType="solid">
        <fgColor rgb="FFB1F6F9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rgb="FFC1BF7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9AB7F"/>
        <bgColor indexed="64"/>
      </patternFill>
    </fill>
  </fills>
  <borders count="144">
    <border>
      <left/>
      <right/>
      <top/>
      <bottom/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hair">
        <color rgb="FF0070C0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hair">
        <color rgb="FF0070C0"/>
      </right>
      <top/>
      <bottom style="hair">
        <color rgb="FF0070C0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/>
      <diagonal/>
    </border>
    <border>
      <left style="dashed">
        <color theme="0" tint="-0.34998626667073579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hair">
        <color rgb="FFACD1FE"/>
      </left>
      <right style="hair">
        <color rgb="FFACD1FE"/>
      </right>
      <top/>
      <bottom style="hair">
        <color rgb="FFACD1FE"/>
      </bottom>
      <diagonal/>
    </border>
    <border>
      <left style="hair">
        <color rgb="FFACD1FE"/>
      </left>
      <right style="hair">
        <color rgb="FFACD1FE"/>
      </right>
      <top style="hair">
        <color rgb="FFACD1FE"/>
      </top>
      <bottom/>
      <diagonal/>
    </border>
    <border>
      <left style="hair">
        <color rgb="FFACD1FE"/>
      </left>
      <right style="hair">
        <color rgb="FFACD1FE"/>
      </right>
      <top style="hair">
        <color rgb="FFACD1FE"/>
      </top>
      <bottom style="hair">
        <color rgb="FFACD1FE"/>
      </bottom>
      <diagonal/>
    </border>
    <border>
      <left style="hair">
        <color rgb="FFACD1FE"/>
      </left>
      <right style="hair">
        <color rgb="FFACD1FE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ACD1FE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rgb="FFACD1FE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dashed">
        <color theme="0" tint="-0.34998626667073579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rgb="FF0070C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theme="0" tint="-0.24994659260841701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/>
      <diagonal/>
    </border>
    <border>
      <left style="hair">
        <color rgb="FF0FACCB"/>
      </left>
      <right style="hair">
        <color rgb="FF0FACCB"/>
      </right>
      <top/>
      <bottom style="hair">
        <color rgb="FF0FACCB"/>
      </bottom>
      <diagonal/>
    </border>
    <border>
      <left style="hair">
        <color rgb="FF0FACCB"/>
      </left>
      <right style="hair">
        <color rgb="FF0FACCB"/>
      </right>
      <top style="hair">
        <color rgb="FFACD1FE"/>
      </top>
      <bottom style="hair">
        <color rgb="FF0FACCB"/>
      </bottom>
      <diagonal/>
    </border>
    <border>
      <left style="hair">
        <color rgb="FF0FACCB"/>
      </left>
      <right style="hair">
        <color rgb="FF0FACCB"/>
      </right>
      <top style="hair">
        <color rgb="FF0FACCB"/>
      </top>
      <bottom style="hair">
        <color rgb="FF0FACCB"/>
      </bottom>
      <diagonal/>
    </border>
    <border>
      <left style="hair">
        <color rgb="FF0FACCB"/>
      </left>
      <right style="hair">
        <color rgb="FF0FACCB"/>
      </right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rgb="FF0FACCB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0FACCB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0.34998626667073579"/>
      </top>
      <bottom style="hair">
        <color theme="0" tint="-4.9989318521683403E-2"/>
      </bottom>
      <diagonal/>
    </border>
    <border>
      <left style="dashed">
        <color theme="0" tint="-0.34998626667073579"/>
      </left>
      <right/>
      <top/>
      <bottom style="dashed">
        <color theme="0" tint="-0.34998626667073579"/>
      </bottom>
      <diagonal/>
    </border>
    <border>
      <left style="hair">
        <color rgb="FFE29700"/>
      </left>
      <right style="hair">
        <color rgb="FFE29700"/>
      </right>
      <top style="dashed">
        <color theme="0" tint="-0.34998626667073579"/>
      </top>
      <bottom style="hair">
        <color rgb="FFE29700"/>
      </bottom>
      <diagonal/>
    </border>
    <border>
      <left style="hair">
        <color rgb="FFE29700"/>
      </left>
      <right/>
      <top style="dashed">
        <color theme="0" tint="-0.34998626667073579"/>
      </top>
      <bottom style="hair">
        <color rgb="FFE29700"/>
      </bottom>
      <diagonal/>
    </border>
    <border>
      <left/>
      <right style="hair">
        <color rgb="FFE29700"/>
      </right>
      <top style="dashed">
        <color theme="0" tint="-0.34998626667073579"/>
      </top>
      <bottom style="hair">
        <color rgb="FFE29700"/>
      </bottom>
      <diagonal/>
    </border>
    <border>
      <left style="hair">
        <color rgb="FFE29700"/>
      </left>
      <right style="hair">
        <color rgb="FFE29700"/>
      </right>
      <top style="hair">
        <color rgb="FFE29700"/>
      </top>
      <bottom style="hair">
        <color rgb="FFE29700"/>
      </bottom>
      <diagonal/>
    </border>
    <border>
      <left style="hair">
        <color rgb="FFE29700"/>
      </left>
      <right/>
      <top style="hair">
        <color rgb="FFE29700"/>
      </top>
      <bottom style="hair">
        <color rgb="FFE29700"/>
      </bottom>
      <diagonal/>
    </border>
    <border>
      <left/>
      <right style="hair">
        <color rgb="FFE29700"/>
      </right>
      <top style="hair">
        <color rgb="FFE29700"/>
      </top>
      <bottom style="hair">
        <color rgb="FFE2970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E29700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rgb="FFE29700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rgb="FFE29700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rgb="FFE29700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rgb="FFE29700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rgb="FFE29700"/>
      </bottom>
      <diagonal/>
    </border>
    <border>
      <left style="hair">
        <color rgb="FFE29700"/>
      </left>
      <right style="hair">
        <color rgb="FFE29700"/>
      </right>
      <top/>
      <bottom style="hair">
        <color rgb="FFE2970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E29700"/>
      </top>
      <bottom style="dashed">
        <color theme="0" tint="-4.9989318521683403E-2"/>
      </bottom>
      <diagonal/>
    </border>
    <border>
      <left style="hair">
        <color theme="0" tint="-0.24994659260841701"/>
      </left>
      <right/>
      <top style="hair">
        <color rgb="FFE29700"/>
      </top>
      <bottom style="dashed">
        <color theme="0" tint="-4.9989318521683403E-2"/>
      </bottom>
      <diagonal/>
    </border>
    <border>
      <left/>
      <right style="hair">
        <color theme="0" tint="-0.24994659260841701"/>
      </right>
      <top style="hair">
        <color rgb="FFE29700"/>
      </top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hair">
        <color theme="0" tint="-0.24994659260841701"/>
      </left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hair">
        <color theme="0" tint="-0.2499465926084170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4.9989318521683403E-2"/>
      </top>
      <bottom style="dashed">
        <color theme="0" tint="-0.34998626667073579"/>
      </bottom>
      <diagonal/>
    </border>
    <border>
      <left style="hair">
        <color theme="0" tint="-0.24994659260841701"/>
      </left>
      <right/>
      <top style="dashed">
        <color theme="0" tint="-4.9989318521683403E-2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dashed">
        <color theme="0" tint="-4.9989318521683403E-2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ashed">
        <color theme="0" tint="-4.9989318521683403E-2"/>
      </bottom>
      <diagonal/>
    </border>
    <border>
      <left style="hair">
        <color rgb="FFE29700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 style="hair">
        <color rgb="FFE29700"/>
      </right>
      <top style="dashed">
        <color theme="0" tint="-0.34998626667073579"/>
      </top>
      <bottom style="dashed">
        <color theme="0" tint="-0.34998626667073579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0.34998626667073579"/>
      </top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4.9989318521683403E-2"/>
      </top>
      <bottom/>
      <diagonal/>
    </border>
    <border>
      <left style="hair">
        <color theme="9" tint="-0.24994659260841701"/>
      </left>
      <right style="hair">
        <color theme="9" tint="-0.24994659260841701"/>
      </right>
      <top style="dashed">
        <color theme="0" tint="-0.34998626667073579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dashed">
        <color theme="0" tint="-0.34998626667073579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dashed">
        <color theme="0" tint="-0.34998626667073579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9" tint="-0.24994659260841701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9" tint="-0.24994659260841701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theme="9" tint="-0.24994659260841701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theme="9" tint="-0.24994659260841701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9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9" tint="-0.24994659260841701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/>
      <diagonal/>
    </border>
    <border>
      <left/>
      <right style="hair">
        <color theme="0" tint="-0.24994659260841701"/>
      </right>
      <top style="hair">
        <color theme="0" tint="-4.9989318521683403E-2"/>
      </top>
      <bottom/>
      <diagonal/>
    </border>
    <border>
      <left style="hair">
        <color rgb="FF666633"/>
      </left>
      <right style="hair">
        <color rgb="FF666633"/>
      </right>
      <top style="dashed">
        <color theme="0" tint="-0.34998626667073579"/>
      </top>
      <bottom style="hair">
        <color rgb="FF666633"/>
      </bottom>
      <diagonal/>
    </border>
    <border>
      <left style="hair">
        <color rgb="FF666633"/>
      </left>
      <right style="hair">
        <color rgb="FF666633"/>
      </right>
      <top style="hair">
        <color rgb="FF666633"/>
      </top>
      <bottom style="hair">
        <color rgb="FF666633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666633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4.9989318521683403E-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rgb="FF666633"/>
      </bottom>
      <diagonal/>
    </border>
    <border>
      <left/>
      <right/>
      <top/>
      <bottom style="hair">
        <color rgb="FF666633"/>
      </bottom>
      <diagonal/>
    </border>
    <border>
      <left style="hair">
        <color rgb="FF666633"/>
      </left>
      <right/>
      <top style="dashed">
        <color theme="0" tint="-0.34998626667073579"/>
      </top>
      <bottom style="hair">
        <color rgb="FF666633"/>
      </bottom>
      <diagonal/>
    </border>
    <border>
      <left/>
      <right style="hair">
        <color rgb="FF666633"/>
      </right>
      <top style="dashed">
        <color theme="0" tint="-0.34998626667073579"/>
      </top>
      <bottom style="hair">
        <color rgb="FF666633"/>
      </bottom>
      <diagonal/>
    </border>
    <border>
      <left style="hair">
        <color rgb="FF666633"/>
      </left>
      <right/>
      <top style="hair">
        <color rgb="FF666633"/>
      </top>
      <bottom style="hair">
        <color rgb="FF666633"/>
      </bottom>
      <diagonal/>
    </border>
    <border>
      <left/>
      <right style="hair">
        <color rgb="FF666633"/>
      </right>
      <top style="hair">
        <color rgb="FF666633"/>
      </top>
      <bottom style="hair">
        <color rgb="FF666633"/>
      </bottom>
      <diagonal/>
    </border>
    <border>
      <left style="hair">
        <color theme="0" tint="-0.34998626667073579"/>
      </left>
      <right/>
      <top style="hair">
        <color rgb="FF666633"/>
      </top>
      <bottom style="hair">
        <color theme="0" tint="-4.9989318521683403E-2"/>
      </bottom>
      <diagonal/>
    </border>
    <border>
      <left/>
      <right style="hair">
        <color theme="0" tint="-0.34998626667073579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34998626667073579"/>
      </left>
      <right/>
      <top style="hair">
        <color theme="0" tint="-4.9989318521683403E-2"/>
      </top>
      <bottom/>
      <diagonal/>
    </border>
    <border>
      <left/>
      <right style="hair">
        <color theme="0" tint="-0.34998626667073579"/>
      </right>
      <top style="hair">
        <color theme="0" tint="-4.9989318521683403E-2"/>
      </top>
      <bottom/>
      <diagonal/>
    </border>
    <border>
      <left style="hair">
        <color theme="0" tint="-0.34998626667073579"/>
      </left>
      <right/>
      <top/>
      <bottom/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/>
      <top/>
      <bottom style="hair">
        <color rgb="FF666633"/>
      </bottom>
      <diagonal/>
    </border>
    <border>
      <left/>
      <right style="hair">
        <color theme="0" tint="-0.34998626667073579"/>
      </right>
      <top/>
      <bottom style="hair">
        <color rgb="FF666633"/>
      </bottom>
      <diagonal/>
    </border>
    <border>
      <left style="hair">
        <color theme="0" tint="-0.24994659260841701"/>
      </left>
      <right/>
      <top style="hair">
        <color rgb="FF666633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/>
      <bottom style="hair">
        <color theme="0" tint="-4.9989318521683403E-2"/>
      </bottom>
      <diagonal/>
    </border>
    <border>
      <left style="hair">
        <color theme="0" tint="-0.24994659260841701"/>
      </left>
      <right/>
      <top style="dashed">
        <color theme="0" tint="-0.34998626667073579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dashed">
        <color theme="0" tint="-0.34998626667073579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dashed">
        <color theme="0" tint="-0.34998626667073579"/>
      </top>
      <bottom style="hair">
        <color theme="8" tint="-0.24994659260841701"/>
      </bottom>
      <diagonal/>
    </border>
    <border>
      <left style="hair">
        <color theme="8" tint="-0.24994659260841701"/>
      </left>
      <right/>
      <top style="dashed">
        <color theme="0" tint="-0.34998626667073579"/>
      </top>
      <bottom style="hair">
        <color theme="8" tint="-0.24994659260841701"/>
      </bottom>
      <diagonal/>
    </border>
    <border>
      <left/>
      <right style="hair">
        <color theme="8" tint="-0.24994659260841701"/>
      </right>
      <top style="dashed">
        <color theme="0" tint="-0.34998626667073579"/>
      </top>
      <bottom style="hair">
        <color theme="8" tint="-0.24994659260841701"/>
      </bottom>
      <diagonal/>
    </border>
    <border>
      <left/>
      <right/>
      <top style="dashed">
        <color theme="0" tint="-0.34998626667073579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/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/>
      <right/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0" tint="-0.24994659260841701"/>
      </left>
      <right/>
      <top style="hair">
        <color theme="8" tint="-0.24994659260841701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theme="8" tint="-0.24994659260841701"/>
      </top>
      <bottom style="hair">
        <color theme="0" tint="-4.9989318521683403E-2"/>
      </bottom>
      <diagonal/>
    </border>
    <border>
      <left/>
      <right/>
      <top style="hair">
        <color theme="8" tint="-0.24994659260841701"/>
      </top>
      <bottom style="hair">
        <color theme="0" tint="-4.9989318521683403E-2"/>
      </bottom>
      <diagonal/>
    </border>
    <border>
      <left/>
      <right/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8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8" tint="-0.24994659260841701"/>
      </bottom>
      <diagonal/>
    </border>
    <border>
      <left/>
      <right/>
      <top style="hair">
        <color theme="0" tint="-4.9989318521683403E-2"/>
      </top>
      <bottom style="hair">
        <color theme="8" tint="-0.24994659260841701"/>
      </bottom>
      <diagonal/>
    </border>
    <border>
      <left style="hair">
        <color rgb="FF0FACCB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/>
      <right/>
      <top style="hair">
        <color theme="0" tint="-4.9989318521683403E-2"/>
      </top>
      <bottom style="hair">
        <color theme="0" tint="-0.24994659260841701"/>
      </bottom>
      <diagonal/>
    </border>
    <border>
      <left style="hair">
        <color rgb="FFF79057"/>
      </left>
      <right style="hair">
        <color rgb="FFF79057"/>
      </right>
      <top style="dashed">
        <color theme="0" tint="-0.34998626667073579"/>
      </top>
      <bottom style="hair">
        <color rgb="FFF79057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0" tint="-0.34998626667073579"/>
      </top>
      <bottom style="hair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hair">
        <color rgb="FFF79057"/>
      </left>
      <right style="hair">
        <color rgb="FFF79057"/>
      </right>
      <top style="dashed">
        <color theme="0" tint="-0.34998626667073579"/>
      </top>
      <bottom/>
      <diagonal/>
    </border>
    <border>
      <left style="hair">
        <color rgb="FFF79057"/>
      </left>
      <right style="hair">
        <color rgb="FFF79057"/>
      </right>
      <top style="hair">
        <color rgb="FFF79057"/>
      </top>
      <bottom style="hair">
        <color rgb="FFF79057"/>
      </bottom>
      <diagonal/>
    </border>
    <border>
      <left style="hair">
        <color theme="8"/>
      </left>
      <right style="hair">
        <color theme="8"/>
      </right>
      <top style="dashed">
        <color theme="0" tint="-0.34998626667073579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dashed">
        <color theme="0" tint="-0.34998626667073579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3">
    <xf numFmtId="0" fontId="0" fillId="0" borderId="0" xfId="0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164" fontId="6" fillId="4" borderId="0" xfId="1" applyNumberFormat="1" applyFont="1" applyFill="1"/>
    <xf numFmtId="0" fontId="0" fillId="2" borderId="11" xfId="0" applyFill="1" applyBorder="1"/>
    <xf numFmtId="0" fontId="0" fillId="2" borderId="12" xfId="0" applyFill="1" applyBorder="1" applyAlignment="1">
      <alignment horizontal="center" vertical="center" wrapText="1"/>
    </xf>
    <xf numFmtId="164" fontId="6" fillId="4" borderId="0" xfId="1" applyNumberFormat="1" applyFont="1" applyFill="1" applyAlignment="1">
      <alignment horizontal="center" vertical="center" wrapText="1"/>
    </xf>
    <xf numFmtId="0" fontId="6" fillId="0" borderId="13" xfId="0" applyFont="1" applyBorder="1"/>
    <xf numFmtId="3" fontId="6" fillId="0" borderId="13" xfId="0" applyNumberFormat="1" applyFont="1" applyBorder="1"/>
    <xf numFmtId="164" fontId="6" fillId="0" borderId="13" xfId="1" applyNumberFormat="1" applyFont="1" applyBorder="1"/>
    <xf numFmtId="164" fontId="6" fillId="4" borderId="14" xfId="1" applyNumberFormat="1" applyFont="1" applyFill="1" applyBorder="1"/>
    <xf numFmtId="0" fontId="7" fillId="0" borderId="15" xfId="0" applyFont="1" applyBorder="1" applyAlignment="1">
      <alignment horizontal="left" indent="1"/>
    </xf>
    <xf numFmtId="3" fontId="7" fillId="0" borderId="15" xfId="0" applyNumberFormat="1" applyFont="1" applyBorder="1"/>
    <xf numFmtId="164" fontId="7" fillId="0" borderId="15" xfId="1" applyNumberFormat="1" applyFont="1" applyBorder="1"/>
    <xf numFmtId="164" fontId="7" fillId="4" borderId="16" xfId="1" applyNumberFormat="1" applyFont="1" applyFill="1" applyBorder="1"/>
    <xf numFmtId="0" fontId="0" fillId="0" borderId="17" xfId="0" applyBorder="1" applyAlignment="1">
      <alignment horizontal="left" indent="3"/>
    </xf>
    <xf numFmtId="3" fontId="0" fillId="0" borderId="17" xfId="0" applyNumberFormat="1" applyBorder="1"/>
    <xf numFmtId="164" fontId="0" fillId="0" borderId="17" xfId="1" applyNumberFormat="1" applyFont="1" applyBorder="1"/>
    <xf numFmtId="164" fontId="0" fillId="4" borderId="18" xfId="1" applyNumberFormat="1" applyFont="1" applyFill="1" applyBorder="1"/>
    <xf numFmtId="0" fontId="0" fillId="0" borderId="19" xfId="0" applyBorder="1" applyAlignment="1">
      <alignment horizontal="left" indent="3"/>
    </xf>
    <xf numFmtId="3" fontId="0" fillId="0" borderId="19" xfId="0" applyNumberFormat="1" applyBorder="1"/>
    <xf numFmtId="164" fontId="0" fillId="0" borderId="19" xfId="1" applyNumberFormat="1" applyFont="1" applyBorder="1"/>
    <xf numFmtId="0" fontId="0" fillId="0" borderId="20" xfId="0" applyBorder="1" applyAlignment="1">
      <alignment horizontal="left" indent="3"/>
    </xf>
    <xf numFmtId="3" fontId="0" fillId="0" borderId="20" xfId="0" applyNumberFormat="1" applyBorder="1"/>
    <xf numFmtId="164" fontId="0" fillId="0" borderId="20" xfId="1" applyNumberFormat="1" applyFont="1" applyBorder="1"/>
    <xf numFmtId="0" fontId="0" fillId="0" borderId="21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2"/>
    </xf>
    <xf numFmtId="3" fontId="0" fillId="0" borderId="23" xfId="0" applyNumberFormat="1" applyBorder="1"/>
    <xf numFmtId="164" fontId="0" fillId="0" borderId="23" xfId="1" applyNumberFormat="1" applyFont="1" applyBorder="1"/>
    <xf numFmtId="164" fontId="0" fillId="4" borderId="24" xfId="1" applyNumberFormat="1" applyFont="1" applyFill="1" applyBorder="1"/>
    <xf numFmtId="0" fontId="5" fillId="4" borderId="28" xfId="0" applyFont="1" applyFill="1" applyBorder="1"/>
    <xf numFmtId="0" fontId="5" fillId="4" borderId="29" xfId="0" applyFont="1" applyFill="1" applyBorder="1"/>
    <xf numFmtId="0" fontId="5" fillId="4" borderId="30" xfId="0" applyFont="1" applyFill="1" applyBorder="1"/>
    <xf numFmtId="164" fontId="7" fillId="4" borderId="15" xfId="1" applyNumberFormat="1" applyFont="1" applyFill="1" applyBorder="1"/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2"/>
    </xf>
    <xf numFmtId="164" fontId="0" fillId="0" borderId="18" xfId="1" applyNumberFormat="1" applyFont="1" applyBorder="1"/>
    <xf numFmtId="3" fontId="0" fillId="0" borderId="18" xfId="0" applyNumberFormat="1" applyBorder="1"/>
    <xf numFmtId="0" fontId="0" fillId="0" borderId="20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8" fillId="0" borderId="14" xfId="0" applyFont="1" applyBorder="1" applyAlignment="1">
      <alignment horizontal="left"/>
    </xf>
    <xf numFmtId="3" fontId="8" fillId="0" borderId="14" xfId="0" applyNumberFormat="1" applyFont="1" applyBorder="1"/>
    <xf numFmtId="164" fontId="8" fillId="0" borderId="14" xfId="1" applyNumberFormat="1" applyFont="1" applyBorder="1"/>
    <xf numFmtId="164" fontId="8" fillId="4" borderId="16" xfId="1" applyNumberFormat="1" applyFont="1" applyFill="1" applyBorder="1"/>
    <xf numFmtId="0" fontId="0" fillId="0" borderId="19" xfId="0" applyBorder="1" applyAlignment="1">
      <alignment horizontal="left"/>
    </xf>
    <xf numFmtId="0" fontId="0" fillId="0" borderId="31" xfId="0" applyBorder="1" applyAlignment="1">
      <alignment horizontal="left"/>
    </xf>
    <xf numFmtId="3" fontId="0" fillId="0" borderId="31" xfId="0" applyNumberFormat="1" applyBorder="1"/>
    <xf numFmtId="164" fontId="0" fillId="0" borderId="31" xfId="1" applyNumberFormat="1" applyFont="1" applyBorder="1"/>
    <xf numFmtId="0" fontId="0" fillId="0" borderId="23" xfId="0" applyBorder="1" applyAlignment="1">
      <alignment horizontal="left"/>
    </xf>
    <xf numFmtId="0" fontId="0" fillId="0" borderId="32" xfId="0" applyBorder="1" applyAlignment="1">
      <alignment horizontal="left"/>
    </xf>
    <xf numFmtId="3" fontId="0" fillId="0" borderId="32" xfId="0" applyNumberFormat="1" applyBorder="1"/>
    <xf numFmtId="164" fontId="0" fillId="0" borderId="32" xfId="1" applyNumberFormat="1" applyFont="1" applyBorder="1"/>
    <xf numFmtId="0" fontId="0" fillId="2" borderId="33" xfId="0" applyFill="1" applyBorder="1"/>
    <xf numFmtId="164" fontId="6" fillId="6" borderId="0" xfId="1" applyNumberFormat="1" applyFont="1" applyFill="1"/>
    <xf numFmtId="164" fontId="6" fillId="6" borderId="0" xfId="1" applyNumberFormat="1" applyFont="1" applyFill="1" applyAlignment="1">
      <alignment horizontal="center" vertical="center" wrapText="1"/>
    </xf>
    <xf numFmtId="0" fontId="9" fillId="0" borderId="34" xfId="0" applyFont="1" applyBorder="1"/>
    <xf numFmtId="3" fontId="9" fillId="0" borderId="34" xfId="0" applyNumberFormat="1" applyFont="1" applyBorder="1"/>
    <xf numFmtId="164" fontId="9" fillId="0" borderId="34" xfId="1" applyNumberFormat="1" applyFont="1" applyBorder="1"/>
    <xf numFmtId="164" fontId="9" fillId="6" borderId="35" xfId="1" applyNumberFormat="1" applyFont="1" applyFill="1" applyBorder="1"/>
    <xf numFmtId="0" fontId="10" fillId="0" borderId="36" xfId="0" applyFont="1" applyBorder="1" applyAlignment="1">
      <alignment horizontal="left" indent="1"/>
    </xf>
    <xf numFmtId="3" fontId="10" fillId="0" borderId="36" xfId="0" applyNumberFormat="1" applyFont="1" applyBorder="1"/>
    <xf numFmtId="164" fontId="10" fillId="0" borderId="36" xfId="1" applyNumberFormat="1" applyFont="1" applyBorder="1"/>
    <xf numFmtId="164" fontId="10" fillId="6" borderId="36" xfId="1" applyNumberFormat="1" applyFont="1" applyFill="1" applyBorder="1"/>
    <xf numFmtId="164" fontId="0" fillId="6" borderId="18" xfId="1" applyNumberFormat="1" applyFont="1" applyFill="1" applyBorder="1"/>
    <xf numFmtId="0" fontId="0" fillId="0" borderId="20" xfId="0" applyBorder="1" applyAlignment="1">
      <alignment horizontal="left" indent="2"/>
    </xf>
    <xf numFmtId="0" fontId="10" fillId="0" borderId="34" xfId="0" applyFont="1" applyBorder="1"/>
    <xf numFmtId="3" fontId="10" fillId="0" borderId="34" xfId="0" applyNumberFormat="1" applyFont="1" applyBorder="1"/>
    <xf numFmtId="164" fontId="10" fillId="0" borderId="34" xfId="1" applyNumberFormat="1" applyFont="1" applyBorder="1"/>
    <xf numFmtId="164" fontId="10" fillId="6" borderId="37" xfId="1" applyNumberFormat="1" applyFont="1" applyFill="1" applyBorder="1"/>
    <xf numFmtId="164" fontId="0" fillId="6" borderId="38" xfId="1" applyNumberFormat="1" applyFont="1" applyFill="1" applyBorder="1"/>
    <xf numFmtId="164" fontId="0" fillId="6" borderId="0" xfId="1" applyNumberFormat="1" applyFont="1" applyFill="1"/>
    <xf numFmtId="0" fontId="0" fillId="0" borderId="39" xfId="0" applyBorder="1" applyAlignment="1">
      <alignment horizontal="left" indent="1"/>
    </xf>
    <xf numFmtId="0" fontId="0" fillId="0" borderId="40" xfId="0" applyBorder="1" applyAlignment="1">
      <alignment horizontal="left" indent="1"/>
    </xf>
    <xf numFmtId="3" fontId="0" fillId="0" borderId="40" xfId="0" applyNumberFormat="1" applyBorder="1"/>
    <xf numFmtId="164" fontId="0" fillId="0" borderId="40" xfId="1" applyNumberFormat="1" applyFont="1" applyBorder="1"/>
    <xf numFmtId="0" fontId="0" fillId="0" borderId="32" xfId="0" applyBorder="1" applyAlignment="1">
      <alignment horizontal="left" indent="1"/>
    </xf>
    <xf numFmtId="0" fontId="0" fillId="0" borderId="41" xfId="0" applyBorder="1"/>
    <xf numFmtId="3" fontId="0" fillId="0" borderId="41" xfId="0" applyNumberFormat="1" applyBorder="1"/>
    <xf numFmtId="164" fontId="0" fillId="0" borderId="41" xfId="1" applyNumberFormat="1" applyFont="1" applyBorder="1"/>
    <xf numFmtId="0" fontId="0" fillId="0" borderId="19" xfId="0" applyBorder="1"/>
    <xf numFmtId="0" fontId="0" fillId="0" borderId="23" xfId="0" applyBorder="1"/>
    <xf numFmtId="0" fontId="0" fillId="0" borderId="22" xfId="0" applyBorder="1"/>
    <xf numFmtId="3" fontId="0" fillId="0" borderId="22" xfId="0" applyNumberFormat="1" applyBorder="1"/>
    <xf numFmtId="164" fontId="0" fillId="0" borderId="22" xfId="1" applyNumberFormat="1" applyFont="1" applyBorder="1"/>
    <xf numFmtId="0" fontId="0" fillId="7" borderId="0" xfId="0" applyFill="1" applyAlignment="1">
      <alignment horizontal="center"/>
    </xf>
    <xf numFmtId="0" fontId="0" fillId="2" borderId="42" xfId="0" applyFill="1" applyBorder="1"/>
    <xf numFmtId="0" fontId="0" fillId="7" borderId="0" xfId="0" applyFill="1"/>
    <xf numFmtId="0" fontId="12" fillId="0" borderId="43" xfId="0" applyFont="1" applyBorder="1"/>
    <xf numFmtId="2" fontId="13" fillId="0" borderId="43" xfId="0" applyNumberFormat="1" applyFont="1" applyBorder="1" applyAlignment="1">
      <alignment horizontal="right"/>
    </xf>
    <xf numFmtId="2" fontId="13" fillId="7" borderId="0" xfId="0" applyNumberFormat="1" applyFont="1" applyFill="1" applyAlignment="1">
      <alignment horizontal="center"/>
    </xf>
    <xf numFmtId="0" fontId="13" fillId="0" borderId="46" xfId="0" applyFont="1" applyBorder="1" applyAlignment="1">
      <alignment horizontal="left" indent="1"/>
    </xf>
    <xf numFmtId="2" fontId="13" fillId="0" borderId="46" xfId="0" applyNumberFormat="1" applyFont="1" applyBorder="1" applyAlignment="1">
      <alignment horizontal="right"/>
    </xf>
    <xf numFmtId="0" fontId="0" fillId="0" borderId="49" xfId="0" applyBorder="1" applyAlignment="1">
      <alignment horizontal="left" indent="2"/>
    </xf>
    <xf numFmtId="2" fontId="0" fillId="0" borderId="49" xfId="0" applyNumberFormat="1" applyBorder="1" applyAlignment="1">
      <alignment horizontal="right"/>
    </xf>
    <xf numFmtId="2" fontId="0" fillId="7" borderId="0" xfId="0" applyNumberFormat="1" applyFill="1" applyAlignment="1">
      <alignment horizontal="center"/>
    </xf>
    <xf numFmtId="2" fontId="0" fillId="0" borderId="19" xfId="0" applyNumberFormat="1" applyBorder="1" applyAlignment="1">
      <alignment horizontal="right"/>
    </xf>
    <xf numFmtId="0" fontId="0" fillId="0" borderId="54" xfId="0" applyBorder="1" applyAlignment="1">
      <alignment horizontal="left" indent="2"/>
    </xf>
    <xf numFmtId="2" fontId="0" fillId="0" borderId="54" xfId="0" applyNumberFormat="1" applyBorder="1" applyAlignment="1">
      <alignment horizontal="right"/>
    </xf>
    <xf numFmtId="0" fontId="13" fillId="0" borderId="57" xfId="0" applyFont="1" applyBorder="1" applyAlignment="1">
      <alignment horizontal="left" indent="1"/>
    </xf>
    <xf numFmtId="2" fontId="13" fillId="0" borderId="57" xfId="0" applyNumberFormat="1" applyFont="1" applyBorder="1" applyAlignment="1">
      <alignment horizontal="right"/>
    </xf>
    <xf numFmtId="2" fontId="0" fillId="0" borderId="58" xfId="0" applyNumberFormat="1" applyBorder="1" applyAlignment="1">
      <alignment horizontal="right"/>
    </xf>
    <xf numFmtId="2" fontId="0" fillId="0" borderId="61" xfId="0" applyNumberFormat="1" applyBorder="1" applyAlignment="1">
      <alignment horizontal="right"/>
    </xf>
    <xf numFmtId="2" fontId="0" fillId="0" borderId="64" xfId="0" applyNumberFormat="1" applyBorder="1" applyAlignment="1">
      <alignment horizontal="right"/>
    </xf>
    <xf numFmtId="165" fontId="13" fillId="0" borderId="43" xfId="0" applyNumberFormat="1" applyFont="1" applyBorder="1" applyAlignment="1">
      <alignment horizontal="right"/>
    </xf>
    <xf numFmtId="2" fontId="13" fillId="0" borderId="43" xfId="0" applyNumberFormat="1" applyFont="1" applyBorder="1" applyAlignment="1">
      <alignment horizontal="center"/>
    </xf>
    <xf numFmtId="165" fontId="13" fillId="0" borderId="43" xfId="0" applyNumberFormat="1" applyFont="1" applyBorder="1" applyAlignment="1">
      <alignment horizontal="center"/>
    </xf>
    <xf numFmtId="0" fontId="13" fillId="0" borderId="43" xfId="0" applyFont="1" applyBorder="1"/>
    <xf numFmtId="0" fontId="0" fillId="0" borderId="49" xfId="0" applyBorder="1" applyAlignment="1">
      <alignment horizontal="left" indent="1"/>
    </xf>
    <xf numFmtId="2" fontId="0" fillId="0" borderId="49" xfId="0" applyNumberFormat="1" applyBorder="1" applyAlignment="1">
      <alignment horizontal="center"/>
    </xf>
    <xf numFmtId="165" fontId="0" fillId="0" borderId="49" xfId="0" applyNumberFormat="1" applyBorder="1" applyAlignment="1">
      <alignment horizontal="right"/>
    </xf>
    <xf numFmtId="165" fontId="0" fillId="0" borderId="49" xfId="0" applyNumberFormat="1" applyBorder="1" applyAlignment="1">
      <alignment horizontal="center"/>
    </xf>
    <xf numFmtId="0" fontId="0" fillId="0" borderId="54" xfId="0" applyBorder="1" applyAlignment="1">
      <alignment horizontal="left" indent="1"/>
    </xf>
    <xf numFmtId="2" fontId="0" fillId="0" borderId="54" xfId="0" applyNumberFormat="1" applyBorder="1" applyAlignment="1">
      <alignment horizontal="center"/>
    </xf>
    <xf numFmtId="165" fontId="0" fillId="0" borderId="54" xfId="0" applyNumberFormat="1" applyBorder="1" applyAlignment="1">
      <alignment horizontal="right"/>
    </xf>
    <xf numFmtId="165" fontId="0" fillId="0" borderId="54" xfId="0" applyNumberFormat="1" applyBorder="1" applyAlignment="1">
      <alignment horizontal="center"/>
    </xf>
    <xf numFmtId="0" fontId="13" fillId="0" borderId="46" xfId="0" applyFont="1" applyBorder="1"/>
    <xf numFmtId="2" fontId="13" fillId="0" borderId="46" xfId="0" applyNumberFormat="1" applyFont="1" applyBorder="1" applyAlignment="1">
      <alignment horizontal="center"/>
    </xf>
    <xf numFmtId="165" fontId="13" fillId="0" borderId="46" xfId="0" applyNumberFormat="1" applyFont="1" applyBorder="1" applyAlignment="1">
      <alignment horizontal="right"/>
    </xf>
    <xf numFmtId="165" fontId="13" fillId="0" borderId="46" xfId="0" applyNumberFormat="1" applyFont="1" applyBorder="1" applyAlignment="1">
      <alignment horizontal="center"/>
    </xf>
    <xf numFmtId="0" fontId="0" fillId="0" borderId="67" xfId="0" applyBorder="1" applyAlignment="1">
      <alignment horizontal="left" indent="1"/>
    </xf>
    <xf numFmtId="2" fontId="0" fillId="0" borderId="67" xfId="0" applyNumberFormat="1" applyBorder="1" applyAlignment="1">
      <alignment horizontal="right"/>
    </xf>
    <xf numFmtId="2" fontId="0" fillId="0" borderId="67" xfId="0" applyNumberFormat="1" applyBorder="1" applyAlignment="1">
      <alignment horizontal="center"/>
    </xf>
    <xf numFmtId="165" fontId="0" fillId="0" borderId="67" xfId="0" applyNumberFormat="1" applyBorder="1" applyAlignment="1">
      <alignment horizontal="right"/>
    </xf>
    <xf numFmtId="165" fontId="0" fillId="0" borderId="67" xfId="0" applyNumberFormat="1" applyBorder="1" applyAlignment="1">
      <alignment horizontal="center"/>
    </xf>
    <xf numFmtId="0" fontId="0" fillId="0" borderId="61" xfId="0" applyBorder="1" applyAlignment="1">
      <alignment horizontal="left" indent="1"/>
    </xf>
    <xf numFmtId="2" fontId="0" fillId="0" borderId="61" xfId="0" applyNumberFormat="1" applyBorder="1" applyAlignment="1">
      <alignment horizontal="center"/>
    </xf>
    <xf numFmtId="165" fontId="0" fillId="0" borderId="61" xfId="0" applyNumberFormat="1" applyBorder="1" applyAlignment="1">
      <alignment horizontal="right"/>
    </xf>
    <xf numFmtId="165" fontId="0" fillId="0" borderId="61" xfId="0" applyNumberFormat="1" applyBorder="1" applyAlignment="1">
      <alignment horizontal="center"/>
    </xf>
    <xf numFmtId="0" fontId="0" fillId="0" borderId="64" xfId="0" applyBorder="1" applyAlignment="1">
      <alignment horizontal="left" indent="1"/>
    </xf>
    <xf numFmtId="2" fontId="0" fillId="0" borderId="64" xfId="0" applyNumberFormat="1" applyBorder="1" applyAlignment="1">
      <alignment horizontal="center"/>
    </xf>
    <xf numFmtId="165" fontId="0" fillId="0" borderId="64" xfId="0" applyNumberFormat="1" applyBorder="1" applyAlignment="1">
      <alignment horizontal="right"/>
    </xf>
    <xf numFmtId="165" fontId="0" fillId="0" borderId="64" xfId="0" applyNumberFormat="1" applyBorder="1" applyAlignment="1">
      <alignment horizontal="center"/>
    </xf>
    <xf numFmtId="0" fontId="0" fillId="0" borderId="70" xfId="0" applyBorder="1"/>
    <xf numFmtId="2" fontId="0" fillId="0" borderId="70" xfId="0" applyNumberFormat="1" applyBorder="1" applyAlignment="1">
      <alignment horizontal="right"/>
    </xf>
    <xf numFmtId="2" fontId="0" fillId="0" borderId="70" xfId="0" applyNumberFormat="1" applyBorder="1" applyAlignment="1">
      <alignment horizontal="center"/>
    </xf>
    <xf numFmtId="0" fontId="0" fillId="0" borderId="61" xfId="0" applyBorder="1"/>
    <xf numFmtId="0" fontId="0" fillId="0" borderId="71" xfId="0" applyBorder="1"/>
    <xf numFmtId="2" fontId="0" fillId="0" borderId="71" xfId="0" applyNumberFormat="1" applyBorder="1" applyAlignment="1">
      <alignment horizontal="center"/>
    </xf>
    <xf numFmtId="0" fontId="0" fillId="0" borderId="64" xfId="0" applyBorder="1"/>
    <xf numFmtId="0" fontId="0" fillId="8" borderId="0" xfId="0" applyFill="1" applyAlignment="1">
      <alignment horizontal="center"/>
    </xf>
    <xf numFmtId="0" fontId="0" fillId="8" borderId="0" xfId="0" applyFill="1"/>
    <xf numFmtId="0" fontId="14" fillId="0" borderId="72" xfId="0" applyFont="1" applyBorder="1"/>
    <xf numFmtId="164" fontId="15" fillId="0" borderId="72" xfId="1" applyNumberFormat="1" applyFont="1" applyBorder="1"/>
    <xf numFmtId="166" fontId="15" fillId="0" borderId="72" xfId="0" applyNumberFormat="1" applyFont="1" applyBorder="1"/>
    <xf numFmtId="166" fontId="15" fillId="8" borderId="0" xfId="0" applyNumberFormat="1" applyFont="1" applyFill="1" applyAlignment="1">
      <alignment horizontal="center"/>
    </xf>
    <xf numFmtId="0" fontId="15" fillId="0" borderId="75" xfId="0" applyFont="1" applyBorder="1" applyAlignment="1">
      <alignment horizontal="left" indent="1"/>
    </xf>
    <xf numFmtId="164" fontId="15" fillId="0" borderId="75" xfId="1" applyNumberFormat="1" applyFont="1" applyBorder="1"/>
    <xf numFmtId="166" fontId="15" fillId="0" borderId="75" xfId="0" applyNumberFormat="1" applyFont="1" applyBorder="1"/>
    <xf numFmtId="0" fontId="0" fillId="0" borderId="78" xfId="0" applyBorder="1" applyAlignment="1">
      <alignment horizontal="left" indent="2"/>
    </xf>
    <xf numFmtId="164" fontId="0" fillId="0" borderId="78" xfId="1" applyNumberFormat="1" applyFont="1" applyBorder="1"/>
    <xf numFmtId="166" fontId="0" fillId="0" borderId="78" xfId="0" applyNumberFormat="1" applyBorder="1"/>
    <xf numFmtId="166" fontId="0" fillId="8" borderId="0" xfId="0" applyNumberFormat="1" applyFill="1" applyAlignment="1">
      <alignment horizontal="center"/>
    </xf>
    <xf numFmtId="166" fontId="0" fillId="0" borderId="19" xfId="0" applyNumberFormat="1" applyBorder="1"/>
    <xf numFmtId="0" fontId="0" fillId="0" borderId="81" xfId="0" applyBorder="1" applyAlignment="1">
      <alignment horizontal="left" indent="2"/>
    </xf>
    <xf numFmtId="164" fontId="0" fillId="0" borderId="81" xfId="1" applyNumberFormat="1" applyFont="1" applyBorder="1"/>
    <xf numFmtId="166" fontId="0" fillId="0" borderId="81" xfId="0" applyNumberFormat="1" applyBorder="1"/>
    <xf numFmtId="166" fontId="0" fillId="0" borderId="22" xfId="0" applyNumberFormat="1" applyBorder="1"/>
    <xf numFmtId="164" fontId="15" fillId="0" borderId="72" xfId="1" applyNumberFormat="1" applyFont="1" applyBorder="1" applyAlignment="1">
      <alignment horizontal="right"/>
    </xf>
    <xf numFmtId="0" fontId="0" fillId="0" borderId="78" xfId="0" applyBorder="1"/>
    <xf numFmtId="164" fontId="0" fillId="0" borderId="19" xfId="1" applyNumberFormat="1" applyFont="1" applyBorder="1" applyAlignment="1">
      <alignment horizontal="right"/>
    </xf>
    <xf numFmtId="166" fontId="0" fillId="0" borderId="19" xfId="0" applyNumberFormat="1" applyBorder="1" applyAlignment="1">
      <alignment horizontal="right"/>
    </xf>
    <xf numFmtId="164" fontId="0" fillId="0" borderId="23" xfId="1" applyNumberFormat="1" applyFont="1" applyBorder="1" applyAlignment="1">
      <alignment horizontal="right"/>
    </xf>
    <xf numFmtId="166" fontId="0" fillId="0" borderId="23" xfId="0" applyNumberFormat="1" applyBorder="1" applyAlignment="1">
      <alignment horizontal="right"/>
    </xf>
    <xf numFmtId="0" fontId="0" fillId="10" borderId="0" xfId="0" applyFill="1" applyAlignment="1">
      <alignment horizontal="center"/>
    </xf>
    <xf numFmtId="0" fontId="0" fillId="10" borderId="0" xfId="0" applyFill="1"/>
    <xf numFmtId="0" fontId="17" fillId="0" borderId="88" xfId="0" applyFont="1" applyBorder="1"/>
    <xf numFmtId="167" fontId="17" fillId="0" borderId="88" xfId="0" applyNumberFormat="1" applyFont="1" applyBorder="1"/>
    <xf numFmtId="164" fontId="17" fillId="0" borderId="88" xfId="1" applyNumberFormat="1" applyFont="1" applyBorder="1"/>
    <xf numFmtId="164" fontId="17" fillId="10" borderId="0" xfId="1" applyNumberFormat="1" applyFont="1" applyFill="1"/>
    <xf numFmtId="0" fontId="18" fillId="0" borderId="89" xfId="0" applyFont="1" applyBorder="1" applyAlignment="1">
      <alignment horizontal="left" indent="1"/>
    </xf>
    <xf numFmtId="167" fontId="18" fillId="0" borderId="89" xfId="0" applyNumberFormat="1" applyFont="1" applyBorder="1"/>
    <xf numFmtId="164" fontId="18" fillId="0" borderId="89" xfId="1" applyNumberFormat="1" applyFont="1" applyBorder="1"/>
    <xf numFmtId="164" fontId="18" fillId="10" borderId="0" xfId="1" applyNumberFormat="1" applyFont="1" applyFill="1"/>
    <xf numFmtId="164" fontId="18" fillId="0" borderId="89" xfId="1" applyNumberFormat="1" applyFont="1" applyBorder="1" applyAlignment="1">
      <alignment horizontal="right"/>
    </xf>
    <xf numFmtId="3" fontId="18" fillId="0" borderId="89" xfId="0" applyNumberFormat="1" applyFont="1" applyBorder="1" applyAlignment="1">
      <alignment horizontal="right"/>
    </xf>
    <xf numFmtId="0" fontId="0" fillId="0" borderId="90" xfId="0" applyBorder="1" applyAlignment="1">
      <alignment horizontal="left" indent="2"/>
    </xf>
    <xf numFmtId="167" fontId="0" fillId="0" borderId="91" xfId="0" applyNumberFormat="1" applyBorder="1"/>
    <xf numFmtId="164" fontId="0" fillId="0" borderId="91" xfId="1" applyNumberFormat="1" applyFont="1" applyBorder="1"/>
    <xf numFmtId="164" fontId="0" fillId="10" borderId="0" xfId="1" applyNumberFormat="1" applyFont="1" applyFill="1"/>
    <xf numFmtId="164" fontId="0" fillId="0" borderId="90" xfId="1" applyNumberFormat="1" applyFont="1" applyBorder="1" applyAlignment="1">
      <alignment horizontal="right"/>
    </xf>
    <xf numFmtId="3" fontId="0" fillId="0" borderId="90" xfId="0" applyNumberFormat="1" applyBorder="1" applyAlignment="1">
      <alignment horizontal="right"/>
    </xf>
    <xf numFmtId="0" fontId="0" fillId="0" borderId="92" xfId="0" applyBorder="1" applyAlignment="1">
      <alignment horizontal="left" indent="2"/>
    </xf>
    <xf numFmtId="167" fontId="0" fillId="0" borderId="19" xfId="0" applyNumberFormat="1" applyBorder="1"/>
    <xf numFmtId="3" fontId="0" fillId="0" borderId="19" xfId="0" applyNumberFormat="1" applyBorder="1" applyAlignment="1">
      <alignment horizontal="right"/>
    </xf>
    <xf numFmtId="0" fontId="0" fillId="0" borderId="93" xfId="0" applyBorder="1" applyAlignment="1">
      <alignment horizontal="left" indent="2"/>
    </xf>
    <xf numFmtId="0" fontId="0" fillId="0" borderId="94" xfId="0" applyBorder="1" applyAlignment="1">
      <alignment horizontal="left" indent="2"/>
    </xf>
    <xf numFmtId="167" fontId="0" fillId="0" borderId="95" xfId="0" applyNumberFormat="1" applyBorder="1"/>
    <xf numFmtId="164" fontId="0" fillId="0" borderId="95" xfId="1" applyNumberFormat="1" applyFont="1" applyBorder="1"/>
    <xf numFmtId="164" fontId="0" fillId="0" borderId="95" xfId="1" applyNumberFormat="1" applyFont="1" applyBorder="1" applyAlignment="1">
      <alignment horizontal="right"/>
    </xf>
    <xf numFmtId="3" fontId="0" fillId="0" borderId="95" xfId="0" applyNumberFormat="1" applyBorder="1" applyAlignment="1">
      <alignment horizontal="right"/>
    </xf>
    <xf numFmtId="167" fontId="0" fillId="0" borderId="21" xfId="0" applyNumberFormat="1" applyBorder="1"/>
    <xf numFmtId="164" fontId="0" fillId="0" borderId="21" xfId="1" applyNumberFormat="1" applyFont="1" applyBorder="1"/>
    <xf numFmtId="164" fontId="0" fillId="0" borderId="21" xfId="1" applyNumberFormat="1" applyFon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167" fontId="0" fillId="0" borderId="22" xfId="0" applyNumberFormat="1" applyBorder="1"/>
    <xf numFmtId="164" fontId="0" fillId="0" borderId="22" xfId="1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164" fontId="17" fillId="0" borderId="88" xfId="1" applyNumberFormat="1" applyFont="1" applyBorder="1" applyAlignment="1">
      <alignment horizontal="right"/>
    </xf>
    <xf numFmtId="167" fontId="0" fillId="0" borderId="41" xfId="0" applyNumberFormat="1" applyBorder="1"/>
    <xf numFmtId="164" fontId="0" fillId="0" borderId="41" xfId="1" applyNumberFormat="1" applyFont="1" applyBorder="1" applyAlignment="1">
      <alignment horizontal="right"/>
    </xf>
    <xf numFmtId="168" fontId="17" fillId="0" borderId="88" xfId="0" applyNumberFormat="1" applyFont="1" applyBorder="1"/>
    <xf numFmtId="164" fontId="17" fillId="0" borderId="96" xfId="1" applyNumberFormat="1" applyFont="1" applyBorder="1" applyAlignment="1"/>
    <xf numFmtId="169" fontId="17" fillId="0" borderId="88" xfId="0" applyNumberFormat="1" applyFont="1" applyBorder="1" applyAlignment="1">
      <alignment horizontal="right" indent="1"/>
    </xf>
    <xf numFmtId="0" fontId="17" fillId="10" borderId="0" xfId="0" applyFont="1" applyFill="1"/>
    <xf numFmtId="168" fontId="18" fillId="0" borderId="89" xfId="0" applyNumberFormat="1" applyFont="1" applyBorder="1"/>
    <xf numFmtId="164" fontId="18" fillId="0" borderId="98" xfId="1" applyNumberFormat="1" applyFont="1" applyBorder="1" applyAlignment="1"/>
    <xf numFmtId="169" fontId="18" fillId="0" borderId="89" xfId="0" applyNumberFormat="1" applyFont="1" applyBorder="1" applyAlignment="1">
      <alignment horizontal="right" indent="1"/>
    </xf>
    <xf numFmtId="0" fontId="18" fillId="10" borderId="0" xfId="0" applyFont="1" applyFill="1"/>
    <xf numFmtId="168" fontId="0" fillId="0" borderId="91" xfId="0" applyNumberFormat="1" applyBorder="1"/>
    <xf numFmtId="164" fontId="0" fillId="0" borderId="100" xfId="1" applyNumberFormat="1" applyFont="1" applyBorder="1" applyAlignment="1"/>
    <xf numFmtId="169" fontId="0" fillId="0" borderId="90" xfId="0" applyNumberFormat="1" applyBorder="1" applyAlignment="1">
      <alignment horizontal="right" indent="1"/>
    </xf>
    <xf numFmtId="168" fontId="0" fillId="0" borderId="19" xfId="0" applyNumberFormat="1" applyBorder="1"/>
    <xf numFmtId="164" fontId="0" fillId="0" borderId="102" xfId="1" applyNumberFormat="1" applyFont="1" applyBorder="1" applyAlignment="1"/>
    <xf numFmtId="169" fontId="0" fillId="0" borderId="92" xfId="0" applyNumberFormat="1" applyBorder="1" applyAlignment="1">
      <alignment horizontal="right" indent="1"/>
    </xf>
    <xf numFmtId="164" fontId="0" fillId="0" borderId="104" xfId="1" applyNumberFormat="1" applyFont="1" applyBorder="1" applyAlignment="1"/>
    <xf numFmtId="169" fontId="0" fillId="0" borderId="93" xfId="0" applyNumberFormat="1" applyBorder="1" applyAlignment="1">
      <alignment horizontal="right" indent="1"/>
    </xf>
    <xf numFmtId="168" fontId="0" fillId="0" borderId="95" xfId="0" applyNumberFormat="1" applyBorder="1"/>
    <xf numFmtId="164" fontId="0" fillId="0" borderId="106" xfId="1" applyNumberFormat="1" applyFont="1" applyBorder="1" applyAlignment="1"/>
    <xf numFmtId="169" fontId="0" fillId="0" borderId="94" xfId="0" applyNumberFormat="1" applyBorder="1" applyAlignment="1">
      <alignment horizontal="right" indent="1"/>
    </xf>
    <xf numFmtId="168" fontId="0" fillId="0" borderId="21" xfId="0" applyNumberFormat="1" applyBorder="1"/>
    <xf numFmtId="164" fontId="0" fillId="0" borderId="108" xfId="1" applyNumberFormat="1" applyFont="1" applyBorder="1" applyAlignment="1"/>
    <xf numFmtId="169" fontId="0" fillId="0" borderId="21" xfId="0" applyNumberFormat="1" applyBorder="1" applyAlignment="1">
      <alignment horizontal="right" indent="1"/>
    </xf>
    <xf numFmtId="164" fontId="0" fillId="0" borderId="52" xfId="1" applyNumberFormat="1" applyFont="1" applyBorder="1" applyAlignment="1"/>
    <xf numFmtId="169" fontId="0" fillId="0" borderId="19" xfId="0" applyNumberFormat="1" applyBorder="1" applyAlignment="1">
      <alignment horizontal="right" indent="1"/>
    </xf>
    <xf numFmtId="168" fontId="0" fillId="0" borderId="22" xfId="0" applyNumberFormat="1" applyBorder="1"/>
    <xf numFmtId="164" fontId="0" fillId="0" borderId="86" xfId="1" applyNumberFormat="1" applyFont="1" applyBorder="1" applyAlignment="1"/>
    <xf numFmtId="169" fontId="0" fillId="0" borderId="23" xfId="0" applyNumberFormat="1" applyBorder="1" applyAlignment="1">
      <alignment horizontal="right" indent="1"/>
    </xf>
    <xf numFmtId="164" fontId="17" fillId="0" borderId="96" xfId="1" applyNumberFormat="1" applyFont="1" applyBorder="1" applyAlignment="1">
      <alignment horizontal="right"/>
    </xf>
    <xf numFmtId="169" fontId="17" fillId="0" borderId="88" xfId="0" applyNumberFormat="1" applyFont="1" applyBorder="1" applyAlignment="1">
      <alignment horizontal="right" indent="2"/>
    </xf>
    <xf numFmtId="168" fontId="0" fillId="0" borderId="41" xfId="0" applyNumberFormat="1" applyBorder="1"/>
    <xf numFmtId="164" fontId="0" fillId="0" borderId="108" xfId="1" applyNumberFormat="1" applyFont="1" applyBorder="1" applyAlignment="1">
      <alignment horizontal="right"/>
    </xf>
    <xf numFmtId="164" fontId="0" fillId="0" borderId="110" xfId="1" applyNumberFormat="1" applyFont="1" applyBorder="1" applyAlignment="1">
      <alignment horizontal="right"/>
    </xf>
    <xf numFmtId="169" fontId="0" fillId="0" borderId="41" xfId="0" applyNumberFormat="1" applyBorder="1" applyAlignment="1">
      <alignment horizontal="right" indent="1"/>
    </xf>
    <xf numFmtId="164" fontId="0" fillId="0" borderId="52" xfId="1" applyNumberFormat="1" applyFont="1" applyBorder="1" applyAlignment="1">
      <alignment horizontal="right"/>
    </xf>
    <xf numFmtId="169" fontId="17" fillId="0" borderId="88" xfId="0" applyNumberFormat="1" applyFont="1" applyBorder="1"/>
    <xf numFmtId="169" fontId="18" fillId="0" borderId="89" xfId="0" applyNumberFormat="1" applyFont="1" applyBorder="1" applyAlignment="1">
      <alignment horizontal="right"/>
    </xf>
    <xf numFmtId="169" fontId="0" fillId="0" borderId="19" xfId="0" applyNumberFormat="1" applyBorder="1"/>
    <xf numFmtId="164" fontId="0" fillId="0" borderId="113" xfId="1" applyNumberFormat="1" applyFont="1" applyBorder="1" applyAlignment="1">
      <alignment horizontal="right"/>
    </xf>
    <xf numFmtId="169" fontId="0" fillId="0" borderId="32" xfId="0" applyNumberFormat="1" applyBorder="1"/>
    <xf numFmtId="0" fontId="0" fillId="10" borderId="115" xfId="0" applyFill="1" applyBorder="1"/>
    <xf numFmtId="169" fontId="0" fillId="0" borderId="32" xfId="0" applyNumberFormat="1" applyBorder="1" applyAlignment="1">
      <alignment horizontal="right" indent="1"/>
    </xf>
    <xf numFmtId="164" fontId="0" fillId="0" borderId="111" xfId="1" applyNumberFormat="1" applyFont="1" applyBorder="1" applyAlignment="1">
      <alignment horizontal="right"/>
    </xf>
    <xf numFmtId="169" fontId="0" fillId="0" borderId="41" xfId="0" applyNumberFormat="1" applyBorder="1" applyAlignment="1">
      <alignment horizontal="right"/>
    </xf>
    <xf numFmtId="169" fontId="0" fillId="0" borderId="19" xfId="0" applyNumberFormat="1" applyBorder="1" applyAlignment="1">
      <alignment horizontal="right"/>
    </xf>
    <xf numFmtId="0" fontId="19" fillId="0" borderId="119" xfId="0" applyFont="1" applyBorder="1"/>
    <xf numFmtId="164" fontId="19" fillId="0" borderId="122" xfId="1" applyNumberFormat="1" applyFont="1" applyBorder="1" applyAlignment="1"/>
    <xf numFmtId="0" fontId="20" fillId="0" borderId="123" xfId="0" applyFont="1" applyBorder="1" applyAlignment="1">
      <alignment horizontal="left" indent="1"/>
    </xf>
    <xf numFmtId="164" fontId="20" fillId="0" borderId="126" xfId="1" applyNumberFormat="1" applyFont="1" applyBorder="1" applyAlignment="1"/>
    <xf numFmtId="0" fontId="0" fillId="0" borderId="31" xfId="0" applyBorder="1" applyAlignment="1">
      <alignment horizontal="left" indent="2"/>
    </xf>
    <xf numFmtId="164" fontId="0" fillId="0" borderId="129" xfId="1" applyNumberFormat="1" applyFont="1" applyBorder="1" applyAlignment="1"/>
    <xf numFmtId="164" fontId="0" fillId="0" borderId="130" xfId="1" applyNumberFormat="1" applyFont="1" applyBorder="1" applyAlignment="1"/>
    <xf numFmtId="0" fontId="0" fillId="0" borderId="23" xfId="0" applyBorder="1" applyAlignment="1">
      <alignment horizontal="left" indent="2"/>
    </xf>
    <xf numFmtId="164" fontId="0" fillId="0" borderId="133" xfId="1" applyNumberFormat="1" applyFont="1" applyBorder="1" applyAlignment="1"/>
    <xf numFmtId="0" fontId="20" fillId="0" borderId="134" xfId="0" applyFont="1" applyBorder="1" applyAlignment="1">
      <alignment horizontal="left" indent="1"/>
    </xf>
    <xf numFmtId="0" fontId="0" fillId="0" borderId="32" xfId="0" applyBorder="1" applyAlignment="1">
      <alignment horizontal="left" indent="2"/>
    </xf>
    <xf numFmtId="164" fontId="0" fillId="0" borderId="135" xfId="1" applyNumberFormat="1" applyFont="1" applyBorder="1" applyAlignment="1"/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right"/>
    </xf>
    <xf numFmtId="3" fontId="6" fillId="0" borderId="13" xfId="0" applyNumberFormat="1" applyFont="1" applyBorder="1" applyAlignment="1">
      <alignment horizontal="right" vertical="center"/>
    </xf>
    <xf numFmtId="0" fontId="21" fillId="0" borderId="136" xfId="0" applyFont="1" applyBorder="1" applyAlignment="1">
      <alignment horizontal="left" indent="1"/>
    </xf>
    <xf numFmtId="3" fontId="21" fillId="0" borderId="136" xfId="0" applyNumberFormat="1" applyFont="1" applyBorder="1" applyAlignment="1">
      <alignment horizontal="right" vertical="center"/>
    </xf>
    <xf numFmtId="164" fontId="21" fillId="0" borderId="136" xfId="1" applyNumberFormat="1" applyFont="1" applyBorder="1" applyAlignment="1">
      <alignment horizontal="right" vertical="center"/>
    </xf>
    <xf numFmtId="0" fontId="22" fillId="13" borderId="0" xfId="0" applyFont="1" applyFill="1" applyAlignment="1">
      <alignment horizontal="right"/>
    </xf>
    <xf numFmtId="3" fontId="0" fillId="0" borderId="0" xfId="0" applyNumberFormat="1"/>
    <xf numFmtId="3" fontId="0" fillId="0" borderId="31" xfId="0" applyNumberFormat="1" applyBorder="1" applyAlignment="1">
      <alignment horizontal="left" indent="3"/>
    </xf>
    <xf numFmtId="3" fontId="0" fillId="0" borderId="31" xfId="0" applyNumberFormat="1" applyBorder="1" applyAlignment="1">
      <alignment horizontal="right" vertical="center"/>
    </xf>
    <xf numFmtId="164" fontId="1" fillId="0" borderId="31" xfId="1" applyNumberFormat="1" applyFont="1" applyBorder="1" applyAlignment="1">
      <alignment horizontal="right" vertical="center"/>
    </xf>
    <xf numFmtId="164" fontId="0" fillId="0" borderId="31" xfId="1" applyNumberFormat="1" applyFont="1" applyBorder="1" applyAlignment="1">
      <alignment horizontal="right" vertical="center"/>
    </xf>
    <xf numFmtId="3" fontId="23" fillId="0" borderId="137" xfId="0" applyNumberFormat="1" applyFont="1" applyBorder="1" applyAlignment="1">
      <alignment horizontal="right"/>
    </xf>
    <xf numFmtId="3" fontId="24" fillId="0" borderId="138" xfId="0" applyNumberFormat="1" applyFont="1" applyBorder="1" applyAlignment="1">
      <alignment horizontal="right"/>
    </xf>
    <xf numFmtId="0" fontId="21" fillId="0" borderId="139" xfId="0" applyFont="1" applyBorder="1" applyAlignment="1">
      <alignment horizontal="left"/>
    </xf>
    <xf numFmtId="3" fontId="21" fillId="0" borderId="139" xfId="0" applyNumberFormat="1" applyFont="1" applyBorder="1" applyAlignment="1">
      <alignment horizontal="right" vertical="center"/>
    </xf>
    <xf numFmtId="164" fontId="21" fillId="0" borderId="139" xfId="1" applyNumberFormat="1" applyFont="1" applyBorder="1" applyAlignment="1">
      <alignment horizontal="right" vertical="center"/>
    </xf>
    <xf numFmtId="0" fontId="22" fillId="0" borderId="140" xfId="0" applyFont="1" applyBorder="1" applyAlignment="1">
      <alignment horizontal="left" indent="1"/>
    </xf>
    <xf numFmtId="3" fontId="22" fillId="0" borderId="140" xfId="0" applyNumberFormat="1" applyFont="1" applyBorder="1" applyAlignment="1">
      <alignment horizontal="right" vertical="center"/>
    </xf>
    <xf numFmtId="164" fontId="22" fillId="0" borderId="140" xfId="1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horizontal="left" indent="3"/>
    </xf>
    <xf numFmtId="3" fontId="0" fillId="0" borderId="18" xfId="0" applyNumberFormat="1" applyBorder="1" applyAlignment="1">
      <alignment horizontal="right" vertical="center"/>
    </xf>
    <xf numFmtId="164" fontId="1" fillId="0" borderId="18" xfId="1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1" fillId="0" borderId="136" xfId="0" applyFont="1" applyBorder="1" applyAlignment="1">
      <alignment horizontal="left"/>
    </xf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right"/>
    </xf>
    <xf numFmtId="0" fontId="25" fillId="0" borderId="141" xfId="0" applyFont="1" applyBorder="1" applyAlignment="1">
      <alignment horizontal="left"/>
    </xf>
    <xf numFmtId="3" fontId="25" fillId="0" borderId="141" xfId="0" applyNumberFormat="1" applyFont="1" applyBorder="1" applyAlignment="1">
      <alignment horizontal="right" vertical="center"/>
    </xf>
    <xf numFmtId="164" fontId="25" fillId="0" borderId="141" xfId="1" applyNumberFormat="1" applyFont="1" applyBorder="1" applyAlignment="1">
      <alignment horizontal="right" vertical="center"/>
    </xf>
    <xf numFmtId="0" fontId="22" fillId="12" borderId="0" xfId="0" applyFont="1" applyFill="1" applyAlignment="1">
      <alignment horizontal="right"/>
    </xf>
    <xf numFmtId="0" fontId="25" fillId="0" borderId="142" xfId="0" applyFont="1" applyBorder="1" applyAlignment="1">
      <alignment horizontal="left"/>
    </xf>
    <xf numFmtId="3" fontId="25" fillId="0" borderId="142" xfId="0" applyNumberFormat="1" applyFont="1" applyBorder="1" applyAlignment="1">
      <alignment horizontal="right" vertical="center"/>
    </xf>
    <xf numFmtId="164" fontId="25" fillId="0" borderId="142" xfId="1" applyNumberFormat="1" applyFont="1" applyBorder="1" applyAlignment="1">
      <alignment horizontal="right" vertical="center"/>
    </xf>
    <xf numFmtId="0" fontId="26" fillId="0" borderId="143" xfId="0" applyFont="1" applyBorder="1" applyAlignment="1">
      <alignment horizontal="left" indent="1"/>
    </xf>
    <xf numFmtId="3" fontId="26" fillId="0" borderId="143" xfId="0" applyNumberFormat="1" applyFont="1" applyBorder="1" applyAlignment="1">
      <alignment horizontal="right" vertical="center"/>
    </xf>
    <xf numFmtId="164" fontId="26" fillId="0" borderId="143" xfId="1" applyNumberFormat="1" applyFont="1" applyBorder="1" applyAlignment="1">
      <alignment horizontal="right" vertical="center"/>
    </xf>
    <xf numFmtId="0" fontId="27" fillId="1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2" fontId="0" fillId="0" borderId="25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/>
    </xf>
    <xf numFmtId="2" fontId="13" fillId="0" borderId="47" xfId="0" applyNumberFormat="1" applyFont="1" applyBorder="1" applyAlignment="1">
      <alignment horizontal="center"/>
    </xf>
    <xf numFmtId="2" fontId="13" fillId="0" borderId="48" xfId="0" applyNumberFormat="1" applyFont="1" applyBorder="1" applyAlignment="1">
      <alignment horizontal="center"/>
    </xf>
    <xf numFmtId="2" fontId="13" fillId="0" borderId="44" xfId="0" applyNumberFormat="1" applyFont="1" applyBorder="1" applyAlignment="1">
      <alignment horizontal="center"/>
    </xf>
    <xf numFmtId="2" fontId="13" fillId="0" borderId="45" xfId="0" applyNumberFormat="1" applyFon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2" fontId="13" fillId="0" borderId="43" xfId="0" applyNumberFormat="1" applyFon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13" fillId="0" borderId="46" xfId="0" applyNumberFormat="1" applyFon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2" fontId="13" fillId="0" borderId="68" xfId="0" applyNumberFormat="1" applyFont="1" applyBorder="1" applyAlignment="1">
      <alignment horizontal="center"/>
    </xf>
    <xf numFmtId="2" fontId="13" fillId="0" borderId="69" xfId="0" applyNumberFormat="1" applyFon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166" fontId="15" fillId="0" borderId="76" xfId="0" applyNumberFormat="1" applyFont="1" applyBorder="1" applyAlignment="1">
      <alignment horizontal="center"/>
    </xf>
    <xf numFmtId="166" fontId="15" fillId="0" borderId="77" xfId="0" applyNumberFormat="1" applyFont="1" applyBorder="1" applyAlignment="1">
      <alignment horizontal="center"/>
    </xf>
    <xf numFmtId="166" fontId="0" fillId="0" borderId="79" xfId="0" applyNumberFormat="1" applyBorder="1" applyAlignment="1">
      <alignment horizontal="center"/>
    </xf>
    <xf numFmtId="166" fontId="0" fillId="0" borderId="80" xfId="0" applyNumberFormat="1" applyBorder="1" applyAlignment="1">
      <alignment horizontal="center"/>
    </xf>
    <xf numFmtId="166" fontId="0" fillId="0" borderId="52" xfId="0" applyNumberFormat="1" applyBorder="1" applyAlignment="1">
      <alignment horizontal="center"/>
    </xf>
    <xf numFmtId="166" fontId="0" fillId="0" borderId="53" xfId="0" applyNumberFormat="1" applyBorder="1" applyAlignment="1">
      <alignment horizontal="center"/>
    </xf>
    <xf numFmtId="0" fontId="5" fillId="8" borderId="0" xfId="0" applyFont="1" applyFill="1" applyAlignment="1">
      <alignment horizontal="center"/>
    </xf>
    <xf numFmtId="166" fontId="15" fillId="0" borderId="73" xfId="0" applyNumberFormat="1" applyFont="1" applyBorder="1" applyAlignment="1">
      <alignment horizontal="center"/>
    </xf>
    <xf numFmtId="166" fontId="15" fillId="0" borderId="74" xfId="0" applyNumberFormat="1" applyFont="1" applyBorder="1" applyAlignment="1">
      <alignment horizontal="center"/>
    </xf>
    <xf numFmtId="166" fontId="0" fillId="0" borderId="82" xfId="0" applyNumberFormat="1" applyBorder="1" applyAlignment="1">
      <alignment horizontal="center"/>
    </xf>
    <xf numFmtId="166" fontId="0" fillId="0" borderId="83" xfId="0" applyNumberFormat="1" applyBorder="1" applyAlignment="1">
      <alignment horizontal="center"/>
    </xf>
    <xf numFmtId="166" fontId="0" fillId="0" borderId="84" xfId="0" applyNumberFormat="1" applyBorder="1" applyAlignment="1">
      <alignment horizontal="center"/>
    </xf>
    <xf numFmtId="166" fontId="0" fillId="0" borderId="85" xfId="0" applyNumberFormat="1" applyBorder="1" applyAlignment="1">
      <alignment horizontal="center"/>
    </xf>
    <xf numFmtId="0" fontId="16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166" fontId="0" fillId="0" borderId="86" xfId="0" applyNumberFormat="1" applyBorder="1" applyAlignment="1">
      <alignment horizontal="center"/>
    </xf>
    <xf numFmtId="166" fontId="0" fillId="0" borderId="87" xfId="0" applyNumberFormat="1" applyBorder="1" applyAlignment="1">
      <alignment horizontal="center"/>
    </xf>
    <xf numFmtId="169" fontId="17" fillId="0" borderId="96" xfId="0" applyNumberFormat="1" applyFont="1" applyBorder="1" applyAlignment="1">
      <alignment horizontal="right" indent="1"/>
    </xf>
    <xf numFmtId="169" fontId="17" fillId="0" borderId="97" xfId="0" applyNumberFormat="1" applyFont="1" applyBorder="1" applyAlignment="1">
      <alignment horizontal="right" indent="1"/>
    </xf>
    <xf numFmtId="169" fontId="18" fillId="0" borderId="98" xfId="0" applyNumberFormat="1" applyFont="1" applyBorder="1" applyAlignment="1">
      <alignment horizontal="right" indent="1"/>
    </xf>
    <xf numFmtId="169" fontId="18" fillId="0" borderId="99" xfId="0" applyNumberFormat="1" applyFont="1" applyBorder="1" applyAlignment="1">
      <alignment horizontal="right" indent="1"/>
    </xf>
    <xf numFmtId="169" fontId="0" fillId="0" borderId="104" xfId="0" applyNumberFormat="1" applyBorder="1" applyAlignment="1">
      <alignment horizontal="right" indent="1"/>
    </xf>
    <xf numFmtId="169" fontId="0" fillId="0" borderId="105" xfId="0" applyNumberFormat="1" applyBorder="1" applyAlignment="1">
      <alignment horizontal="right" indent="1"/>
    </xf>
    <xf numFmtId="169" fontId="0" fillId="0" borderId="106" xfId="0" applyNumberFormat="1" applyBorder="1" applyAlignment="1">
      <alignment horizontal="right" indent="1"/>
    </xf>
    <xf numFmtId="169" fontId="0" fillId="0" borderId="107" xfId="0" applyNumberFormat="1" applyBorder="1" applyAlignment="1">
      <alignment horizontal="right" indent="1"/>
    </xf>
    <xf numFmtId="169" fontId="0" fillId="0" borderId="100" xfId="0" applyNumberFormat="1" applyBorder="1" applyAlignment="1">
      <alignment horizontal="right" indent="1"/>
    </xf>
    <xf numFmtId="169" fontId="0" fillId="0" borderId="101" xfId="0" applyNumberFormat="1" applyBorder="1" applyAlignment="1">
      <alignment horizontal="right" indent="1"/>
    </xf>
    <xf numFmtId="169" fontId="0" fillId="0" borderId="102" xfId="0" applyNumberFormat="1" applyBorder="1" applyAlignment="1">
      <alignment horizontal="right" indent="1"/>
    </xf>
    <xf numFmtId="169" fontId="0" fillId="0" borderId="103" xfId="0" applyNumberFormat="1" applyBorder="1" applyAlignment="1">
      <alignment horizontal="right" indent="1"/>
    </xf>
    <xf numFmtId="169" fontId="0" fillId="0" borderId="84" xfId="0" applyNumberFormat="1" applyBorder="1" applyAlignment="1">
      <alignment horizontal="right" indent="1"/>
    </xf>
    <xf numFmtId="169" fontId="0" fillId="0" borderId="85" xfId="0" applyNumberFormat="1" applyBorder="1" applyAlignment="1">
      <alignment horizontal="right" indent="1"/>
    </xf>
    <xf numFmtId="169" fontId="0" fillId="0" borderId="108" xfId="0" applyNumberFormat="1" applyBorder="1" applyAlignment="1">
      <alignment horizontal="right" indent="1"/>
    </xf>
    <xf numFmtId="169" fontId="0" fillId="0" borderId="109" xfId="0" applyNumberFormat="1" applyBorder="1" applyAlignment="1">
      <alignment horizontal="right" indent="1"/>
    </xf>
    <xf numFmtId="169" fontId="0" fillId="0" borderId="52" xfId="0" applyNumberFormat="1" applyBorder="1" applyAlignment="1">
      <alignment horizontal="right" indent="1"/>
    </xf>
    <xf numFmtId="169" fontId="0" fillId="0" borderId="53" xfId="0" applyNumberFormat="1" applyBorder="1" applyAlignment="1">
      <alignment horizontal="right" indent="1"/>
    </xf>
    <xf numFmtId="169" fontId="17" fillId="0" borderId="96" xfId="0" applyNumberFormat="1" applyFont="1" applyBorder="1" applyAlignment="1">
      <alignment horizontal="right" indent="2"/>
    </xf>
    <xf numFmtId="169" fontId="17" fillId="0" borderId="97" xfId="0" applyNumberFormat="1" applyFont="1" applyBorder="1" applyAlignment="1">
      <alignment horizontal="right" indent="2"/>
    </xf>
    <xf numFmtId="169" fontId="0" fillId="0" borderId="111" xfId="0" applyNumberFormat="1" applyBorder="1" applyAlignment="1">
      <alignment horizontal="right" indent="1"/>
    </xf>
    <xf numFmtId="169" fontId="0" fillId="0" borderId="112" xfId="0" applyNumberFormat="1" applyBorder="1" applyAlignment="1">
      <alignment horizontal="right" indent="1"/>
    </xf>
    <xf numFmtId="169" fontId="17" fillId="0" borderId="96" xfId="0" applyNumberFormat="1" applyFont="1" applyBorder="1"/>
    <xf numFmtId="169" fontId="17" fillId="0" borderId="97" xfId="0" applyNumberFormat="1" applyFont="1" applyBorder="1"/>
    <xf numFmtId="169" fontId="18" fillId="0" borderId="98" xfId="0" applyNumberFormat="1" applyFont="1" applyBorder="1" applyAlignment="1">
      <alignment horizontal="right"/>
    </xf>
    <xf numFmtId="169" fontId="18" fillId="0" borderId="99" xfId="0" applyNumberFormat="1" applyFont="1" applyBorder="1" applyAlignment="1">
      <alignment horizontal="right"/>
    </xf>
    <xf numFmtId="169" fontId="0" fillId="0" borderId="52" xfId="0" applyNumberFormat="1" applyBorder="1"/>
    <xf numFmtId="169" fontId="0" fillId="0" borderId="53" xfId="0" applyNumberFormat="1" applyBorder="1"/>
    <xf numFmtId="2" fontId="0" fillId="0" borderId="116" xfId="0" applyNumberFormat="1" applyBorder="1" applyAlignment="1">
      <alignment horizontal="right"/>
    </xf>
    <xf numFmtId="2" fontId="0" fillId="0" borderId="117" xfId="0" applyNumberFormat="1" applyBorder="1" applyAlignment="1">
      <alignment horizontal="right"/>
    </xf>
    <xf numFmtId="2" fontId="0" fillId="0" borderId="118" xfId="0" applyNumberFormat="1" applyBorder="1" applyAlignment="1">
      <alignment horizontal="right"/>
    </xf>
    <xf numFmtId="169" fontId="0" fillId="0" borderId="113" xfId="0" applyNumberFormat="1" applyBorder="1"/>
    <xf numFmtId="169" fontId="0" fillId="0" borderId="114" xfId="0" applyNumberFormat="1" applyBorder="1"/>
    <xf numFmtId="169" fontId="0" fillId="0" borderId="113" xfId="0" applyNumberFormat="1" applyBorder="1" applyAlignment="1">
      <alignment horizontal="right" indent="1"/>
    </xf>
    <xf numFmtId="169" fontId="0" fillId="0" borderId="114" xfId="0" applyNumberFormat="1" applyBorder="1" applyAlignment="1">
      <alignment horizontal="right" indent="1"/>
    </xf>
    <xf numFmtId="169" fontId="0" fillId="0" borderId="52" xfId="0" applyNumberFormat="1" applyBorder="1" applyAlignment="1">
      <alignment horizontal="right"/>
    </xf>
    <xf numFmtId="169" fontId="0" fillId="0" borderId="53" xfId="0" applyNumberFormat="1" applyBorder="1" applyAlignment="1">
      <alignment horizontal="right"/>
    </xf>
    <xf numFmtId="169" fontId="0" fillId="0" borderId="111" xfId="0" applyNumberFormat="1" applyBorder="1" applyAlignment="1">
      <alignment horizontal="right"/>
    </xf>
    <xf numFmtId="169" fontId="0" fillId="0" borderId="112" xfId="0" applyNumberFormat="1" applyBorder="1" applyAlignment="1">
      <alignment horizontal="right"/>
    </xf>
    <xf numFmtId="0" fontId="16" fillId="11" borderId="0" xfId="0" applyFont="1" applyFill="1" applyAlignment="1">
      <alignment horizontal="center"/>
    </xf>
    <xf numFmtId="169" fontId="0" fillId="0" borderId="84" xfId="0" applyNumberFormat="1" applyBorder="1" applyAlignment="1">
      <alignment horizontal="right"/>
    </xf>
    <xf numFmtId="169" fontId="0" fillId="0" borderId="85" xfId="0" applyNumberFormat="1" applyBorder="1" applyAlignment="1">
      <alignment horizontal="right"/>
    </xf>
    <xf numFmtId="0" fontId="5" fillId="12" borderId="0" xfId="0" applyFont="1" applyFill="1" applyAlignment="1">
      <alignment horizontal="center"/>
    </xf>
    <xf numFmtId="1" fontId="19" fillId="0" borderId="120" xfId="1" applyNumberFormat="1" applyFont="1" applyBorder="1" applyAlignment="1">
      <alignment horizontal="center"/>
    </xf>
    <xf numFmtId="1" fontId="19" fillId="0" borderId="122" xfId="1" applyNumberFormat="1" applyFont="1" applyBorder="1" applyAlignment="1">
      <alignment horizontal="center"/>
    </xf>
    <xf numFmtId="164" fontId="19" fillId="0" borderId="120" xfId="1" applyNumberFormat="1" applyFont="1" applyBorder="1" applyAlignment="1">
      <alignment horizontal="center"/>
    </xf>
    <xf numFmtId="164" fontId="19" fillId="0" borderId="122" xfId="1" applyNumberFormat="1" applyFont="1" applyBorder="1" applyAlignment="1">
      <alignment horizontal="center"/>
    </xf>
    <xf numFmtId="0" fontId="20" fillId="0" borderId="124" xfId="0" applyFont="1" applyBorder="1" applyAlignment="1">
      <alignment horizontal="center"/>
    </xf>
    <xf numFmtId="0" fontId="20" fillId="0" borderId="125" xfId="0" applyFont="1" applyBorder="1" applyAlignment="1">
      <alignment horizontal="center"/>
    </xf>
    <xf numFmtId="164" fontId="20" fillId="0" borderId="124" xfId="1" applyNumberFormat="1" applyFont="1" applyBorder="1" applyAlignment="1">
      <alignment horizontal="center"/>
    </xf>
    <xf numFmtId="164" fontId="20" fillId="0" borderId="126" xfId="1" applyNumberFormat="1" applyFont="1" applyBorder="1" applyAlignment="1">
      <alignment horizontal="center"/>
    </xf>
    <xf numFmtId="1" fontId="20" fillId="0" borderId="124" xfId="1" applyNumberFormat="1" applyFont="1" applyBorder="1" applyAlignment="1">
      <alignment horizontal="center"/>
    </xf>
    <xf numFmtId="1" fontId="20" fillId="0" borderId="126" xfId="1" applyNumberFormat="1" applyFont="1" applyBorder="1" applyAlignment="1">
      <alignment horizontal="center"/>
    </xf>
    <xf numFmtId="0" fontId="19" fillId="0" borderId="120" xfId="0" applyFont="1" applyBorder="1" applyAlignment="1">
      <alignment horizontal="center"/>
    </xf>
    <xf numFmtId="0" fontId="19" fillId="0" borderId="121" xfId="0" applyFont="1" applyBorder="1" applyAlignment="1">
      <alignment horizontal="center"/>
    </xf>
    <xf numFmtId="1" fontId="0" fillId="0" borderId="127" xfId="1" applyNumberFormat="1" applyFont="1" applyBorder="1" applyAlignment="1">
      <alignment horizontal="center"/>
    </xf>
    <xf numFmtId="1" fontId="0" fillId="0" borderId="129" xfId="1" applyNumberFormat="1" applyFont="1" applyBorder="1" applyAlignment="1">
      <alignment horizontal="center"/>
    </xf>
    <xf numFmtId="164" fontId="0" fillId="0" borderId="127" xfId="1" applyNumberFormat="1" applyFont="1" applyBorder="1" applyAlignment="1">
      <alignment horizontal="center"/>
    </xf>
    <xf numFmtId="164" fontId="0" fillId="0" borderId="129" xfId="1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64" fontId="0" fillId="0" borderId="52" xfId="1" applyNumberFormat="1" applyFont="1" applyBorder="1" applyAlignment="1">
      <alignment horizontal="center"/>
    </xf>
    <xf numFmtId="164" fontId="0" fillId="0" borderId="130" xfId="1" applyNumberFormat="1" applyFont="1" applyBorder="1" applyAlignment="1">
      <alignment horizontal="center"/>
    </xf>
    <xf numFmtId="1" fontId="0" fillId="0" borderId="52" xfId="1" applyNumberFormat="1" applyFont="1" applyBorder="1" applyAlignment="1">
      <alignment horizontal="center"/>
    </xf>
    <xf numFmtId="1" fontId="0" fillId="0" borderId="130" xfId="1" applyNumberFormat="1" applyFont="1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1" fontId="0" fillId="0" borderId="131" xfId="1" applyNumberFormat="1" applyFont="1" applyBorder="1" applyAlignment="1">
      <alignment horizontal="center"/>
    </xf>
    <xf numFmtId="1" fontId="0" fillId="0" borderId="133" xfId="1" applyNumberFormat="1" applyFont="1" applyBorder="1" applyAlignment="1">
      <alignment horizontal="center"/>
    </xf>
    <xf numFmtId="164" fontId="0" fillId="0" borderId="131" xfId="1" applyNumberFormat="1" applyFont="1" applyBorder="1" applyAlignment="1">
      <alignment horizontal="center"/>
    </xf>
    <xf numFmtId="164" fontId="0" fillId="0" borderId="133" xfId="1" applyNumberFormat="1" applyFont="1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center"/>
    </xf>
    <xf numFmtId="164" fontId="0" fillId="0" borderId="113" xfId="1" applyNumberFormat="1" applyFont="1" applyBorder="1" applyAlignment="1">
      <alignment horizontal="center"/>
    </xf>
    <xf numFmtId="164" fontId="0" fillId="0" borderId="135" xfId="1" applyNumberFormat="1" applyFont="1" applyBorder="1" applyAlignment="1">
      <alignment horizontal="center"/>
    </xf>
    <xf numFmtId="1" fontId="0" fillId="0" borderId="113" xfId="1" applyNumberFormat="1" applyFont="1" applyBorder="1" applyAlignment="1">
      <alignment horizontal="center"/>
    </xf>
    <xf numFmtId="1" fontId="0" fillId="0" borderId="135" xfId="1" applyNumberFormat="1" applyFont="1" applyBorder="1" applyAlignment="1">
      <alignment horizontal="center"/>
    </xf>
    <xf numFmtId="3" fontId="19" fillId="0" borderId="120" xfId="0" applyNumberFormat="1" applyFont="1" applyBorder="1" applyAlignment="1">
      <alignment horizontal="center"/>
    </xf>
    <xf numFmtId="3" fontId="19" fillId="0" borderId="121" xfId="0" applyNumberFormat="1" applyFont="1" applyBorder="1" applyAlignment="1">
      <alignment horizontal="center"/>
    </xf>
    <xf numFmtId="3" fontId="19" fillId="0" borderId="120" xfId="1" applyNumberFormat="1" applyFont="1" applyBorder="1" applyAlignment="1">
      <alignment horizontal="center"/>
    </xf>
    <xf numFmtId="3" fontId="19" fillId="0" borderId="122" xfId="1" applyNumberFormat="1" applyFont="1" applyBorder="1" applyAlignment="1">
      <alignment horizontal="center"/>
    </xf>
    <xf numFmtId="3" fontId="20" fillId="0" borderId="124" xfId="1" applyNumberFormat="1" applyFont="1" applyBorder="1" applyAlignment="1">
      <alignment horizontal="center"/>
    </xf>
    <xf numFmtId="3" fontId="20" fillId="0" borderId="126" xfId="1" applyNumberFormat="1" applyFont="1" applyBorder="1" applyAlignment="1">
      <alignment horizontal="center"/>
    </xf>
    <xf numFmtId="3" fontId="0" fillId="0" borderId="127" xfId="0" applyNumberFormat="1" applyBorder="1" applyAlignment="1">
      <alignment horizontal="center"/>
    </xf>
    <xf numFmtId="3" fontId="0" fillId="0" borderId="128" xfId="0" applyNumberFormat="1" applyBorder="1" applyAlignment="1">
      <alignment horizontal="center"/>
    </xf>
    <xf numFmtId="3" fontId="0" fillId="0" borderId="127" xfId="1" applyNumberFormat="1" applyFont="1" applyBorder="1" applyAlignment="1">
      <alignment horizontal="center"/>
    </xf>
    <xf numFmtId="3" fontId="0" fillId="0" borderId="129" xfId="1" applyNumberFormat="1" applyFont="1" applyBorder="1" applyAlignment="1">
      <alignment horizontal="center"/>
    </xf>
    <xf numFmtId="3" fontId="20" fillId="0" borderId="124" xfId="0" applyNumberFormat="1" applyFont="1" applyBorder="1" applyAlignment="1">
      <alignment horizontal="center"/>
    </xf>
    <xf numFmtId="3" fontId="20" fillId="0" borderId="125" xfId="0" applyNumberFormat="1" applyFont="1" applyBorder="1" applyAlignment="1">
      <alignment horizontal="center"/>
    </xf>
    <xf numFmtId="3" fontId="0" fillId="0" borderId="52" xfId="1" applyNumberFormat="1" applyFont="1" applyBorder="1" applyAlignment="1">
      <alignment horizontal="center"/>
    </xf>
    <xf numFmtId="3" fontId="0" fillId="0" borderId="130" xfId="1" applyNumberFormat="1" applyFon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131" xfId="0" applyNumberFormat="1" applyBorder="1" applyAlignment="1">
      <alignment horizontal="center"/>
    </xf>
    <xf numFmtId="3" fontId="0" fillId="0" borderId="132" xfId="0" applyNumberFormat="1" applyBorder="1" applyAlignment="1">
      <alignment horizontal="center"/>
    </xf>
    <xf numFmtId="3" fontId="0" fillId="0" borderId="131" xfId="1" applyNumberFormat="1" applyFont="1" applyBorder="1" applyAlignment="1">
      <alignment horizontal="center"/>
    </xf>
    <xf numFmtId="3" fontId="0" fillId="0" borderId="133" xfId="1" applyNumberFormat="1" applyFont="1" applyBorder="1" applyAlignment="1">
      <alignment horizontal="center"/>
    </xf>
    <xf numFmtId="3" fontId="0" fillId="0" borderId="113" xfId="1" applyNumberFormat="1" applyFont="1" applyBorder="1" applyAlignment="1">
      <alignment horizontal="center"/>
    </xf>
    <xf numFmtId="3" fontId="0" fillId="0" borderId="135" xfId="1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5" fillId="13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38100</xdr:rowOff>
    </xdr:from>
    <xdr:to>
      <xdr:col>0</xdr:col>
      <xdr:colOff>1695451</xdr:colOff>
      <xdr:row>0</xdr:row>
      <xdr:rowOff>504825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907331-D073-4FED-8897-A8136B50D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38100"/>
          <a:ext cx="1638300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10</xdr:col>
      <xdr:colOff>142875</xdr:colOff>
      <xdr:row>0</xdr:row>
      <xdr:rowOff>639359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E0639B-2252-4D28-9583-E3687324E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2133600" cy="582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FE5B6-E542-425D-BFCB-6026CAA7436D}">
  <dimension ref="A1:R363"/>
  <sheetViews>
    <sheetView tabSelected="1" zoomScale="80" zoomScaleNormal="80" workbookViewId="0">
      <selection sqref="A1:R1"/>
    </sheetView>
  </sheetViews>
  <sheetFormatPr baseColWidth="10" defaultRowHeight="14.25" x14ac:dyDescent="0.45"/>
  <cols>
    <col min="1" max="1" width="31.73046875" customWidth="1"/>
    <col min="2" max="2" width="16.73046875" customWidth="1"/>
    <col min="3" max="3" width="15.73046875" customWidth="1"/>
    <col min="4" max="4" width="16.86328125" customWidth="1"/>
    <col min="5" max="6" width="11.73046875" customWidth="1"/>
    <col min="7" max="8" width="16.265625" customWidth="1"/>
    <col min="9" max="9" width="11.73046875" customWidth="1"/>
    <col min="10" max="10" width="2.73046875" customWidth="1"/>
    <col min="11" max="13" width="16.59765625" customWidth="1"/>
    <col min="14" max="15" width="11.73046875" customWidth="1"/>
    <col min="16" max="17" width="16.73046875" customWidth="1"/>
    <col min="18" max="18" width="10.3984375" customWidth="1"/>
  </cols>
  <sheetData>
    <row r="1" spans="1:18" ht="46.15" x14ac:dyDescent="0.45">
      <c r="A1" s="297" t="s">
        <v>0</v>
      </c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</row>
    <row r="2" spans="1:18" ht="21" x14ac:dyDescent="0.65">
      <c r="A2" s="299" t="s">
        <v>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1:18" ht="21" x14ac:dyDescent="0.45">
      <c r="A3" s="300" t="s">
        <v>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2"/>
    </row>
    <row r="4" spans="1:18" ht="21" x14ac:dyDescent="0.65">
      <c r="A4" s="303" t="s">
        <v>3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5"/>
    </row>
    <row r="5" spans="1:18" x14ac:dyDescent="0.45">
      <c r="A5" s="1"/>
      <c r="B5" s="306" t="s">
        <v>114</v>
      </c>
      <c r="C5" s="307"/>
      <c r="D5" s="307"/>
      <c r="E5" s="307"/>
      <c r="F5" s="307"/>
      <c r="G5" s="307"/>
      <c r="H5" s="307"/>
      <c r="I5" s="308"/>
      <c r="J5" s="3"/>
      <c r="K5" s="306" t="str">
        <f>CONCATENATE("acumulado ",B5)</f>
        <v>acumulado marzo</v>
      </c>
      <c r="L5" s="307"/>
      <c r="M5" s="307"/>
      <c r="N5" s="307"/>
      <c r="O5" s="307"/>
      <c r="P5" s="307"/>
      <c r="Q5" s="307"/>
      <c r="R5" s="308"/>
    </row>
    <row r="6" spans="1:18" x14ac:dyDescent="0.45">
      <c r="A6" s="4"/>
      <c r="B6" s="5">
        <v>2019</v>
      </c>
      <c r="C6" s="5">
        <v>2022</v>
      </c>
      <c r="D6" s="5">
        <v>2023</v>
      </c>
      <c r="E6" s="5" t="str">
        <f>CONCATENATE("var ",RIGHT(D6,2),"/",RIGHT(C6,2))</f>
        <v>var 23/22</v>
      </c>
      <c r="F6" s="5" t="str">
        <f>CONCATENATE("var ",RIGHT(D6,2),"/",RIGHT(B6,2))</f>
        <v>var 23/19</v>
      </c>
      <c r="G6" s="5" t="str">
        <f>CONCATENATE("dif ",RIGHT(D6,2),"-",RIGHT(C6,2))</f>
        <v>dif 23-22</v>
      </c>
      <c r="H6" s="5" t="str">
        <f>CONCATENATE("dif ",RIGHT(D6,2),"-",RIGHT(B6,2))</f>
        <v>dif 23-19</v>
      </c>
      <c r="I6" s="5" t="str">
        <f>CONCATENATE("cuota ",RIGHT(D6,2))</f>
        <v>cuota 23</v>
      </c>
      <c r="J6" s="6"/>
      <c r="K6" s="5">
        <v>2019</v>
      </c>
      <c r="L6" s="5">
        <v>2022</v>
      </c>
      <c r="M6" s="5">
        <v>2023</v>
      </c>
      <c r="N6" s="5" t="str">
        <f>CONCATENATE("var ",RIGHT(M6,2),"/",RIGHT(L6,2))</f>
        <v>var 23/22</v>
      </c>
      <c r="O6" s="5" t="str">
        <f>CONCATENATE("var ",RIGHT(M6,2),"/",RIGHT(K6,2))</f>
        <v>var 23/19</v>
      </c>
      <c r="P6" s="5" t="str">
        <f>CONCATENATE("dif ",RIGHT(M6,2),"-",RIGHT(L6,2))</f>
        <v>dif 23-22</v>
      </c>
      <c r="Q6" s="5" t="str">
        <f>CONCATENATE("dif ",RIGHT(M6,2),"-",RIGHT(K6,2))</f>
        <v>dif 23-19</v>
      </c>
      <c r="R6" s="5" t="str">
        <f>CONCATENATE("cuota ",RIGHT(M6,2))</f>
        <v>cuota 23</v>
      </c>
    </row>
    <row r="7" spans="1:18" x14ac:dyDescent="0.45">
      <c r="A7" s="7" t="s">
        <v>4</v>
      </c>
      <c r="B7" s="8">
        <v>430515</v>
      </c>
      <c r="C7" s="8">
        <v>393667</v>
      </c>
      <c r="D7" s="8">
        <v>440377</v>
      </c>
      <c r="E7" s="9">
        <f t="shared" ref="E7:E18" si="0">D7/C7-1</f>
        <v>0.11865358285048022</v>
      </c>
      <c r="F7" s="9">
        <f t="shared" ref="F7:F18" si="1">D7/B7-1</f>
        <v>2.290744805639755E-2</v>
      </c>
      <c r="G7" s="8">
        <f t="shared" ref="G7:G18" si="2">D7-C7</f>
        <v>46710</v>
      </c>
      <c r="H7" s="8">
        <f t="shared" ref="H7:H18" si="3">D7-B7</f>
        <v>9862</v>
      </c>
      <c r="I7" s="9">
        <f>D7/$D$7</f>
        <v>1</v>
      </c>
      <c r="J7" s="10"/>
      <c r="K7" s="8">
        <v>1168245</v>
      </c>
      <c r="L7" s="8">
        <v>1016463</v>
      </c>
      <c r="M7" s="8">
        <v>1255136</v>
      </c>
      <c r="N7" s="9">
        <f t="shared" ref="N7:N18" si="4">M7/L7-1</f>
        <v>0.23480736632813981</v>
      </c>
      <c r="O7" s="9">
        <f t="shared" ref="O7:O18" si="5">M7/K7-1</f>
        <v>7.4377378032861152E-2</v>
      </c>
      <c r="P7" s="8">
        <f t="shared" ref="P7:P18" si="6">M7-L7</f>
        <v>238673</v>
      </c>
      <c r="Q7" s="8">
        <f t="shared" ref="Q7:Q18" si="7">M7-K7</f>
        <v>86891</v>
      </c>
      <c r="R7" s="9">
        <f>M7/$M$7</f>
        <v>1</v>
      </c>
    </row>
    <row r="8" spans="1:18" x14ac:dyDescent="0.45">
      <c r="A8" s="11" t="s">
        <v>5</v>
      </c>
      <c r="B8" s="12">
        <v>313846</v>
      </c>
      <c r="C8" s="12">
        <v>315116</v>
      </c>
      <c r="D8" s="12">
        <v>343050</v>
      </c>
      <c r="E8" s="13">
        <f t="shared" si="0"/>
        <v>8.8646720572741478E-2</v>
      </c>
      <c r="F8" s="13">
        <f t="shared" si="1"/>
        <v>9.3052006398042453E-2</v>
      </c>
      <c r="G8" s="12">
        <f t="shared" si="2"/>
        <v>27934</v>
      </c>
      <c r="H8" s="12">
        <f t="shared" si="3"/>
        <v>29204</v>
      </c>
      <c r="I8" s="13">
        <f t="shared" ref="I8:I18" si="8">D8/$D$7</f>
        <v>0.77899163671127236</v>
      </c>
      <c r="J8" s="14"/>
      <c r="K8" s="12">
        <v>860236</v>
      </c>
      <c r="L8" s="12">
        <v>806783</v>
      </c>
      <c r="M8" s="12">
        <v>993506</v>
      </c>
      <c r="N8" s="13">
        <f t="shared" si="4"/>
        <v>0.23144141609329894</v>
      </c>
      <c r="O8" s="13">
        <f t="shared" si="5"/>
        <v>0.15492260263462576</v>
      </c>
      <c r="P8" s="12">
        <f t="shared" si="6"/>
        <v>186723</v>
      </c>
      <c r="Q8" s="12">
        <f t="shared" si="7"/>
        <v>133270</v>
      </c>
      <c r="R8" s="13">
        <f t="shared" ref="R8:R18" si="9">M8/$M$7</f>
        <v>0.79155246921449152</v>
      </c>
    </row>
    <row r="9" spans="1:18" x14ac:dyDescent="0.45">
      <c r="A9" s="15" t="s">
        <v>6</v>
      </c>
      <c r="B9" s="16">
        <v>52850</v>
      </c>
      <c r="C9" s="16">
        <v>62463</v>
      </c>
      <c r="D9" s="16">
        <v>63992</v>
      </c>
      <c r="E9" s="17">
        <f t="shared" si="0"/>
        <v>2.4478491266829883E-2</v>
      </c>
      <c r="F9" s="17">
        <f t="shared" si="1"/>
        <v>0.21082308420056761</v>
      </c>
      <c r="G9" s="16">
        <f t="shared" si="2"/>
        <v>1529</v>
      </c>
      <c r="H9" s="16">
        <f t="shared" si="3"/>
        <v>11142</v>
      </c>
      <c r="I9" s="17">
        <f t="shared" si="8"/>
        <v>0.14531185779457148</v>
      </c>
      <c r="J9" s="18"/>
      <c r="K9" s="16">
        <v>143431</v>
      </c>
      <c r="L9" s="16">
        <v>172309</v>
      </c>
      <c r="M9" s="16">
        <v>190760</v>
      </c>
      <c r="N9" s="17">
        <f t="shared" si="4"/>
        <v>0.1070808837611501</v>
      </c>
      <c r="O9" s="17">
        <f t="shared" si="5"/>
        <v>0.32997748046098829</v>
      </c>
      <c r="P9" s="16">
        <f t="shared" si="6"/>
        <v>18451</v>
      </c>
      <c r="Q9" s="16">
        <f t="shared" si="7"/>
        <v>47329</v>
      </c>
      <c r="R9" s="17">
        <f t="shared" si="9"/>
        <v>0.15198353007164164</v>
      </c>
    </row>
    <row r="10" spans="1:18" x14ac:dyDescent="0.45">
      <c r="A10" s="19" t="s">
        <v>7</v>
      </c>
      <c r="B10" s="20">
        <v>190304</v>
      </c>
      <c r="C10" s="20">
        <v>189215</v>
      </c>
      <c r="D10" s="20">
        <v>210907</v>
      </c>
      <c r="E10" s="21">
        <f t="shared" si="0"/>
        <v>0.11464207383135583</v>
      </c>
      <c r="F10" s="21">
        <f t="shared" si="1"/>
        <v>0.10826362031276271</v>
      </c>
      <c r="G10" s="20">
        <f t="shared" si="2"/>
        <v>21692</v>
      </c>
      <c r="H10" s="20">
        <f t="shared" si="3"/>
        <v>20603</v>
      </c>
      <c r="I10" s="21">
        <f t="shared" si="8"/>
        <v>0.47892374034066265</v>
      </c>
      <c r="J10" s="18"/>
      <c r="K10" s="20">
        <v>524321</v>
      </c>
      <c r="L10" s="20">
        <v>482943</v>
      </c>
      <c r="M10" s="20">
        <v>612509</v>
      </c>
      <c r="N10" s="21">
        <f t="shared" si="4"/>
        <v>0.26828424886580815</v>
      </c>
      <c r="O10" s="21">
        <f t="shared" si="5"/>
        <v>0.16819467463633919</v>
      </c>
      <c r="P10" s="20">
        <f t="shared" si="6"/>
        <v>129566</v>
      </c>
      <c r="Q10" s="20">
        <f t="shared" si="7"/>
        <v>88188</v>
      </c>
      <c r="R10" s="21">
        <f t="shared" si="9"/>
        <v>0.4880020969839125</v>
      </c>
    </row>
    <row r="11" spans="1:18" x14ac:dyDescent="0.45">
      <c r="A11" s="19" t="s">
        <v>8</v>
      </c>
      <c r="B11" s="20">
        <v>52728</v>
      </c>
      <c r="C11" s="20">
        <v>53892</v>
      </c>
      <c r="D11" s="20">
        <v>54154</v>
      </c>
      <c r="E11" s="21">
        <f t="shared" si="0"/>
        <v>4.8615750018554671E-3</v>
      </c>
      <c r="F11" s="21">
        <f t="shared" si="1"/>
        <v>2.7044454559247422E-2</v>
      </c>
      <c r="G11" s="20">
        <f t="shared" si="2"/>
        <v>262</v>
      </c>
      <c r="H11" s="20">
        <f t="shared" si="3"/>
        <v>1426</v>
      </c>
      <c r="I11" s="21">
        <f t="shared" si="8"/>
        <v>0.12297190816050793</v>
      </c>
      <c r="J11" s="18"/>
      <c r="K11" s="20">
        <v>142195</v>
      </c>
      <c r="L11" s="20">
        <v>127054</v>
      </c>
      <c r="M11" s="20">
        <v>150542</v>
      </c>
      <c r="N11" s="21">
        <f t="shared" si="4"/>
        <v>0.18486627733089867</v>
      </c>
      <c r="O11" s="21">
        <f t="shared" si="5"/>
        <v>5.8701079503498788E-2</v>
      </c>
      <c r="P11" s="20">
        <f t="shared" si="6"/>
        <v>23488</v>
      </c>
      <c r="Q11" s="20">
        <f t="shared" si="7"/>
        <v>8347</v>
      </c>
      <c r="R11" s="21">
        <f t="shared" si="9"/>
        <v>0.11994078729316983</v>
      </c>
    </row>
    <row r="12" spans="1:18" x14ac:dyDescent="0.45">
      <c r="A12" s="19" t="s">
        <v>9</v>
      </c>
      <c r="B12" s="20">
        <v>12796</v>
      </c>
      <c r="C12" s="20">
        <v>7191</v>
      </c>
      <c r="D12" s="20">
        <v>10428</v>
      </c>
      <c r="E12" s="21">
        <f t="shared" si="0"/>
        <v>0.45014601585314984</v>
      </c>
      <c r="F12" s="21">
        <f t="shared" si="1"/>
        <v>-0.18505783057205372</v>
      </c>
      <c r="G12" s="20">
        <f t="shared" si="2"/>
        <v>3237</v>
      </c>
      <c r="H12" s="20">
        <f t="shared" si="3"/>
        <v>-2368</v>
      </c>
      <c r="I12" s="21">
        <f t="shared" si="8"/>
        <v>2.3679710793252144E-2</v>
      </c>
      <c r="J12" s="18"/>
      <c r="K12" s="20">
        <v>36411</v>
      </c>
      <c r="L12" s="20">
        <v>18949</v>
      </c>
      <c r="M12" s="20">
        <v>29343</v>
      </c>
      <c r="N12" s="21">
        <f t="shared" si="4"/>
        <v>0.54852498812602257</v>
      </c>
      <c r="O12" s="21">
        <f t="shared" si="5"/>
        <v>-0.1941171623959792</v>
      </c>
      <c r="P12" s="20">
        <f t="shared" si="6"/>
        <v>10394</v>
      </c>
      <c r="Q12" s="20">
        <f t="shared" si="7"/>
        <v>-7068</v>
      </c>
      <c r="R12" s="21">
        <f t="shared" si="9"/>
        <v>2.3378343064018561E-2</v>
      </c>
    </row>
    <row r="13" spans="1:18" x14ac:dyDescent="0.45">
      <c r="A13" s="22" t="s">
        <v>10</v>
      </c>
      <c r="B13" s="23">
        <v>5168</v>
      </c>
      <c r="C13" s="23">
        <v>2355</v>
      </c>
      <c r="D13" s="23">
        <v>3569</v>
      </c>
      <c r="E13" s="24">
        <f t="shared" si="0"/>
        <v>0.51549893842887484</v>
      </c>
      <c r="F13" s="24">
        <f t="shared" si="1"/>
        <v>-0.30940402476780182</v>
      </c>
      <c r="G13" s="23">
        <f t="shared" si="2"/>
        <v>1214</v>
      </c>
      <c r="H13" s="23">
        <f t="shared" si="3"/>
        <v>-1599</v>
      </c>
      <c r="I13" s="24">
        <f t="shared" si="8"/>
        <v>8.1044196222781837E-3</v>
      </c>
      <c r="J13" s="18"/>
      <c r="K13" s="23">
        <v>13878</v>
      </c>
      <c r="L13" s="23">
        <v>5528</v>
      </c>
      <c r="M13" s="23">
        <v>10352</v>
      </c>
      <c r="N13" s="24">
        <f t="shared" si="4"/>
        <v>0.87264833574529677</v>
      </c>
      <c r="O13" s="24">
        <f t="shared" si="5"/>
        <v>-0.25407119181438242</v>
      </c>
      <c r="P13" s="23">
        <f t="shared" si="6"/>
        <v>4824</v>
      </c>
      <c r="Q13" s="23">
        <f t="shared" si="7"/>
        <v>-3526</v>
      </c>
      <c r="R13" s="24">
        <f t="shared" si="9"/>
        <v>8.2477118017489741E-3</v>
      </c>
    </row>
    <row r="14" spans="1:18" x14ac:dyDescent="0.45">
      <c r="A14" s="11" t="s">
        <v>11</v>
      </c>
      <c r="B14" s="12">
        <v>116669</v>
      </c>
      <c r="C14" s="12">
        <v>78551</v>
      </c>
      <c r="D14" s="12">
        <v>97327</v>
      </c>
      <c r="E14" s="13">
        <f t="shared" si="0"/>
        <v>0.2390294203765706</v>
      </c>
      <c r="F14" s="13">
        <f t="shared" si="1"/>
        <v>-0.16578525572345693</v>
      </c>
      <c r="G14" s="12">
        <f t="shared" si="2"/>
        <v>18776</v>
      </c>
      <c r="H14" s="12">
        <f t="shared" si="3"/>
        <v>-19342</v>
      </c>
      <c r="I14" s="13">
        <f t="shared" si="8"/>
        <v>0.22100836328872761</v>
      </c>
      <c r="J14" s="14"/>
      <c r="K14" s="12">
        <v>308009</v>
      </c>
      <c r="L14" s="12">
        <v>209680</v>
      </c>
      <c r="M14" s="12">
        <v>261630</v>
      </c>
      <c r="N14" s="13">
        <f t="shared" si="4"/>
        <v>0.24775848912628762</v>
      </c>
      <c r="O14" s="13">
        <f t="shared" si="5"/>
        <v>-0.15057676886065019</v>
      </c>
      <c r="P14" s="12">
        <f t="shared" si="6"/>
        <v>51950</v>
      </c>
      <c r="Q14" s="12">
        <f t="shared" si="7"/>
        <v>-46379</v>
      </c>
      <c r="R14" s="13">
        <f t="shared" si="9"/>
        <v>0.20844753078550851</v>
      </c>
    </row>
    <row r="15" spans="1:18" x14ac:dyDescent="0.45">
      <c r="A15" s="25" t="s">
        <v>12</v>
      </c>
      <c r="B15" s="16">
        <v>5858</v>
      </c>
      <c r="C15" s="16">
        <v>6395</v>
      </c>
      <c r="D15" s="16">
        <v>6671</v>
      </c>
      <c r="E15" s="17">
        <f t="shared" si="0"/>
        <v>4.3158717748240871E-2</v>
      </c>
      <c r="F15" s="17">
        <f t="shared" si="1"/>
        <v>0.1387845681119837</v>
      </c>
      <c r="G15" s="16">
        <f t="shared" si="2"/>
        <v>276</v>
      </c>
      <c r="H15" s="16">
        <f t="shared" si="3"/>
        <v>813</v>
      </c>
      <c r="I15" s="17">
        <f t="shared" si="8"/>
        <v>1.5148384225334202E-2</v>
      </c>
      <c r="J15" s="18"/>
      <c r="K15" s="16">
        <v>16030</v>
      </c>
      <c r="L15" s="16">
        <v>19239</v>
      </c>
      <c r="M15" s="16">
        <v>19614</v>
      </c>
      <c r="N15" s="17">
        <f t="shared" si="4"/>
        <v>1.9491657570559706E-2</v>
      </c>
      <c r="O15" s="17">
        <f t="shared" si="5"/>
        <v>0.22358078602620091</v>
      </c>
      <c r="P15" s="16">
        <f t="shared" si="6"/>
        <v>375</v>
      </c>
      <c r="Q15" s="16">
        <f t="shared" si="7"/>
        <v>3584</v>
      </c>
      <c r="R15" s="17">
        <f t="shared" si="9"/>
        <v>1.5626991816026312E-2</v>
      </c>
    </row>
    <row r="16" spans="1:18" x14ac:dyDescent="0.45">
      <c r="A16" s="26" t="s">
        <v>8</v>
      </c>
      <c r="B16" s="20">
        <v>60843</v>
      </c>
      <c r="C16" s="20">
        <v>45639</v>
      </c>
      <c r="D16" s="20">
        <v>56206</v>
      </c>
      <c r="E16" s="21">
        <f t="shared" si="0"/>
        <v>0.23153443326979128</v>
      </c>
      <c r="F16" s="21">
        <f t="shared" si="1"/>
        <v>-7.6212547047318502E-2</v>
      </c>
      <c r="G16" s="20">
        <f t="shared" si="2"/>
        <v>10567</v>
      </c>
      <c r="H16" s="20">
        <f t="shared" si="3"/>
        <v>-4637</v>
      </c>
      <c r="I16" s="21">
        <f t="shared" si="8"/>
        <v>0.12763155205653337</v>
      </c>
      <c r="J16" s="18"/>
      <c r="K16" s="20">
        <v>165652</v>
      </c>
      <c r="L16" s="20">
        <v>117717</v>
      </c>
      <c r="M16" s="20">
        <v>146642</v>
      </c>
      <c r="N16" s="21">
        <f t="shared" si="4"/>
        <v>0.2457164215873664</v>
      </c>
      <c r="O16" s="21">
        <f t="shared" si="5"/>
        <v>-0.11475865066525004</v>
      </c>
      <c r="P16" s="20">
        <f t="shared" si="6"/>
        <v>28925</v>
      </c>
      <c r="Q16" s="20">
        <f t="shared" si="7"/>
        <v>-19010</v>
      </c>
      <c r="R16" s="21">
        <f t="shared" si="9"/>
        <v>0.11683355429212453</v>
      </c>
    </row>
    <row r="17" spans="1:18" x14ac:dyDescent="0.45">
      <c r="A17" s="26" t="s">
        <v>9</v>
      </c>
      <c r="B17" s="20">
        <v>32885</v>
      </c>
      <c r="C17" s="20">
        <v>18348</v>
      </c>
      <c r="D17" s="20">
        <v>24751</v>
      </c>
      <c r="E17" s="21">
        <f t="shared" si="0"/>
        <v>0.34897536516241545</v>
      </c>
      <c r="F17" s="21">
        <f t="shared" si="1"/>
        <v>-0.24734681465713848</v>
      </c>
      <c r="G17" s="20">
        <f t="shared" si="2"/>
        <v>6403</v>
      </c>
      <c r="H17" s="20">
        <f t="shared" si="3"/>
        <v>-8134</v>
      </c>
      <c r="I17" s="21">
        <f t="shared" si="8"/>
        <v>5.620411601877482E-2</v>
      </c>
      <c r="J17" s="18"/>
      <c r="K17" s="20">
        <v>85958</v>
      </c>
      <c r="L17" s="20">
        <v>50294</v>
      </c>
      <c r="M17" s="20">
        <v>68813</v>
      </c>
      <c r="N17" s="21">
        <f t="shared" si="4"/>
        <v>0.36821489640911431</v>
      </c>
      <c r="O17" s="21">
        <f t="shared" si="5"/>
        <v>-0.19945787477605337</v>
      </c>
      <c r="P17" s="20">
        <f t="shared" si="6"/>
        <v>18519</v>
      </c>
      <c r="Q17" s="20">
        <f t="shared" si="7"/>
        <v>-17145</v>
      </c>
      <c r="R17" s="21">
        <f t="shared" si="9"/>
        <v>5.4825134487418097E-2</v>
      </c>
    </row>
    <row r="18" spans="1:18" x14ac:dyDescent="0.45">
      <c r="A18" s="27" t="s">
        <v>10</v>
      </c>
      <c r="B18" s="28">
        <v>17083</v>
      </c>
      <c r="C18" s="28">
        <v>8169</v>
      </c>
      <c r="D18" s="28">
        <v>9699</v>
      </c>
      <c r="E18" s="29">
        <f t="shared" si="0"/>
        <v>0.18729342636797641</v>
      </c>
      <c r="F18" s="29">
        <f t="shared" si="1"/>
        <v>-0.43224258034303109</v>
      </c>
      <c r="G18" s="28">
        <f t="shared" si="2"/>
        <v>1530</v>
      </c>
      <c r="H18" s="28">
        <f t="shared" si="3"/>
        <v>-7384</v>
      </c>
      <c r="I18" s="29">
        <f t="shared" si="8"/>
        <v>2.2024310988085209E-2</v>
      </c>
      <c r="J18" s="30"/>
      <c r="K18" s="28">
        <v>40369</v>
      </c>
      <c r="L18" s="28">
        <v>22430</v>
      </c>
      <c r="M18" s="28">
        <v>26561</v>
      </c>
      <c r="N18" s="29">
        <f t="shared" si="4"/>
        <v>0.18417298261257242</v>
      </c>
      <c r="O18" s="29">
        <f t="shared" si="5"/>
        <v>-0.34204463821248976</v>
      </c>
      <c r="P18" s="28">
        <f t="shared" si="6"/>
        <v>4131</v>
      </c>
      <c r="Q18" s="28">
        <f t="shared" si="7"/>
        <v>-13808</v>
      </c>
      <c r="R18" s="29">
        <f t="shared" si="9"/>
        <v>2.1161850189939577E-2</v>
      </c>
    </row>
    <row r="19" spans="1:18" x14ac:dyDescent="0.45">
      <c r="A19" s="310" t="s">
        <v>13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2"/>
    </row>
    <row r="20" spans="1:18" ht="21" x14ac:dyDescent="0.65">
      <c r="A20" s="31" t="s">
        <v>14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1:18" x14ac:dyDescent="0.45">
      <c r="A21" s="1"/>
      <c r="B21" s="306" t="s">
        <v>114</v>
      </c>
      <c r="C21" s="307"/>
      <c r="D21" s="307"/>
      <c r="E21" s="307"/>
      <c r="F21" s="307"/>
      <c r="G21" s="307"/>
      <c r="H21" s="307"/>
      <c r="I21" s="308"/>
      <c r="J21" s="3"/>
      <c r="K21" s="306" t="str">
        <f>K$5</f>
        <v>acumulado marzo</v>
      </c>
      <c r="L21" s="307"/>
      <c r="M21" s="307"/>
      <c r="N21" s="307"/>
      <c r="O21" s="307"/>
      <c r="P21" s="307"/>
      <c r="Q21" s="307"/>
      <c r="R21" s="308"/>
    </row>
    <row r="22" spans="1:18" x14ac:dyDescent="0.45">
      <c r="A22" s="4"/>
      <c r="B22" s="5">
        <f>B$6</f>
        <v>2019</v>
      </c>
      <c r="C22" s="5">
        <f>C$6</f>
        <v>2022</v>
      </c>
      <c r="D22" s="5">
        <f>D$6</f>
        <v>2023</v>
      </c>
      <c r="E22" s="5" t="str">
        <f>CONCATENATE("var ",RIGHT(D22,2),"/",RIGHT(C22,2))</f>
        <v>var 23/22</v>
      </c>
      <c r="F22" s="5" t="str">
        <f>CONCATENATE("var ",RIGHT(D22,2),"/",RIGHT(B22,2))</f>
        <v>var 23/19</v>
      </c>
      <c r="G22" s="5" t="str">
        <f>CONCATENATE("dif ",RIGHT(D22,2),"-",RIGHT(C22,2))</f>
        <v>dif 23-22</v>
      </c>
      <c r="H22" s="5" t="str">
        <f>CONCATENATE("dif ",RIGHT(D22,2),"-",RIGHT(B22,2))</f>
        <v>dif 23-19</v>
      </c>
      <c r="I22" s="5" t="str">
        <f>CONCATENATE("cuota ",RIGHT(D22,2))</f>
        <v>cuota 23</v>
      </c>
      <c r="J22" s="6"/>
      <c r="K22" s="5">
        <f>K$6</f>
        <v>2019</v>
      </c>
      <c r="L22" s="5">
        <f>L$6</f>
        <v>2022</v>
      </c>
      <c r="M22" s="5">
        <f>M$6</f>
        <v>2023</v>
      </c>
      <c r="N22" s="5" t="str">
        <f>CONCATENATE("var ",RIGHT(M22,2),"/",RIGHT(L22,2))</f>
        <v>var 23/22</v>
      </c>
      <c r="O22" s="5" t="str">
        <f>CONCATENATE("var ",RIGHT(M22,2),"/",RIGHT(K22,2))</f>
        <v>var 23/19</v>
      </c>
      <c r="P22" s="5" t="str">
        <f>CONCATENATE("dif ",RIGHT(M22,2),"-",RIGHT(L22,2))</f>
        <v>dif 23-22</v>
      </c>
      <c r="Q22" s="5" t="str">
        <f>CONCATENATE("dif ",RIGHT(M22,2),"-",RIGHT(K22,2))</f>
        <v>dif 23-19</v>
      </c>
      <c r="R22" s="5" t="str">
        <f>CONCATENATE("cuota ",RIGHT(M22,2))</f>
        <v>cuota 23</v>
      </c>
    </row>
    <row r="23" spans="1:18" x14ac:dyDescent="0.45">
      <c r="A23" s="7" t="s">
        <v>15</v>
      </c>
      <c r="B23" s="8">
        <v>430515</v>
      </c>
      <c r="C23" s="8">
        <v>393667</v>
      </c>
      <c r="D23" s="8">
        <v>440377</v>
      </c>
      <c r="E23" s="9">
        <f t="shared" ref="E23:E54" si="10">D23/C23-1</f>
        <v>0.11865358285048022</v>
      </c>
      <c r="F23" s="9">
        <f t="shared" ref="F23:F54" si="11">D23/B23-1</f>
        <v>2.290744805639755E-2</v>
      </c>
      <c r="G23" s="8">
        <f t="shared" ref="G23:G54" si="12">D23-C23</f>
        <v>46710</v>
      </c>
      <c r="H23" s="8">
        <f t="shared" ref="H23:H54" si="13">D23-B23</f>
        <v>9862</v>
      </c>
      <c r="I23" s="9">
        <f>D23/$D$23</f>
        <v>1</v>
      </c>
      <c r="J23" s="10"/>
      <c r="K23" s="8">
        <v>1168245</v>
      </c>
      <c r="L23" s="8">
        <v>1016463</v>
      </c>
      <c r="M23" s="8">
        <v>1255136</v>
      </c>
      <c r="N23" s="9">
        <f t="shared" ref="N23:N54" si="14">M23/L23-1</f>
        <v>0.23480736632813981</v>
      </c>
      <c r="O23" s="9">
        <f t="shared" ref="O23:O54" si="15">M23/K23-1</f>
        <v>7.4377378032861152E-2</v>
      </c>
      <c r="P23" s="8">
        <f t="shared" ref="P23:P54" si="16">M23-L23</f>
        <v>238673</v>
      </c>
      <c r="Q23" s="8">
        <f t="shared" ref="Q23:Q54" si="17">M23-K23</f>
        <v>86891</v>
      </c>
      <c r="R23" s="9">
        <f>M23/$M$23</f>
        <v>1</v>
      </c>
    </row>
    <row r="24" spans="1:18" x14ac:dyDescent="0.45">
      <c r="A24" s="11" t="s">
        <v>16</v>
      </c>
      <c r="B24" s="12">
        <v>68079</v>
      </c>
      <c r="C24" s="12">
        <v>61733</v>
      </c>
      <c r="D24" s="12">
        <v>71069</v>
      </c>
      <c r="E24" s="13">
        <f t="shared" si="10"/>
        <v>0.1512319180989099</v>
      </c>
      <c r="F24" s="13">
        <f t="shared" si="11"/>
        <v>4.3919564035899361E-2</v>
      </c>
      <c r="G24" s="12">
        <f t="shared" si="12"/>
        <v>9336</v>
      </c>
      <c r="H24" s="12">
        <f t="shared" si="13"/>
        <v>2990</v>
      </c>
      <c r="I24" s="13">
        <f t="shared" ref="I24:I54" si="18">D24/$D$23</f>
        <v>0.16138217935995749</v>
      </c>
      <c r="J24" s="34"/>
      <c r="K24" s="12">
        <v>166213</v>
      </c>
      <c r="L24" s="12">
        <v>160574</v>
      </c>
      <c r="M24" s="12">
        <v>187574</v>
      </c>
      <c r="N24" s="13">
        <f t="shared" si="14"/>
        <v>0.16814677345024731</v>
      </c>
      <c r="O24" s="13">
        <f t="shared" si="15"/>
        <v>0.12851582006220941</v>
      </c>
      <c r="P24" s="12">
        <f t="shared" si="16"/>
        <v>27000</v>
      </c>
      <c r="Q24" s="12">
        <f t="shared" si="17"/>
        <v>21361</v>
      </c>
      <c r="R24" s="13">
        <f t="shared" ref="R24:R54" si="19">M24/$M$23</f>
        <v>0.14944515972771077</v>
      </c>
    </row>
    <row r="25" spans="1:18" x14ac:dyDescent="0.45">
      <c r="A25" s="35" t="s">
        <v>17</v>
      </c>
      <c r="B25" s="16">
        <v>24203</v>
      </c>
      <c r="C25" s="16">
        <v>24919</v>
      </c>
      <c r="D25" s="16">
        <v>24279</v>
      </c>
      <c r="E25" s="17">
        <f>D25/C25-1</f>
        <v>-2.5683213612103239E-2</v>
      </c>
      <c r="F25" s="17">
        <f t="shared" si="11"/>
        <v>3.1401065983556187E-3</v>
      </c>
      <c r="G25" s="16">
        <f t="shared" si="12"/>
        <v>-640</v>
      </c>
      <c r="H25" s="16">
        <f t="shared" si="13"/>
        <v>76</v>
      </c>
      <c r="I25" s="17">
        <f t="shared" si="18"/>
        <v>5.5132307091423936E-2</v>
      </c>
      <c r="J25" s="18"/>
      <c r="K25" s="16">
        <v>58528</v>
      </c>
      <c r="L25" s="16">
        <v>66276</v>
      </c>
      <c r="M25" s="16">
        <v>69280</v>
      </c>
      <c r="N25" s="17">
        <f t="shared" si="14"/>
        <v>4.53256080632507E-2</v>
      </c>
      <c r="O25" s="17">
        <f t="shared" si="15"/>
        <v>0.18370694368507379</v>
      </c>
      <c r="P25" s="16">
        <f t="shared" si="16"/>
        <v>3004</v>
      </c>
      <c r="Q25" s="16">
        <f t="shared" si="17"/>
        <v>10752</v>
      </c>
      <c r="R25" s="17">
        <f t="shared" si="19"/>
        <v>5.5197205721133007E-2</v>
      </c>
    </row>
    <row r="26" spans="1:18" x14ac:dyDescent="0.45">
      <c r="A26" s="36" t="s">
        <v>18</v>
      </c>
      <c r="B26" s="16">
        <v>14150</v>
      </c>
      <c r="C26" s="16">
        <v>8689</v>
      </c>
      <c r="D26" s="16">
        <v>13346</v>
      </c>
      <c r="E26" s="37">
        <f t="shared" si="10"/>
        <v>0.5359650132351248</v>
      </c>
      <c r="F26" s="37">
        <f t="shared" si="11"/>
        <v>-5.6819787985865733E-2</v>
      </c>
      <c r="G26" s="38">
        <f t="shared" si="12"/>
        <v>4657</v>
      </c>
      <c r="H26" s="38">
        <f t="shared" si="13"/>
        <v>-804</v>
      </c>
      <c r="I26" s="37">
        <f t="shared" si="18"/>
        <v>3.0305851577171378E-2</v>
      </c>
      <c r="J26" s="18"/>
      <c r="K26" s="16">
        <v>33434</v>
      </c>
      <c r="L26" s="16">
        <v>26890</v>
      </c>
      <c r="M26" s="16">
        <v>41903</v>
      </c>
      <c r="N26" s="37">
        <f t="shared" si="14"/>
        <v>0.55831164001487532</v>
      </c>
      <c r="O26" s="37">
        <f t="shared" si="15"/>
        <v>0.25330501884309387</v>
      </c>
      <c r="P26" s="38">
        <f t="shared" si="16"/>
        <v>15013</v>
      </c>
      <c r="Q26" s="38">
        <f t="shared" si="17"/>
        <v>8469</v>
      </c>
      <c r="R26" s="37">
        <f t="shared" si="19"/>
        <v>3.3385226780205494E-2</v>
      </c>
    </row>
    <row r="27" spans="1:18" x14ac:dyDescent="0.45">
      <c r="A27" s="36" t="s">
        <v>19</v>
      </c>
      <c r="B27" s="38">
        <f>B25-B26</f>
        <v>10053</v>
      </c>
      <c r="C27" s="38">
        <f>C25-C26</f>
        <v>16230</v>
      </c>
      <c r="D27" s="38">
        <f>D25-D26</f>
        <v>10933</v>
      </c>
      <c r="E27" s="37">
        <f t="shared" si="10"/>
        <v>-0.32637091805298835</v>
      </c>
      <c r="F27" s="37">
        <f t="shared" si="11"/>
        <v>8.7536058887894175E-2</v>
      </c>
      <c r="G27" s="38">
        <f t="shared" si="12"/>
        <v>-5297</v>
      </c>
      <c r="H27" s="38">
        <f t="shared" si="13"/>
        <v>880</v>
      </c>
      <c r="I27" s="37">
        <f t="shared" si="18"/>
        <v>2.4826455514252561E-2</v>
      </c>
      <c r="J27" s="18"/>
      <c r="K27" s="38">
        <f>K25-K26</f>
        <v>25094</v>
      </c>
      <c r="L27" s="38">
        <f>L25-L26</f>
        <v>39386</v>
      </c>
      <c r="M27" s="38">
        <f>M25-M26</f>
        <v>27377</v>
      </c>
      <c r="N27" s="37">
        <f t="shared" si="14"/>
        <v>-0.30490529629817698</v>
      </c>
      <c r="O27" s="37">
        <f t="shared" si="15"/>
        <v>9.0977923009484263E-2</v>
      </c>
      <c r="P27" s="38">
        <f t="shared" si="16"/>
        <v>-12009</v>
      </c>
      <c r="Q27" s="38">
        <f t="shared" si="17"/>
        <v>2283</v>
      </c>
      <c r="R27" s="37">
        <f t="shared" si="19"/>
        <v>2.1811978940927516E-2</v>
      </c>
    </row>
    <row r="28" spans="1:18" x14ac:dyDescent="0.45">
      <c r="A28" s="39" t="s">
        <v>20</v>
      </c>
      <c r="B28" s="23">
        <v>43876</v>
      </c>
      <c r="C28" s="23">
        <v>36814</v>
      </c>
      <c r="D28" s="23">
        <v>46790</v>
      </c>
      <c r="E28" s="24">
        <f t="shared" si="10"/>
        <v>0.27098386483403059</v>
      </c>
      <c r="F28" s="24">
        <f t="shared" si="11"/>
        <v>6.641444069650837E-2</v>
      </c>
      <c r="G28" s="23">
        <f t="shared" si="12"/>
        <v>9976</v>
      </c>
      <c r="H28" s="23">
        <f t="shared" si="13"/>
        <v>2914</v>
      </c>
      <c r="I28" s="24">
        <f t="shared" si="18"/>
        <v>0.10624987226853355</v>
      </c>
      <c r="J28" s="18"/>
      <c r="K28" s="16">
        <v>107685</v>
      </c>
      <c r="L28" s="16">
        <v>94298</v>
      </c>
      <c r="M28" s="16">
        <v>118294</v>
      </c>
      <c r="N28" s="24">
        <f t="shared" si="14"/>
        <v>0.25446987210757377</v>
      </c>
      <c r="O28" s="24">
        <f t="shared" si="15"/>
        <v>9.8518828063332897E-2</v>
      </c>
      <c r="P28" s="23">
        <f t="shared" si="16"/>
        <v>23996</v>
      </c>
      <c r="Q28" s="23">
        <f t="shared" si="17"/>
        <v>10609</v>
      </c>
      <c r="R28" s="24">
        <f t="shared" si="19"/>
        <v>9.4247954006577775E-2</v>
      </c>
    </row>
    <row r="29" spans="1:18" x14ac:dyDescent="0.45">
      <c r="A29" s="11" t="s">
        <v>21</v>
      </c>
      <c r="B29" s="12">
        <v>362436</v>
      </c>
      <c r="C29" s="12">
        <v>331934</v>
      </c>
      <c r="D29" s="12">
        <v>369308</v>
      </c>
      <c r="E29" s="13">
        <f t="shared" si="10"/>
        <v>0.11259467243488164</v>
      </c>
      <c r="F29" s="13">
        <f t="shared" si="11"/>
        <v>1.896058890397212E-2</v>
      </c>
      <c r="G29" s="12">
        <f t="shared" si="12"/>
        <v>37374</v>
      </c>
      <c r="H29" s="12">
        <f t="shared" si="13"/>
        <v>6872</v>
      </c>
      <c r="I29" s="13">
        <f t="shared" si="18"/>
        <v>0.83861782064004253</v>
      </c>
      <c r="J29" s="34"/>
      <c r="K29" s="12">
        <v>1002032</v>
      </c>
      <c r="L29" s="12">
        <v>855889</v>
      </c>
      <c r="M29" s="12">
        <v>1067562</v>
      </c>
      <c r="N29" s="13">
        <f t="shared" si="14"/>
        <v>0.24731361192864965</v>
      </c>
      <c r="O29" s="13">
        <f t="shared" si="15"/>
        <v>6.5397113066249402E-2</v>
      </c>
      <c r="P29" s="12">
        <f t="shared" si="16"/>
        <v>211673</v>
      </c>
      <c r="Q29" s="12">
        <f t="shared" si="17"/>
        <v>65530</v>
      </c>
      <c r="R29" s="13">
        <f t="shared" si="19"/>
        <v>0.85055484027228923</v>
      </c>
    </row>
    <row r="30" spans="1:18" x14ac:dyDescent="0.45">
      <c r="A30" s="35" t="s">
        <v>22</v>
      </c>
      <c r="B30" s="16">
        <v>49455</v>
      </c>
      <c r="C30" s="16">
        <v>39043</v>
      </c>
      <c r="D30" s="16">
        <v>43295</v>
      </c>
      <c r="E30" s="17">
        <f t="shared" si="10"/>
        <v>0.10890556565837661</v>
      </c>
      <c r="F30" s="17">
        <f t="shared" si="11"/>
        <v>-0.1245576786978061</v>
      </c>
      <c r="G30" s="16">
        <f t="shared" si="12"/>
        <v>4252</v>
      </c>
      <c r="H30" s="16">
        <f t="shared" si="13"/>
        <v>-6160</v>
      </c>
      <c r="I30" s="17">
        <f t="shared" si="18"/>
        <v>9.8313490486560379E-2</v>
      </c>
      <c r="J30" s="18"/>
      <c r="K30" s="16">
        <v>136858</v>
      </c>
      <c r="L30" s="16">
        <v>93377</v>
      </c>
      <c r="M30" s="16">
        <v>120889</v>
      </c>
      <c r="N30" s="17">
        <f t="shared" si="14"/>
        <v>0.29463358214549618</v>
      </c>
      <c r="O30" s="17">
        <f t="shared" si="15"/>
        <v>-0.11668298528401699</v>
      </c>
      <c r="P30" s="16">
        <f t="shared" si="16"/>
        <v>27512</v>
      </c>
      <c r="Q30" s="16">
        <f t="shared" si="17"/>
        <v>-15969</v>
      </c>
      <c r="R30" s="17">
        <f t="shared" si="19"/>
        <v>9.6315459041888693E-2</v>
      </c>
    </row>
    <row r="31" spans="1:18" x14ac:dyDescent="0.45">
      <c r="A31" s="40" t="s">
        <v>23</v>
      </c>
      <c r="B31" s="20">
        <v>2378</v>
      </c>
      <c r="C31" s="20">
        <v>2006</v>
      </c>
      <c r="D31" s="20">
        <v>2123</v>
      </c>
      <c r="E31" s="21">
        <f t="shared" si="10"/>
        <v>5.8325024925224289E-2</v>
      </c>
      <c r="F31" s="21">
        <f t="shared" si="11"/>
        <v>-0.10723296888141298</v>
      </c>
      <c r="G31" s="20">
        <f t="shared" si="12"/>
        <v>117</v>
      </c>
      <c r="H31" s="20">
        <f t="shared" si="13"/>
        <v>-255</v>
      </c>
      <c r="I31" s="21">
        <f t="shared" si="18"/>
        <v>4.820869391453232E-3</v>
      </c>
      <c r="J31" s="18"/>
      <c r="K31" s="20">
        <v>8018</v>
      </c>
      <c r="L31" s="20">
        <v>6938</v>
      </c>
      <c r="M31" s="20">
        <v>8163</v>
      </c>
      <c r="N31" s="21">
        <f t="shared" si="14"/>
        <v>0.17656385125396379</v>
      </c>
      <c r="O31" s="21">
        <f t="shared" si="15"/>
        <v>1.8084310301820894E-2</v>
      </c>
      <c r="P31" s="20">
        <f t="shared" si="16"/>
        <v>1225</v>
      </c>
      <c r="Q31" s="20">
        <f t="shared" si="17"/>
        <v>145</v>
      </c>
      <c r="R31" s="21">
        <f t="shared" si="19"/>
        <v>6.5036776891109812E-3</v>
      </c>
    </row>
    <row r="32" spans="1:18" x14ac:dyDescent="0.45">
      <c r="A32" s="40" t="s">
        <v>24</v>
      </c>
      <c r="B32" s="20">
        <v>501</v>
      </c>
      <c r="C32" s="20">
        <v>357</v>
      </c>
      <c r="D32" s="20">
        <v>706</v>
      </c>
      <c r="E32" s="21">
        <f t="shared" si="10"/>
        <v>0.97759103641456591</v>
      </c>
      <c r="F32" s="21">
        <f t="shared" si="11"/>
        <v>0.40918163672654684</v>
      </c>
      <c r="G32" s="20">
        <f t="shared" si="12"/>
        <v>349</v>
      </c>
      <c r="H32" s="20">
        <f t="shared" si="13"/>
        <v>205</v>
      </c>
      <c r="I32" s="21">
        <f t="shared" si="18"/>
        <v>1.6031718277748383E-3</v>
      </c>
      <c r="J32" s="18"/>
      <c r="K32" s="20">
        <v>1223</v>
      </c>
      <c r="L32" s="20">
        <v>1015</v>
      </c>
      <c r="M32" s="20">
        <v>1924</v>
      </c>
      <c r="N32" s="21">
        <f t="shared" si="14"/>
        <v>0.89556650246305414</v>
      </c>
      <c r="O32" s="21">
        <f t="shared" si="15"/>
        <v>0.57318070318887981</v>
      </c>
      <c r="P32" s="20">
        <f t="shared" si="16"/>
        <v>909</v>
      </c>
      <c r="Q32" s="20">
        <f t="shared" si="17"/>
        <v>701</v>
      </c>
      <c r="R32" s="21">
        <f t="shared" si="19"/>
        <v>1.5329016138490171E-3</v>
      </c>
    </row>
    <row r="33" spans="1:18" x14ac:dyDescent="0.45">
      <c r="A33" s="40" t="s">
        <v>25</v>
      </c>
      <c r="B33" s="20">
        <v>13037</v>
      </c>
      <c r="C33" s="20">
        <v>8801</v>
      </c>
      <c r="D33" s="20">
        <v>10180</v>
      </c>
      <c r="E33" s="21">
        <f t="shared" si="10"/>
        <v>0.15668674014316553</v>
      </c>
      <c r="F33" s="21">
        <f t="shared" si="11"/>
        <v>-0.21914550893610496</v>
      </c>
      <c r="G33" s="20">
        <f t="shared" si="12"/>
        <v>1379</v>
      </c>
      <c r="H33" s="20">
        <f t="shared" si="13"/>
        <v>-2857</v>
      </c>
      <c r="I33" s="21">
        <f t="shared" si="18"/>
        <v>2.3116556950067781E-2</v>
      </c>
      <c r="J33" s="18"/>
      <c r="K33" s="20">
        <v>36113</v>
      </c>
      <c r="L33" s="20">
        <v>25695</v>
      </c>
      <c r="M33" s="20">
        <v>34916</v>
      </c>
      <c r="N33" s="21">
        <f t="shared" si="14"/>
        <v>0.35886359213854835</v>
      </c>
      <c r="O33" s="21">
        <f t="shared" si="15"/>
        <v>-3.3145958519092855E-2</v>
      </c>
      <c r="P33" s="20">
        <f t="shared" si="16"/>
        <v>9221</v>
      </c>
      <c r="Q33" s="20">
        <f t="shared" si="17"/>
        <v>-1197</v>
      </c>
      <c r="R33" s="21">
        <f t="shared" si="19"/>
        <v>2.781849934987125E-2</v>
      </c>
    </row>
    <row r="34" spans="1:18" x14ac:dyDescent="0.45">
      <c r="A34" s="40" t="s">
        <v>26</v>
      </c>
      <c r="B34" s="20">
        <v>1776</v>
      </c>
      <c r="C34" s="20">
        <v>2502</v>
      </c>
      <c r="D34" s="20">
        <v>2872</v>
      </c>
      <c r="E34" s="21">
        <f t="shared" si="10"/>
        <v>0.14788169464428447</v>
      </c>
      <c r="F34" s="21">
        <f t="shared" si="11"/>
        <v>0.61711711711711703</v>
      </c>
      <c r="G34" s="20">
        <f t="shared" si="12"/>
        <v>370</v>
      </c>
      <c r="H34" s="20">
        <f t="shared" si="13"/>
        <v>1096</v>
      </c>
      <c r="I34" s="21">
        <f t="shared" si="18"/>
        <v>6.5216848291350365E-3</v>
      </c>
      <c r="J34" s="18"/>
      <c r="K34" s="20">
        <v>4452</v>
      </c>
      <c r="L34" s="20">
        <v>4880</v>
      </c>
      <c r="M34" s="20">
        <v>7556</v>
      </c>
      <c r="N34" s="21">
        <f t="shared" si="14"/>
        <v>0.54836065573770498</v>
      </c>
      <c r="O34" s="21">
        <f t="shared" si="15"/>
        <v>0.69721473495058395</v>
      </c>
      <c r="P34" s="20">
        <f t="shared" si="16"/>
        <v>2676</v>
      </c>
      <c r="Q34" s="20">
        <f t="shared" si="17"/>
        <v>3104</v>
      </c>
      <c r="R34" s="21">
        <f t="shared" si="19"/>
        <v>6.0200647579226477E-3</v>
      </c>
    </row>
    <row r="35" spans="1:18" x14ac:dyDescent="0.45">
      <c r="A35" s="40" t="s">
        <v>27</v>
      </c>
      <c r="B35" s="20">
        <v>14560</v>
      </c>
      <c r="C35" s="20">
        <v>7621</v>
      </c>
      <c r="D35" s="20">
        <v>9997</v>
      </c>
      <c r="E35" s="21">
        <f t="shared" si="10"/>
        <v>0.31177010890959189</v>
      </c>
      <c r="F35" s="21">
        <f t="shared" si="11"/>
        <v>-0.31339285714285714</v>
      </c>
      <c r="G35" s="20">
        <f t="shared" si="12"/>
        <v>2376</v>
      </c>
      <c r="H35" s="20">
        <f t="shared" si="13"/>
        <v>-4563</v>
      </c>
      <c r="I35" s="21">
        <f t="shared" si="18"/>
        <v>2.2701003912556743E-2</v>
      </c>
      <c r="J35" s="18"/>
      <c r="K35" s="20">
        <v>40905</v>
      </c>
      <c r="L35" s="20">
        <v>23490</v>
      </c>
      <c r="M35" s="20">
        <v>32053</v>
      </c>
      <c r="N35" s="21">
        <f t="shared" si="14"/>
        <v>0.36453810131971043</v>
      </c>
      <c r="O35" s="21">
        <f t="shared" si="15"/>
        <v>-0.2164038626084831</v>
      </c>
      <c r="P35" s="20">
        <f t="shared" si="16"/>
        <v>8563</v>
      </c>
      <c r="Q35" s="20">
        <f t="shared" si="17"/>
        <v>-8852</v>
      </c>
      <c r="R35" s="21">
        <f t="shared" si="19"/>
        <v>2.5537471636539785E-2</v>
      </c>
    </row>
    <row r="36" spans="1:18" x14ac:dyDescent="0.45">
      <c r="A36" s="40" t="s">
        <v>28</v>
      </c>
      <c r="B36" s="20">
        <v>206</v>
      </c>
      <c r="C36" s="20">
        <v>411</v>
      </c>
      <c r="D36" s="20">
        <v>371</v>
      </c>
      <c r="E36" s="21">
        <f>D36/C36-1</f>
        <v>-9.7323600973236002E-2</v>
      </c>
      <c r="F36" s="21">
        <f>D36/B36-1</f>
        <v>0.80097087378640786</v>
      </c>
      <c r="G36" s="20">
        <f>D36-C36</f>
        <v>-40</v>
      </c>
      <c r="H36" s="20">
        <f>D36-B36</f>
        <v>165</v>
      </c>
      <c r="I36" s="21">
        <f>D36/$D$23</f>
        <v>8.4245998315080029E-4</v>
      </c>
      <c r="J36" s="18"/>
      <c r="K36" s="20">
        <v>692</v>
      </c>
      <c r="L36" s="20">
        <v>1461</v>
      </c>
      <c r="M36" s="20">
        <v>1370</v>
      </c>
      <c r="N36" s="21">
        <f>M36/L36-1</f>
        <v>-6.2286105407255321E-2</v>
      </c>
      <c r="O36" s="21">
        <f>M36/K36-1</f>
        <v>0.97976878612716756</v>
      </c>
      <c r="P36" s="20">
        <f>M36-L36</f>
        <v>-91</v>
      </c>
      <c r="Q36" s="20">
        <f>M36-K36</f>
        <v>678</v>
      </c>
      <c r="R36" s="21">
        <f>M36/$M$23</f>
        <v>1.0915151824184789E-3</v>
      </c>
    </row>
    <row r="37" spans="1:18" x14ac:dyDescent="0.45">
      <c r="A37" s="40" t="s">
        <v>29</v>
      </c>
      <c r="B37" s="20">
        <v>151655</v>
      </c>
      <c r="C37" s="20">
        <v>142665</v>
      </c>
      <c r="D37" s="20">
        <v>166069</v>
      </c>
      <c r="E37" s="21">
        <f t="shared" si="10"/>
        <v>0.16404864542810071</v>
      </c>
      <c r="F37" s="21">
        <f t="shared" si="11"/>
        <v>9.5044673766113918E-2</v>
      </c>
      <c r="G37" s="20">
        <f t="shared" si="12"/>
        <v>23404</v>
      </c>
      <c r="H37" s="20">
        <f t="shared" si="13"/>
        <v>14414</v>
      </c>
      <c r="I37" s="21">
        <f t="shared" si="18"/>
        <v>0.37710643380558023</v>
      </c>
      <c r="J37" s="18"/>
      <c r="K37" s="20">
        <v>408862</v>
      </c>
      <c r="L37" s="20">
        <v>332221</v>
      </c>
      <c r="M37" s="20">
        <v>436470</v>
      </c>
      <c r="N37" s="21">
        <f t="shared" si="14"/>
        <v>0.31379413101519771</v>
      </c>
      <c r="O37" s="21">
        <f t="shared" si="15"/>
        <v>6.7524005654719721E-2</v>
      </c>
      <c r="P37" s="20">
        <f t="shared" si="16"/>
        <v>104249</v>
      </c>
      <c r="Q37" s="20">
        <f t="shared" si="17"/>
        <v>27608</v>
      </c>
      <c r="R37" s="21">
        <f t="shared" si="19"/>
        <v>0.34774717640160108</v>
      </c>
    </row>
    <row r="38" spans="1:18" x14ac:dyDescent="0.45">
      <c r="A38" s="40" t="s">
        <v>30</v>
      </c>
      <c r="B38" s="20">
        <v>13856</v>
      </c>
      <c r="C38" s="20">
        <v>17053</v>
      </c>
      <c r="D38" s="20">
        <v>19062</v>
      </c>
      <c r="E38" s="21">
        <f t="shared" si="10"/>
        <v>0.11780918313493216</v>
      </c>
      <c r="F38" s="21">
        <f t="shared" si="11"/>
        <v>0.37572170900692847</v>
      </c>
      <c r="G38" s="20">
        <f t="shared" si="12"/>
        <v>2009</v>
      </c>
      <c r="H38" s="20">
        <f t="shared" si="13"/>
        <v>5206</v>
      </c>
      <c r="I38" s="21">
        <f t="shared" si="18"/>
        <v>4.3285639349920635E-2</v>
      </c>
      <c r="J38" s="18"/>
      <c r="K38" s="20">
        <v>42166</v>
      </c>
      <c r="L38" s="20">
        <v>47408</v>
      </c>
      <c r="M38" s="20">
        <v>57906</v>
      </c>
      <c r="N38" s="21">
        <f t="shared" si="14"/>
        <v>0.22143941950725621</v>
      </c>
      <c r="O38" s="21">
        <f t="shared" si="15"/>
        <v>0.37328653417445334</v>
      </c>
      <c r="P38" s="20">
        <f t="shared" si="16"/>
        <v>10498</v>
      </c>
      <c r="Q38" s="20">
        <f t="shared" si="17"/>
        <v>15740</v>
      </c>
      <c r="R38" s="21">
        <f t="shared" si="19"/>
        <v>4.6135239527828061E-2</v>
      </c>
    </row>
    <row r="39" spans="1:18" x14ac:dyDescent="0.45">
      <c r="A39" s="40" t="s">
        <v>31</v>
      </c>
      <c r="B39" s="20">
        <v>11990</v>
      </c>
      <c r="C39" s="20">
        <v>13613</v>
      </c>
      <c r="D39" s="20">
        <v>11637</v>
      </c>
      <c r="E39" s="21">
        <f t="shared" si="10"/>
        <v>-0.14515536619407921</v>
      </c>
      <c r="F39" s="21">
        <f t="shared" si="11"/>
        <v>-2.9441201000834027E-2</v>
      </c>
      <c r="G39" s="20">
        <f t="shared" si="12"/>
        <v>-1976</v>
      </c>
      <c r="H39" s="20">
        <f t="shared" si="13"/>
        <v>-353</v>
      </c>
      <c r="I39" s="21">
        <f t="shared" si="18"/>
        <v>2.6425085778775913E-2</v>
      </c>
      <c r="J39" s="18"/>
      <c r="K39" s="20">
        <v>32891</v>
      </c>
      <c r="L39" s="20">
        <v>42283</v>
      </c>
      <c r="M39" s="20">
        <v>37295</v>
      </c>
      <c r="N39" s="21">
        <f t="shared" si="14"/>
        <v>-0.11796703166757327</v>
      </c>
      <c r="O39" s="21">
        <f t="shared" si="15"/>
        <v>0.13389681067769299</v>
      </c>
      <c r="P39" s="20">
        <f t="shared" si="16"/>
        <v>-4988</v>
      </c>
      <c r="Q39" s="20">
        <f t="shared" si="17"/>
        <v>4404</v>
      </c>
      <c r="R39" s="21">
        <f t="shared" si="19"/>
        <v>2.9713911480508885E-2</v>
      </c>
    </row>
    <row r="40" spans="1:18" x14ac:dyDescent="0.45">
      <c r="A40" s="40" t="s">
        <v>32</v>
      </c>
      <c r="B40" s="20">
        <v>12981</v>
      </c>
      <c r="C40" s="20">
        <v>12723</v>
      </c>
      <c r="D40" s="20">
        <v>11046</v>
      </c>
      <c r="E40" s="21">
        <f t="shared" si="10"/>
        <v>-0.1318085357227069</v>
      </c>
      <c r="F40" s="21">
        <f t="shared" si="11"/>
        <v>-0.14906401663970414</v>
      </c>
      <c r="G40" s="20">
        <f t="shared" si="12"/>
        <v>-1677</v>
      </c>
      <c r="H40" s="20">
        <f t="shared" si="13"/>
        <v>-1935</v>
      </c>
      <c r="I40" s="21">
        <f t="shared" si="18"/>
        <v>2.5083053837961566E-2</v>
      </c>
      <c r="J40" s="18"/>
      <c r="K40" s="20">
        <v>34817</v>
      </c>
      <c r="L40" s="20">
        <v>37975</v>
      </c>
      <c r="M40" s="20">
        <v>36778</v>
      </c>
      <c r="N40" s="21">
        <f t="shared" si="14"/>
        <v>-3.1520737327188963E-2</v>
      </c>
      <c r="O40" s="21">
        <f t="shared" si="15"/>
        <v>5.6323060573857608E-2</v>
      </c>
      <c r="P40" s="20">
        <f t="shared" si="16"/>
        <v>-1197</v>
      </c>
      <c r="Q40" s="20">
        <f t="shared" si="17"/>
        <v>1961</v>
      </c>
      <c r="R40" s="21">
        <f t="shared" si="19"/>
        <v>2.930200392626775E-2</v>
      </c>
    </row>
    <row r="41" spans="1:18" x14ac:dyDescent="0.45">
      <c r="A41" s="40" t="s">
        <v>33</v>
      </c>
      <c r="B41" s="20">
        <v>8751</v>
      </c>
      <c r="C41" s="20">
        <v>12149</v>
      </c>
      <c r="D41" s="20">
        <v>12322</v>
      </c>
      <c r="E41" s="21">
        <f t="shared" si="10"/>
        <v>1.423985513210968E-2</v>
      </c>
      <c r="F41" s="21">
        <f t="shared" si="11"/>
        <v>0.40806764941149587</v>
      </c>
      <c r="G41" s="20">
        <f t="shared" si="12"/>
        <v>173</v>
      </c>
      <c r="H41" s="20">
        <f t="shared" si="13"/>
        <v>3571</v>
      </c>
      <c r="I41" s="21">
        <f t="shared" si="18"/>
        <v>2.7980571192410139E-2</v>
      </c>
      <c r="J41" s="18"/>
      <c r="K41" s="20">
        <v>23939</v>
      </c>
      <c r="L41" s="20">
        <v>34463</v>
      </c>
      <c r="M41" s="20">
        <v>35592</v>
      </c>
      <c r="N41" s="21">
        <f t="shared" si="14"/>
        <v>3.2759771348982891E-2</v>
      </c>
      <c r="O41" s="21">
        <f t="shared" si="15"/>
        <v>0.48677889636158578</v>
      </c>
      <c r="P41" s="20">
        <f t="shared" si="16"/>
        <v>1129</v>
      </c>
      <c r="Q41" s="20">
        <f t="shared" si="17"/>
        <v>11653</v>
      </c>
      <c r="R41" s="21">
        <f t="shared" si="19"/>
        <v>2.8357086403385769E-2</v>
      </c>
    </row>
    <row r="42" spans="1:18" x14ac:dyDescent="0.45">
      <c r="A42" s="40" t="s">
        <v>34</v>
      </c>
      <c r="B42" s="20">
        <v>2568</v>
      </c>
      <c r="C42" s="20">
        <v>5161</v>
      </c>
      <c r="D42" s="20">
        <v>5249</v>
      </c>
      <c r="E42" s="21">
        <f>D42/C42-1</f>
        <v>1.7050959116450271E-2</v>
      </c>
      <c r="F42" s="21">
        <f>D42/B42-1</f>
        <v>1.0440031152647977</v>
      </c>
      <c r="G42" s="20">
        <f>D42-C42</f>
        <v>88</v>
      </c>
      <c r="H42" s="20">
        <f>D42-B42</f>
        <v>2681</v>
      </c>
      <c r="I42" s="21">
        <f>D42/$D$23</f>
        <v>1.1919332753527091E-2</v>
      </c>
      <c r="J42" s="18"/>
      <c r="K42" s="20">
        <v>6939</v>
      </c>
      <c r="L42" s="20">
        <v>13851</v>
      </c>
      <c r="M42" s="20">
        <v>16279</v>
      </c>
      <c r="N42" s="21">
        <f>M42/L42-1</f>
        <v>0.17529420258465089</v>
      </c>
      <c r="O42" s="21">
        <f>M42/K42-1</f>
        <v>1.3460152759763653</v>
      </c>
      <c r="P42" s="20">
        <f>M42-L42</f>
        <v>2428</v>
      </c>
      <c r="Q42" s="20">
        <f>M42-K42</f>
        <v>9340</v>
      </c>
      <c r="R42" s="21">
        <f>M42/$M$23</f>
        <v>1.2969909236927313E-2</v>
      </c>
    </row>
    <row r="43" spans="1:18" x14ac:dyDescent="0.45">
      <c r="A43" s="40" t="s">
        <v>35</v>
      </c>
      <c r="B43" s="20">
        <v>11283</v>
      </c>
      <c r="C43" s="20">
        <v>13549</v>
      </c>
      <c r="D43" s="20">
        <v>11883</v>
      </c>
      <c r="E43" s="21">
        <f t="shared" si="10"/>
        <v>-0.12296110414052697</v>
      </c>
      <c r="F43" s="21">
        <f t="shared" si="11"/>
        <v>5.3177346450412166E-2</v>
      </c>
      <c r="G43" s="20">
        <f t="shared" si="12"/>
        <v>-1666</v>
      </c>
      <c r="H43" s="20">
        <f t="shared" si="13"/>
        <v>600</v>
      </c>
      <c r="I43" s="21">
        <f t="shared" si="18"/>
        <v>2.6983698058708788E-2</v>
      </c>
      <c r="J43" s="18"/>
      <c r="K43" s="20">
        <v>35754</v>
      </c>
      <c r="L43" s="20">
        <v>34432</v>
      </c>
      <c r="M43" s="20">
        <v>41071</v>
      </c>
      <c r="N43" s="21">
        <f t="shared" si="14"/>
        <v>0.19281482342007439</v>
      </c>
      <c r="O43" s="21">
        <f t="shared" si="15"/>
        <v>0.14871063377524196</v>
      </c>
      <c r="P43" s="20">
        <f t="shared" si="16"/>
        <v>6639</v>
      </c>
      <c r="Q43" s="20">
        <f t="shared" si="17"/>
        <v>5317</v>
      </c>
      <c r="R43" s="21">
        <f t="shared" si="19"/>
        <v>3.2722350406649163E-2</v>
      </c>
    </row>
    <row r="44" spans="1:18" x14ac:dyDescent="0.45">
      <c r="A44" s="40" t="s">
        <v>36</v>
      </c>
      <c r="B44" s="20">
        <v>11017</v>
      </c>
      <c r="C44" s="20">
        <v>4263</v>
      </c>
      <c r="D44" s="20">
        <v>6363</v>
      </c>
      <c r="E44" s="21">
        <f t="shared" si="10"/>
        <v>0.49261083743842371</v>
      </c>
      <c r="F44" s="21">
        <f t="shared" si="11"/>
        <v>-0.42243805028592174</v>
      </c>
      <c r="G44" s="20">
        <f t="shared" si="12"/>
        <v>2100</v>
      </c>
      <c r="H44" s="20">
        <f t="shared" si="13"/>
        <v>-4654</v>
      </c>
      <c r="I44" s="21">
        <f t="shared" si="18"/>
        <v>1.4448983484605236E-2</v>
      </c>
      <c r="J44" s="18"/>
      <c r="K44" s="20">
        <v>28581</v>
      </c>
      <c r="L44" s="20">
        <v>12864</v>
      </c>
      <c r="M44" s="20">
        <v>22060</v>
      </c>
      <c r="N44" s="21">
        <f t="shared" si="14"/>
        <v>0.71486318407960203</v>
      </c>
      <c r="O44" s="21">
        <f t="shared" si="15"/>
        <v>-0.22815856688009517</v>
      </c>
      <c r="P44" s="20">
        <f t="shared" si="16"/>
        <v>9196</v>
      </c>
      <c r="Q44" s="20">
        <f t="shared" si="17"/>
        <v>-6521</v>
      </c>
      <c r="R44" s="21">
        <f t="shared" si="19"/>
        <v>1.7575784616169085E-2</v>
      </c>
    </row>
    <row r="45" spans="1:18" x14ac:dyDescent="0.45">
      <c r="A45" s="40" t="s">
        <v>37</v>
      </c>
      <c r="B45" s="20">
        <v>17537</v>
      </c>
      <c r="C45" s="20">
        <v>6989</v>
      </c>
      <c r="D45" s="20">
        <v>9056</v>
      </c>
      <c r="E45" s="21">
        <f t="shared" si="10"/>
        <v>0.29575046501645441</v>
      </c>
      <c r="F45" s="21">
        <f t="shared" si="11"/>
        <v>-0.4836060899811826</v>
      </c>
      <c r="G45" s="20">
        <f t="shared" si="12"/>
        <v>2067</v>
      </c>
      <c r="H45" s="20">
        <f t="shared" si="13"/>
        <v>-8481</v>
      </c>
      <c r="I45" s="21">
        <f t="shared" si="18"/>
        <v>2.0564198402732204E-2</v>
      </c>
      <c r="J45" s="18"/>
      <c r="K45" s="20">
        <v>48270</v>
      </c>
      <c r="L45" s="20">
        <v>20537</v>
      </c>
      <c r="M45" s="20">
        <v>31475</v>
      </c>
      <c r="N45" s="21">
        <f t="shared" si="14"/>
        <v>0.53259969810585761</v>
      </c>
      <c r="O45" s="21">
        <f t="shared" si="15"/>
        <v>-0.34793867826807545</v>
      </c>
      <c r="P45" s="20">
        <f t="shared" si="16"/>
        <v>10938</v>
      </c>
      <c r="Q45" s="20">
        <f t="shared" si="17"/>
        <v>-16795</v>
      </c>
      <c r="R45" s="21">
        <f t="shared" si="19"/>
        <v>2.507696377125666E-2</v>
      </c>
    </row>
    <row r="46" spans="1:18" x14ac:dyDescent="0.45">
      <c r="A46" s="40" t="s">
        <v>38</v>
      </c>
      <c r="B46" s="20">
        <v>764</v>
      </c>
      <c r="C46" s="20">
        <v>2523</v>
      </c>
      <c r="D46" s="20">
        <v>3026</v>
      </c>
      <c r="E46" s="21">
        <f t="shared" si="10"/>
        <v>0.19936583432421728</v>
      </c>
      <c r="F46" s="21">
        <f t="shared" si="11"/>
        <v>2.9607329842931938</v>
      </c>
      <c r="G46" s="20">
        <f t="shared" si="12"/>
        <v>503</v>
      </c>
      <c r="H46" s="20">
        <f t="shared" si="13"/>
        <v>2262</v>
      </c>
      <c r="I46" s="21">
        <f t="shared" si="18"/>
        <v>6.87138519949952E-3</v>
      </c>
      <c r="J46" s="18"/>
      <c r="K46" s="20">
        <v>2025</v>
      </c>
      <c r="L46" s="20">
        <v>6827</v>
      </c>
      <c r="M46" s="20">
        <v>7299</v>
      </c>
      <c r="N46" s="21">
        <f t="shared" si="14"/>
        <v>6.9137249157755987E-2</v>
      </c>
      <c r="O46" s="21">
        <f t="shared" si="15"/>
        <v>2.6044444444444443</v>
      </c>
      <c r="P46" s="20">
        <f t="shared" si="16"/>
        <v>472</v>
      </c>
      <c r="Q46" s="20">
        <f t="shared" si="17"/>
        <v>5274</v>
      </c>
      <c r="R46" s="21">
        <f t="shared" si="19"/>
        <v>5.815306070417867E-3</v>
      </c>
    </row>
    <row r="47" spans="1:18" x14ac:dyDescent="0.45">
      <c r="A47" s="40" t="s">
        <v>39</v>
      </c>
      <c r="B47" s="20">
        <v>829</v>
      </c>
      <c r="C47" s="20">
        <v>1284</v>
      </c>
      <c r="D47" s="20">
        <v>1409</v>
      </c>
      <c r="E47" s="21">
        <f t="shared" si="10"/>
        <v>9.7352024922118474E-2</v>
      </c>
      <c r="F47" s="21">
        <f t="shared" si="11"/>
        <v>0.69963811821471644</v>
      </c>
      <c r="G47" s="20">
        <f t="shared" si="12"/>
        <v>125</v>
      </c>
      <c r="H47" s="20">
        <f t="shared" si="13"/>
        <v>580</v>
      </c>
      <c r="I47" s="21">
        <f t="shared" si="18"/>
        <v>3.1995313106724464E-3</v>
      </c>
      <c r="J47" s="18"/>
      <c r="K47" s="20">
        <v>2372</v>
      </c>
      <c r="L47" s="20">
        <v>3485</v>
      </c>
      <c r="M47" s="20">
        <v>4335</v>
      </c>
      <c r="N47" s="21">
        <f t="shared" si="14"/>
        <v>0.24390243902439024</v>
      </c>
      <c r="O47" s="21">
        <f t="shared" si="15"/>
        <v>0.82757166947723437</v>
      </c>
      <c r="P47" s="20">
        <f t="shared" si="16"/>
        <v>850</v>
      </c>
      <c r="Q47" s="20">
        <f t="shared" si="17"/>
        <v>1963</v>
      </c>
      <c r="R47" s="21">
        <f t="shared" si="19"/>
        <v>3.4538089896234353E-3</v>
      </c>
    </row>
    <row r="48" spans="1:18" x14ac:dyDescent="0.45">
      <c r="A48" s="40" t="s">
        <v>40</v>
      </c>
      <c r="B48" s="20">
        <v>455</v>
      </c>
      <c r="C48" s="20">
        <v>862</v>
      </c>
      <c r="D48" s="20">
        <v>1066</v>
      </c>
      <c r="E48" s="21">
        <f t="shared" si="10"/>
        <v>0.23665893271461713</v>
      </c>
      <c r="F48" s="21">
        <f t="shared" si="11"/>
        <v>1.342857142857143</v>
      </c>
      <c r="G48" s="20">
        <f t="shared" si="12"/>
        <v>204</v>
      </c>
      <c r="H48" s="20">
        <f t="shared" si="13"/>
        <v>611</v>
      </c>
      <c r="I48" s="21">
        <f t="shared" si="18"/>
        <v>2.4206532130424613E-3</v>
      </c>
      <c r="J48" s="18"/>
      <c r="K48" s="20">
        <v>1250</v>
      </c>
      <c r="L48" s="20">
        <v>1940</v>
      </c>
      <c r="M48" s="20">
        <v>2978</v>
      </c>
      <c r="N48" s="21">
        <f t="shared" si="14"/>
        <v>0.53505154639175267</v>
      </c>
      <c r="O48" s="21">
        <f t="shared" si="15"/>
        <v>1.3824000000000001</v>
      </c>
      <c r="P48" s="20">
        <f t="shared" si="16"/>
        <v>1038</v>
      </c>
      <c r="Q48" s="20">
        <f t="shared" si="17"/>
        <v>1728</v>
      </c>
      <c r="R48" s="21">
        <f t="shared" si="19"/>
        <v>2.3726512505417739E-3</v>
      </c>
    </row>
    <row r="49" spans="1:18" x14ac:dyDescent="0.45">
      <c r="A49" s="40" t="s">
        <v>41</v>
      </c>
      <c r="B49" s="20">
        <v>833</v>
      </c>
      <c r="C49" s="20">
        <v>2942</v>
      </c>
      <c r="D49" s="20">
        <v>2731</v>
      </c>
      <c r="E49" s="21">
        <f t="shared" si="10"/>
        <v>-7.1719918422841644E-2</v>
      </c>
      <c r="F49" s="21">
        <f t="shared" si="11"/>
        <v>2.2785114045618249</v>
      </c>
      <c r="G49" s="20">
        <f t="shared" si="12"/>
        <v>-211</v>
      </c>
      <c r="H49" s="20">
        <f t="shared" si="13"/>
        <v>1898</v>
      </c>
      <c r="I49" s="21">
        <f t="shared" si="18"/>
        <v>6.2015046199052175E-3</v>
      </c>
      <c r="J49" s="18"/>
      <c r="K49" s="20">
        <v>2809</v>
      </c>
      <c r="L49" s="20">
        <v>8101</v>
      </c>
      <c r="M49" s="20">
        <v>8916</v>
      </c>
      <c r="N49" s="21">
        <f t="shared" si="14"/>
        <v>0.10060486359708687</v>
      </c>
      <c r="O49" s="21">
        <f t="shared" si="15"/>
        <v>2.1740833036667855</v>
      </c>
      <c r="P49" s="20">
        <f t="shared" si="16"/>
        <v>815</v>
      </c>
      <c r="Q49" s="20">
        <f t="shared" si="17"/>
        <v>6107</v>
      </c>
      <c r="R49" s="21">
        <f t="shared" si="19"/>
        <v>7.103612676235882E-3</v>
      </c>
    </row>
    <row r="50" spans="1:18" x14ac:dyDescent="0.45">
      <c r="A50" s="40" t="s">
        <v>42</v>
      </c>
      <c r="B50" s="20">
        <v>821</v>
      </c>
      <c r="C50" s="20">
        <v>1662</v>
      </c>
      <c r="D50" s="20">
        <v>1904</v>
      </c>
      <c r="E50" s="21">
        <f t="shared" si="10"/>
        <v>0.14560770156438019</v>
      </c>
      <c r="F50" s="21">
        <f t="shared" si="11"/>
        <v>1.3191230207064555</v>
      </c>
      <c r="G50" s="20">
        <f t="shared" si="12"/>
        <v>242</v>
      </c>
      <c r="H50" s="20">
        <f t="shared" si="13"/>
        <v>1083</v>
      </c>
      <c r="I50" s="21">
        <f t="shared" si="18"/>
        <v>4.3235682154154284E-3</v>
      </c>
      <c r="J50" s="18"/>
      <c r="K50" s="20">
        <v>2225</v>
      </c>
      <c r="L50" s="20">
        <v>4738</v>
      </c>
      <c r="M50" s="20">
        <v>6242</v>
      </c>
      <c r="N50" s="21">
        <f t="shared" si="14"/>
        <v>0.31743351625158289</v>
      </c>
      <c r="O50" s="21">
        <f t="shared" si="15"/>
        <v>1.8053932584269661</v>
      </c>
      <c r="P50" s="20">
        <f t="shared" si="16"/>
        <v>1504</v>
      </c>
      <c r="Q50" s="20">
        <f t="shared" si="17"/>
        <v>4017</v>
      </c>
      <c r="R50" s="21">
        <f t="shared" si="19"/>
        <v>4.9731662544935367E-3</v>
      </c>
    </row>
    <row r="51" spans="1:18" x14ac:dyDescent="0.45">
      <c r="A51" s="40" t="s">
        <v>43</v>
      </c>
      <c r="B51" s="20">
        <v>4418</v>
      </c>
      <c r="C51" s="20">
        <v>6642</v>
      </c>
      <c r="D51" s="20">
        <v>8109</v>
      </c>
      <c r="E51" s="21">
        <f t="shared" si="10"/>
        <v>0.22086720867208665</v>
      </c>
      <c r="F51" s="21">
        <f t="shared" si="11"/>
        <v>0.83544590312358524</v>
      </c>
      <c r="G51" s="20">
        <f t="shared" si="12"/>
        <v>1467</v>
      </c>
      <c r="H51" s="20">
        <f t="shared" si="13"/>
        <v>3691</v>
      </c>
      <c r="I51" s="21">
        <f t="shared" si="18"/>
        <v>1.8413768203153207E-2</v>
      </c>
      <c r="J51" s="18"/>
      <c r="K51" s="20">
        <v>12289</v>
      </c>
      <c r="L51" s="20">
        <v>22135</v>
      </c>
      <c r="M51" s="20">
        <v>27653</v>
      </c>
      <c r="N51" s="21">
        <f t="shared" si="14"/>
        <v>0.24928845719448844</v>
      </c>
      <c r="O51" s="21">
        <f t="shared" si="15"/>
        <v>1.2502237773618683</v>
      </c>
      <c r="P51" s="20">
        <f t="shared" si="16"/>
        <v>5518</v>
      </c>
      <c r="Q51" s="20">
        <f t="shared" si="17"/>
        <v>15364</v>
      </c>
      <c r="R51" s="21">
        <f t="shared" si="19"/>
        <v>2.2031875430232262E-2</v>
      </c>
    </row>
    <row r="52" spans="1:18" x14ac:dyDescent="0.45">
      <c r="A52" s="40" t="s">
        <v>44</v>
      </c>
      <c r="B52" s="20">
        <v>3225</v>
      </c>
      <c r="C52" s="20">
        <v>3118</v>
      </c>
      <c r="D52" s="20">
        <v>3614</v>
      </c>
      <c r="E52" s="21">
        <f t="shared" si="10"/>
        <v>0.15907633098139828</v>
      </c>
      <c r="F52" s="21">
        <f t="shared" si="11"/>
        <v>0.12062015503875978</v>
      </c>
      <c r="G52" s="20">
        <f t="shared" si="12"/>
        <v>496</v>
      </c>
      <c r="H52" s="20">
        <f t="shared" si="13"/>
        <v>389</v>
      </c>
      <c r="I52" s="21">
        <f t="shared" si="18"/>
        <v>8.2066047954366377E-3</v>
      </c>
      <c r="J52" s="18"/>
      <c r="K52" s="20">
        <v>9450</v>
      </c>
      <c r="L52" s="20">
        <v>8615</v>
      </c>
      <c r="M52" s="20">
        <v>11448</v>
      </c>
      <c r="N52" s="21">
        <f t="shared" si="14"/>
        <v>0.32884503772489837</v>
      </c>
      <c r="O52" s="21">
        <f t="shared" si="15"/>
        <v>0.21142857142857152</v>
      </c>
      <c r="P52" s="20">
        <f t="shared" si="16"/>
        <v>2833</v>
      </c>
      <c r="Q52" s="20">
        <f t="shared" si="17"/>
        <v>1998</v>
      </c>
      <c r="R52" s="21">
        <f t="shared" si="19"/>
        <v>9.1209239476837574E-3</v>
      </c>
    </row>
    <row r="53" spans="1:18" x14ac:dyDescent="0.45">
      <c r="A53" s="41" t="s">
        <v>45</v>
      </c>
      <c r="B53" s="20">
        <v>4002</v>
      </c>
      <c r="C53" s="20">
        <v>492</v>
      </c>
      <c r="D53" s="20">
        <v>756</v>
      </c>
      <c r="E53" s="21">
        <f>D53/C53-1</f>
        <v>0.53658536585365857</v>
      </c>
      <c r="F53" s="21">
        <f>D53/B53-1</f>
        <v>-0.81109445277361325</v>
      </c>
      <c r="G53" s="20">
        <f>D53-C53</f>
        <v>264</v>
      </c>
      <c r="H53" s="20">
        <f>D53-B53</f>
        <v>-3246</v>
      </c>
      <c r="I53" s="21">
        <f>D53/$D$23</f>
        <v>1.7167109090620082E-3</v>
      </c>
      <c r="J53" s="18"/>
      <c r="K53" s="20">
        <v>12031</v>
      </c>
      <c r="L53" s="20">
        <v>2495</v>
      </c>
      <c r="M53" s="20">
        <v>2697</v>
      </c>
      <c r="N53" s="21">
        <f>M53/L53-1</f>
        <v>8.0961923847695294E-2</v>
      </c>
      <c r="O53" s="21">
        <f>M53/K53-1</f>
        <v>-0.77582910813731198</v>
      </c>
      <c r="P53" s="20">
        <f>M53-L53</f>
        <v>202</v>
      </c>
      <c r="Q53" s="20">
        <f>M53-K53</f>
        <v>-9334</v>
      </c>
      <c r="R53" s="21">
        <f>M53/$M$23</f>
        <v>2.1487711291844069E-3</v>
      </c>
    </row>
    <row r="54" spans="1:18" x14ac:dyDescent="0.45">
      <c r="A54" s="39" t="s">
        <v>46</v>
      </c>
      <c r="B54" s="23">
        <f>B29-SUM(B30:B53)</f>
        <v>23538</v>
      </c>
      <c r="C54" s="23">
        <f>C29-SUM(C30:C53)</f>
        <v>23503</v>
      </c>
      <c r="D54" s="23">
        <f>D29-SUM(D30:D53)</f>
        <v>24462</v>
      </c>
      <c r="E54" s="24">
        <f t="shared" si="10"/>
        <v>4.0803301706165085E-2</v>
      </c>
      <c r="F54" s="24">
        <f t="shared" si="11"/>
        <v>3.9255671679836901E-2</v>
      </c>
      <c r="G54" s="23">
        <f t="shared" si="12"/>
        <v>959</v>
      </c>
      <c r="H54" s="23">
        <f t="shared" si="13"/>
        <v>924</v>
      </c>
      <c r="I54" s="24">
        <f t="shared" si="18"/>
        <v>5.5547860128934978E-2</v>
      </c>
      <c r="J54" s="18"/>
      <c r="K54" s="23">
        <f>K29-SUM(K30:K53)</f>
        <v>67101</v>
      </c>
      <c r="L54" s="23">
        <f>L29-SUM(L30:L53)</f>
        <v>64663</v>
      </c>
      <c r="M54" s="23">
        <f>M29-SUM(M30:M53)</f>
        <v>74197</v>
      </c>
      <c r="N54" s="24">
        <f t="shared" si="14"/>
        <v>0.14744134976725487</v>
      </c>
      <c r="O54" s="24">
        <f t="shared" si="15"/>
        <v>0.10575103202634839</v>
      </c>
      <c r="P54" s="23">
        <f t="shared" si="16"/>
        <v>9534</v>
      </c>
      <c r="Q54" s="23">
        <f t="shared" si="17"/>
        <v>7096</v>
      </c>
      <c r="R54" s="24">
        <f t="shared" si="19"/>
        <v>5.9114709481681668E-2</v>
      </c>
    </row>
    <row r="55" spans="1:18" ht="21" x14ac:dyDescent="0.65">
      <c r="A55" s="313" t="s">
        <v>47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5"/>
    </row>
    <row r="56" spans="1:18" x14ac:dyDescent="0.45">
      <c r="A56" s="1"/>
      <c r="B56" s="306" t="s">
        <v>114</v>
      </c>
      <c r="C56" s="307"/>
      <c r="D56" s="307"/>
      <c r="E56" s="307"/>
      <c r="F56" s="307"/>
      <c r="G56" s="307"/>
      <c r="H56" s="307"/>
      <c r="I56" s="308"/>
      <c r="J56" s="3"/>
      <c r="K56" s="306" t="str">
        <f>K$5</f>
        <v>acumulado marzo</v>
      </c>
      <c r="L56" s="307"/>
      <c r="M56" s="307"/>
      <c r="N56" s="307"/>
      <c r="O56" s="307"/>
      <c r="P56" s="307"/>
      <c r="Q56" s="307"/>
      <c r="R56" s="308"/>
    </row>
    <row r="57" spans="1:18" x14ac:dyDescent="0.45">
      <c r="A57" s="4"/>
      <c r="B57" s="5">
        <f>B$6</f>
        <v>2019</v>
      </c>
      <c r="C57" s="5">
        <f>C$6</f>
        <v>2022</v>
      </c>
      <c r="D57" s="5">
        <f>D$6</f>
        <v>2023</v>
      </c>
      <c r="E57" s="5" t="str">
        <f>CONCATENATE("var ",RIGHT(D57,2),"/",RIGHT(C57,2))</f>
        <v>var 23/22</v>
      </c>
      <c r="F57" s="5" t="str">
        <f>CONCATENATE("var ",RIGHT(D57,2),"/",RIGHT(B57,2))</f>
        <v>var 23/19</v>
      </c>
      <c r="G57" s="5" t="str">
        <f>CONCATENATE("dif ",RIGHT(D57,2),"-",RIGHT(C57,2))</f>
        <v>dif 23-22</v>
      </c>
      <c r="H57" s="5" t="str">
        <f>CONCATENATE("dif ",RIGHT(D57,2),"-",RIGHT(B57,2))</f>
        <v>dif 23-19</v>
      </c>
      <c r="I57" s="5" t="str">
        <f>CONCATENATE("cuota ",RIGHT(D57,2))</f>
        <v>cuota 23</v>
      </c>
      <c r="J57" s="6"/>
      <c r="K57" s="5">
        <f>K$6</f>
        <v>2019</v>
      </c>
      <c r="L57" s="5">
        <f>L$6</f>
        <v>2022</v>
      </c>
      <c r="M57" s="5">
        <f>M$6</f>
        <v>2023</v>
      </c>
      <c r="N57" s="5" t="str">
        <f>CONCATENATE("var ",RIGHT(M57,2),"/",RIGHT(L57,2))</f>
        <v>var 23/22</v>
      </c>
      <c r="O57" s="5" t="str">
        <f>CONCATENATE("var ",RIGHT(M57,2),"/",RIGHT(K57,2))</f>
        <v>var 23/19</v>
      </c>
      <c r="P57" s="5" t="str">
        <f>CONCATENATE("dif ",RIGHT(M57,2),"-",RIGHT(L57,2))</f>
        <v>dif 23-22</v>
      </c>
      <c r="Q57" s="5" t="str">
        <f>CONCATENATE("dif ",RIGHT(M57,2),"-",RIGHT(K57,2))</f>
        <v>dif 23-19</v>
      </c>
      <c r="R57" s="5" t="str">
        <f>CONCATENATE("cuota ",RIGHT(M57,2))</f>
        <v>cuota 23</v>
      </c>
    </row>
    <row r="58" spans="1:18" x14ac:dyDescent="0.45">
      <c r="A58" s="7" t="s">
        <v>48</v>
      </c>
      <c r="B58" s="8">
        <v>430515</v>
      </c>
      <c r="C58" s="8">
        <v>393667</v>
      </c>
      <c r="D58" s="8">
        <v>440377</v>
      </c>
      <c r="E58" s="9">
        <f t="shared" ref="E58:E68" si="20">D58/C58-1</f>
        <v>0.11865358285048022</v>
      </c>
      <c r="F58" s="9">
        <f t="shared" ref="F58:F68" si="21">D58/B58-1</f>
        <v>2.290744805639755E-2</v>
      </c>
      <c r="G58" s="8">
        <f t="shared" ref="G58:G68" si="22">D58-C58</f>
        <v>46710</v>
      </c>
      <c r="H58" s="8">
        <f t="shared" ref="H58:H68" si="23">D58-B58</f>
        <v>9862</v>
      </c>
      <c r="I58" s="9">
        <f>D58/$D$58</f>
        <v>1</v>
      </c>
      <c r="J58" s="10"/>
      <c r="K58" s="8">
        <v>1168245</v>
      </c>
      <c r="L58" s="8">
        <v>1016463</v>
      </c>
      <c r="M58" s="8">
        <v>1255136</v>
      </c>
      <c r="N58" s="9">
        <f t="shared" ref="N58:N68" si="24">M58/L58-1</f>
        <v>0.23480736632813981</v>
      </c>
      <c r="O58" s="9">
        <f t="shared" ref="O58:O68" si="25">M58/K58-1</f>
        <v>7.4377378032861152E-2</v>
      </c>
      <c r="P58" s="8">
        <f t="shared" ref="P58:P68" si="26">M58-L58</f>
        <v>238673</v>
      </c>
      <c r="Q58" s="8">
        <f t="shared" ref="Q58:Q68" si="27">M58-K58</f>
        <v>86891</v>
      </c>
      <c r="R58" s="9">
        <f>M58/$M$58</f>
        <v>1</v>
      </c>
    </row>
    <row r="59" spans="1:18" x14ac:dyDescent="0.45">
      <c r="A59" s="42" t="s">
        <v>49</v>
      </c>
      <c r="B59" s="43">
        <v>155039</v>
      </c>
      <c r="C59" s="43">
        <v>140303</v>
      </c>
      <c r="D59" s="43">
        <v>154113</v>
      </c>
      <c r="E59" s="44">
        <f t="shared" si="20"/>
        <v>9.8429826874692594E-2</v>
      </c>
      <c r="F59" s="44">
        <f t="shared" si="21"/>
        <v>-5.9726907423293119E-3</v>
      </c>
      <c r="G59" s="43">
        <f t="shared" si="22"/>
        <v>13810</v>
      </c>
      <c r="H59" s="43">
        <f t="shared" si="23"/>
        <v>-926</v>
      </c>
      <c r="I59" s="44">
        <f t="shared" ref="I59:I68" si="28">D59/$D$58</f>
        <v>0.34995696868819215</v>
      </c>
      <c r="J59" s="45"/>
      <c r="K59" s="43">
        <v>416287</v>
      </c>
      <c r="L59" s="43">
        <v>371149</v>
      </c>
      <c r="M59" s="43">
        <v>440745</v>
      </c>
      <c r="N59" s="44">
        <f t="shared" si="24"/>
        <v>0.18751498724232052</v>
      </c>
      <c r="O59" s="44">
        <f t="shared" si="25"/>
        <v>5.8752735492580754E-2</v>
      </c>
      <c r="P59" s="43">
        <f t="shared" si="26"/>
        <v>69596</v>
      </c>
      <c r="Q59" s="43">
        <f t="shared" si="27"/>
        <v>24458</v>
      </c>
      <c r="R59" s="44">
        <f t="shared" ref="R59:R68" si="29">M59/$M$58</f>
        <v>0.35115318180659305</v>
      </c>
    </row>
    <row r="60" spans="1:18" x14ac:dyDescent="0.45">
      <c r="A60" s="46" t="s">
        <v>50</v>
      </c>
      <c r="B60" s="20">
        <v>119259</v>
      </c>
      <c r="C60" s="20">
        <v>104660</v>
      </c>
      <c r="D60" s="20">
        <v>114283</v>
      </c>
      <c r="E60" s="21">
        <f t="shared" si="20"/>
        <v>9.1945346837378095E-2</v>
      </c>
      <c r="F60" s="21">
        <f t="shared" si="21"/>
        <v>-4.1724314307515553E-2</v>
      </c>
      <c r="G60" s="20">
        <f t="shared" si="22"/>
        <v>9623</v>
      </c>
      <c r="H60" s="20">
        <f t="shared" si="23"/>
        <v>-4976</v>
      </c>
      <c r="I60" s="21">
        <f t="shared" si="28"/>
        <v>0.25951173653483267</v>
      </c>
      <c r="J60" s="18"/>
      <c r="K60" s="20">
        <v>321169</v>
      </c>
      <c r="L60" s="20">
        <v>265756</v>
      </c>
      <c r="M60" s="20">
        <v>318583</v>
      </c>
      <c r="N60" s="21">
        <f t="shared" si="24"/>
        <v>0.19878008398681501</v>
      </c>
      <c r="O60" s="21">
        <f t="shared" si="25"/>
        <v>-8.0518356379352118E-3</v>
      </c>
      <c r="P60" s="20">
        <f t="shared" si="26"/>
        <v>52827</v>
      </c>
      <c r="Q60" s="20">
        <f t="shared" si="27"/>
        <v>-2586</v>
      </c>
      <c r="R60" s="21">
        <f t="shared" si="29"/>
        <v>0.25382349004410676</v>
      </c>
    </row>
    <row r="61" spans="1:18" x14ac:dyDescent="0.45">
      <c r="A61" s="47" t="s">
        <v>51</v>
      </c>
      <c r="B61" s="48">
        <v>4520</v>
      </c>
      <c r="C61" s="48">
        <v>3577</v>
      </c>
      <c r="D61" s="48">
        <v>4873</v>
      </c>
      <c r="E61" s="49">
        <f t="shared" si="20"/>
        <v>0.36231478892927038</v>
      </c>
      <c r="F61" s="49">
        <f t="shared" si="21"/>
        <v>7.8097345132743357E-2</v>
      </c>
      <c r="G61" s="48">
        <f t="shared" si="22"/>
        <v>1296</v>
      </c>
      <c r="H61" s="48">
        <f t="shared" si="23"/>
        <v>353</v>
      </c>
      <c r="I61" s="49">
        <f t="shared" si="28"/>
        <v>1.1065518862247574E-2</v>
      </c>
      <c r="J61" s="18"/>
      <c r="K61" s="48">
        <v>13321</v>
      </c>
      <c r="L61" s="48">
        <v>8929</v>
      </c>
      <c r="M61" s="48">
        <v>16303</v>
      </c>
      <c r="N61" s="49">
        <f t="shared" si="24"/>
        <v>0.82584835927875466</v>
      </c>
      <c r="O61" s="49">
        <f t="shared" si="25"/>
        <v>0.22385706778770365</v>
      </c>
      <c r="P61" s="48">
        <f t="shared" si="26"/>
        <v>7374</v>
      </c>
      <c r="Q61" s="48">
        <f t="shared" si="27"/>
        <v>2982</v>
      </c>
      <c r="R61" s="49">
        <f t="shared" si="29"/>
        <v>1.2989030670779899E-2</v>
      </c>
    </row>
    <row r="62" spans="1:18" x14ac:dyDescent="0.45">
      <c r="A62" s="46" t="s">
        <v>52</v>
      </c>
      <c r="B62" s="20">
        <v>68140</v>
      </c>
      <c r="C62" s="20">
        <v>57186</v>
      </c>
      <c r="D62" s="20">
        <v>66430</v>
      </c>
      <c r="E62" s="21">
        <f t="shared" si="20"/>
        <v>0.1616479557933761</v>
      </c>
      <c r="F62" s="21">
        <f t="shared" si="21"/>
        <v>-2.5095391840328718E-2</v>
      </c>
      <c r="G62" s="20">
        <f t="shared" si="22"/>
        <v>9244</v>
      </c>
      <c r="H62" s="20">
        <f t="shared" si="23"/>
        <v>-1710</v>
      </c>
      <c r="I62" s="21">
        <f t="shared" si="28"/>
        <v>0.15084802339813388</v>
      </c>
      <c r="J62" s="18"/>
      <c r="K62" s="20">
        <v>178474</v>
      </c>
      <c r="L62" s="20">
        <v>143750</v>
      </c>
      <c r="M62" s="20">
        <v>184347</v>
      </c>
      <c r="N62" s="21">
        <f t="shared" si="24"/>
        <v>0.28241391304347818</v>
      </c>
      <c r="O62" s="21">
        <f t="shared" si="25"/>
        <v>3.2906753924941468E-2</v>
      </c>
      <c r="P62" s="20">
        <f t="shared" si="26"/>
        <v>40597</v>
      </c>
      <c r="Q62" s="20">
        <f t="shared" si="27"/>
        <v>5873</v>
      </c>
      <c r="R62" s="21">
        <f t="shared" si="29"/>
        <v>0.14687412360094843</v>
      </c>
    </row>
    <row r="63" spans="1:18" x14ac:dyDescent="0.45">
      <c r="A63" s="46" t="s">
        <v>53</v>
      </c>
      <c r="B63" s="20">
        <v>12441</v>
      </c>
      <c r="C63" s="20">
        <v>19941</v>
      </c>
      <c r="D63" s="20">
        <v>21527</v>
      </c>
      <c r="E63" s="21">
        <f>D63/C63-1</f>
        <v>7.953462715009274E-2</v>
      </c>
      <c r="F63" s="21">
        <f>D63/B63-1</f>
        <v>0.73032714412024746</v>
      </c>
      <c r="G63" s="20">
        <f>D63-C63</f>
        <v>1586</v>
      </c>
      <c r="H63" s="20">
        <f>D63-B63</f>
        <v>9086</v>
      </c>
      <c r="I63" s="21">
        <f>D63/$D$58</f>
        <v>4.8883116057378113E-2</v>
      </c>
      <c r="J63" s="18"/>
      <c r="K63" s="20">
        <v>36292</v>
      </c>
      <c r="L63" s="20">
        <v>46196</v>
      </c>
      <c r="M63" s="20">
        <v>57673</v>
      </c>
      <c r="N63" s="21">
        <f>M63/L63-1</f>
        <v>0.2484414234998702</v>
      </c>
      <c r="O63" s="21">
        <f>M63/K63-1</f>
        <v>0.58913810206106021</v>
      </c>
      <c r="P63" s="20">
        <f>M63-L63</f>
        <v>11477</v>
      </c>
      <c r="Q63" s="20">
        <f>M63-K63</f>
        <v>21381</v>
      </c>
      <c r="R63" s="21">
        <f>M63/$M$58</f>
        <v>4.5949602274175869E-2</v>
      </c>
    </row>
    <row r="64" spans="1:18" x14ac:dyDescent="0.45">
      <c r="A64" s="46" t="s">
        <v>54</v>
      </c>
      <c r="B64" s="20">
        <v>21779</v>
      </c>
      <c r="C64" s="20">
        <v>20054</v>
      </c>
      <c r="D64" s="20">
        <v>25174</v>
      </c>
      <c r="E64" s="21">
        <f t="shared" si="20"/>
        <v>0.25531066121472024</v>
      </c>
      <c r="F64" s="21">
        <f t="shared" si="21"/>
        <v>0.15588410854492851</v>
      </c>
      <c r="G64" s="20">
        <f t="shared" si="22"/>
        <v>5120</v>
      </c>
      <c r="H64" s="20">
        <f t="shared" si="23"/>
        <v>3395</v>
      </c>
      <c r="I64" s="21">
        <f t="shared" si="28"/>
        <v>5.7164656646464279E-2</v>
      </c>
      <c r="J64" s="18"/>
      <c r="K64" s="20">
        <v>63261</v>
      </c>
      <c r="L64" s="20">
        <v>51259</v>
      </c>
      <c r="M64" s="20">
        <v>71558</v>
      </c>
      <c r="N64" s="21">
        <f t="shared" si="24"/>
        <v>0.39600850582336755</v>
      </c>
      <c r="O64" s="21">
        <f t="shared" si="25"/>
        <v>0.13115505603768507</v>
      </c>
      <c r="P64" s="20">
        <f t="shared" si="26"/>
        <v>20299</v>
      </c>
      <c r="Q64" s="20">
        <f t="shared" si="27"/>
        <v>8297</v>
      </c>
      <c r="R64" s="21">
        <f t="shared" si="29"/>
        <v>5.7012148484307676E-2</v>
      </c>
    </row>
    <row r="65" spans="1:18" x14ac:dyDescent="0.45">
      <c r="A65" s="46" t="s">
        <v>55</v>
      </c>
      <c r="B65" s="20">
        <v>5148</v>
      </c>
      <c r="C65" s="20">
        <v>4740</v>
      </c>
      <c r="D65" s="20">
        <v>5659</v>
      </c>
      <c r="E65" s="21">
        <f>D65/C65-1</f>
        <v>0.19388185654008439</v>
      </c>
      <c r="F65" s="21">
        <f>D65/B65-1</f>
        <v>9.9261849261849333E-2</v>
      </c>
      <c r="G65" s="20">
        <f>D65-C65</f>
        <v>919</v>
      </c>
      <c r="H65" s="20">
        <f>D65-B65</f>
        <v>511</v>
      </c>
      <c r="I65" s="21">
        <f>D65/$D$58</f>
        <v>1.2850353220081885E-2</v>
      </c>
      <c r="J65" s="18"/>
      <c r="K65" s="20">
        <v>14799</v>
      </c>
      <c r="L65" s="20">
        <v>12444</v>
      </c>
      <c r="M65" s="20">
        <v>16319</v>
      </c>
      <c r="N65" s="21">
        <f>M65/L65-1</f>
        <v>0.31139504982320787</v>
      </c>
      <c r="O65" s="21">
        <f>M65/K65-1</f>
        <v>0.10270964254341508</v>
      </c>
      <c r="P65" s="20">
        <f>M65-L65</f>
        <v>3875</v>
      </c>
      <c r="Q65" s="20">
        <f>M65-K65</f>
        <v>1520</v>
      </c>
      <c r="R65" s="21">
        <f>M65/$M$58</f>
        <v>1.300177829334829E-2</v>
      </c>
    </row>
    <row r="66" spans="1:18" x14ac:dyDescent="0.45">
      <c r="A66" s="46" t="s">
        <v>56</v>
      </c>
      <c r="B66" s="20">
        <v>21973</v>
      </c>
      <c r="C66" s="20">
        <v>22231</v>
      </c>
      <c r="D66" s="20">
        <v>21689</v>
      </c>
      <c r="E66" s="21">
        <f t="shared" si="20"/>
        <v>-2.4380369753947195E-2</v>
      </c>
      <c r="F66" s="21">
        <f t="shared" si="21"/>
        <v>-1.2924953351840851E-2</v>
      </c>
      <c r="G66" s="20">
        <f t="shared" si="22"/>
        <v>-542</v>
      </c>
      <c r="H66" s="20">
        <f t="shared" si="23"/>
        <v>-284</v>
      </c>
      <c r="I66" s="21">
        <f t="shared" si="28"/>
        <v>4.925098268074854E-2</v>
      </c>
      <c r="J66" s="18"/>
      <c r="K66" s="20">
        <v>60936</v>
      </c>
      <c r="L66" s="20">
        <v>59495</v>
      </c>
      <c r="M66" s="20">
        <v>67265</v>
      </c>
      <c r="N66" s="21">
        <f t="shared" si="24"/>
        <v>0.13059921001764851</v>
      </c>
      <c r="O66" s="21">
        <f t="shared" si="25"/>
        <v>0.10386306944991475</v>
      </c>
      <c r="P66" s="20">
        <f t="shared" si="26"/>
        <v>7770</v>
      </c>
      <c r="Q66" s="20">
        <f t="shared" si="27"/>
        <v>6329</v>
      </c>
      <c r="R66" s="21">
        <f t="shared" si="29"/>
        <v>5.359180200392627E-2</v>
      </c>
    </row>
    <row r="67" spans="1:18" x14ac:dyDescent="0.45">
      <c r="A67" s="50" t="s">
        <v>57</v>
      </c>
      <c r="B67" s="28">
        <v>10617</v>
      </c>
      <c r="C67" s="28">
        <v>10842</v>
      </c>
      <c r="D67" s="28">
        <v>16137</v>
      </c>
      <c r="E67" s="29">
        <f t="shared" si="20"/>
        <v>0.48837852794687331</v>
      </c>
      <c r="F67" s="29">
        <f t="shared" si="21"/>
        <v>0.51992088160497318</v>
      </c>
      <c r="G67" s="28">
        <f t="shared" si="22"/>
        <v>5295</v>
      </c>
      <c r="H67" s="28">
        <f t="shared" si="23"/>
        <v>5520</v>
      </c>
      <c r="I67" s="29">
        <f t="shared" si="28"/>
        <v>3.6643603094621197E-2</v>
      </c>
      <c r="J67" s="18"/>
      <c r="K67" s="28">
        <v>31035</v>
      </c>
      <c r="L67" s="28">
        <v>31135</v>
      </c>
      <c r="M67" s="28">
        <v>52473</v>
      </c>
      <c r="N67" s="29">
        <f t="shared" si="24"/>
        <v>0.68533804400192699</v>
      </c>
      <c r="O67" s="29">
        <f t="shared" si="25"/>
        <v>0.69076848719188022</v>
      </c>
      <c r="P67" s="28">
        <f t="shared" si="26"/>
        <v>21338</v>
      </c>
      <c r="Q67" s="28">
        <f t="shared" si="27"/>
        <v>21438</v>
      </c>
      <c r="R67" s="29">
        <f t="shared" si="29"/>
        <v>4.180662493944879E-2</v>
      </c>
    </row>
    <row r="68" spans="1:18" x14ac:dyDescent="0.45">
      <c r="A68" s="51" t="s">
        <v>58</v>
      </c>
      <c r="B68" s="52">
        <f>B58-SUM(B59:B67)</f>
        <v>11599</v>
      </c>
      <c r="C68" s="52">
        <f>C58-SUM(C59:C67)</f>
        <v>10133</v>
      </c>
      <c r="D68" s="52">
        <f>D58-SUM(D59:D67)</f>
        <v>10492</v>
      </c>
      <c r="E68" s="53">
        <f t="shared" si="20"/>
        <v>3.5428796999901202E-2</v>
      </c>
      <c r="F68" s="53">
        <f t="shared" si="21"/>
        <v>-9.5439262005345249E-2</v>
      </c>
      <c r="G68" s="52">
        <f t="shared" si="22"/>
        <v>359</v>
      </c>
      <c r="H68" s="52">
        <f t="shared" si="23"/>
        <v>-1107</v>
      </c>
      <c r="I68" s="53">
        <f t="shared" si="28"/>
        <v>2.3825040817299723E-2</v>
      </c>
      <c r="J68" s="18"/>
      <c r="K68" s="52">
        <f>K58-SUM(K59:K67)</f>
        <v>32671</v>
      </c>
      <c r="L68" s="52">
        <f>L58-SUM(L59:L67)</f>
        <v>26350</v>
      </c>
      <c r="M68" s="52">
        <f>M58-SUM(M59:M67)</f>
        <v>29870</v>
      </c>
      <c r="N68" s="53">
        <f t="shared" si="24"/>
        <v>0.13358633776091078</v>
      </c>
      <c r="O68" s="53">
        <f t="shared" si="25"/>
        <v>-8.5733525144623624E-2</v>
      </c>
      <c r="P68" s="52">
        <f t="shared" si="26"/>
        <v>3520</v>
      </c>
      <c r="Q68" s="52">
        <f t="shared" si="27"/>
        <v>-2801</v>
      </c>
      <c r="R68" s="53">
        <f t="shared" si="29"/>
        <v>2.3798217882364938E-2</v>
      </c>
    </row>
    <row r="69" spans="1:18" ht="21" x14ac:dyDescent="0.65">
      <c r="A69" s="309" t="s">
        <v>59</v>
      </c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</row>
    <row r="70" spans="1:18" x14ac:dyDescent="0.45">
      <c r="A70" s="54"/>
      <c r="B70" s="306" t="s">
        <v>114</v>
      </c>
      <c r="C70" s="307"/>
      <c r="D70" s="307"/>
      <c r="E70" s="307"/>
      <c r="F70" s="307"/>
      <c r="G70" s="307"/>
      <c r="H70" s="307"/>
      <c r="I70" s="308"/>
      <c r="J70" s="55"/>
      <c r="K70" s="306" t="str">
        <f>K$5</f>
        <v>acumulado marzo</v>
      </c>
      <c r="L70" s="307"/>
      <c r="M70" s="307"/>
      <c r="N70" s="307"/>
      <c r="O70" s="307"/>
      <c r="P70" s="307"/>
      <c r="Q70" s="307"/>
      <c r="R70" s="308"/>
    </row>
    <row r="71" spans="1:18" x14ac:dyDescent="0.45">
      <c r="A71" s="4"/>
      <c r="B71" s="5">
        <f>B$6</f>
        <v>2019</v>
      </c>
      <c r="C71" s="5">
        <f>C$6</f>
        <v>2022</v>
      </c>
      <c r="D71" s="5">
        <f>D$6</f>
        <v>2023</v>
      </c>
      <c r="E71" s="5" t="str">
        <f>CONCATENATE("var ",RIGHT(D71,2),"/",RIGHT(C71,2))</f>
        <v>var 23/22</v>
      </c>
      <c r="F71" s="5" t="str">
        <f>CONCATENATE("var ",RIGHT(D71,2),"/",RIGHT(B71,2))</f>
        <v>var 23/19</v>
      </c>
      <c r="G71" s="5" t="str">
        <f>CONCATENATE("dif ",RIGHT(D71,2),"-",RIGHT(C71,2))</f>
        <v>dif 23-22</v>
      </c>
      <c r="H71" s="5" t="str">
        <f>CONCATENATE("dif ",RIGHT(D71,2),"-",RIGHT(B71,2))</f>
        <v>dif 23-19</v>
      </c>
      <c r="I71" s="5" t="str">
        <f>CONCATENATE("cuota ",RIGHT(D71,2))</f>
        <v>cuota 23</v>
      </c>
      <c r="J71" s="56"/>
      <c r="K71" s="5">
        <f>K$6</f>
        <v>2019</v>
      </c>
      <c r="L71" s="5">
        <f>L$6</f>
        <v>2022</v>
      </c>
      <c r="M71" s="5">
        <f>M$6</f>
        <v>2023</v>
      </c>
      <c r="N71" s="5" t="str">
        <f>CONCATENATE("var ",RIGHT(M71,2),"/",RIGHT(L71,2))</f>
        <v>var 23/22</v>
      </c>
      <c r="O71" s="5" t="str">
        <f>CONCATENATE("var ",RIGHT(M71,2),"/",RIGHT(K71,2))</f>
        <v>var 23/19</v>
      </c>
      <c r="P71" s="5" t="str">
        <f>CONCATENATE("dif ",RIGHT(M71,2),"-",RIGHT(L71,2))</f>
        <v>dif 23-22</v>
      </c>
      <c r="Q71" s="5" t="str">
        <f>CONCATENATE("dif ",RIGHT(M71,2),"-",RIGHT(K71,2))</f>
        <v>dif 23-19</v>
      </c>
      <c r="R71" s="5" t="str">
        <f>CONCATENATE("cuota ",RIGHT(M71,2))</f>
        <v>cuota 23</v>
      </c>
    </row>
    <row r="72" spans="1:18" x14ac:dyDescent="0.45">
      <c r="A72" s="57" t="s">
        <v>4</v>
      </c>
      <c r="B72" s="58">
        <v>2920600</v>
      </c>
      <c r="C72" s="58">
        <v>2629455</v>
      </c>
      <c r="D72" s="58">
        <v>2882541</v>
      </c>
      <c r="E72" s="59">
        <f t="shared" ref="E72:E83" si="30">D72/C72-1</f>
        <v>9.6250363668516803E-2</v>
      </c>
      <c r="F72" s="59">
        <f t="shared" ref="F72:F83" si="31">D72/B72-1</f>
        <v>-1.3031226460316403E-2</v>
      </c>
      <c r="G72" s="58">
        <f t="shared" ref="G72:G83" si="32">D72-C72</f>
        <v>253086</v>
      </c>
      <c r="H72" s="58">
        <f t="shared" ref="H72:H83" si="33">D72-B72</f>
        <v>-38059</v>
      </c>
      <c r="I72" s="59">
        <f>D72/$D$72</f>
        <v>1</v>
      </c>
      <c r="J72" s="60"/>
      <c r="K72" s="58">
        <v>8567984</v>
      </c>
      <c r="L72" s="58">
        <v>6883018</v>
      </c>
      <c r="M72" s="58">
        <v>8612481</v>
      </c>
      <c r="N72" s="59">
        <f t="shared" ref="N72:N83" si="34">M72/L72-1</f>
        <v>0.25126521534594271</v>
      </c>
      <c r="O72" s="59">
        <f t="shared" ref="O72:O83" si="35">M72/K72-1</f>
        <v>5.1934037225092045E-3</v>
      </c>
      <c r="P72" s="58">
        <f t="shared" ref="P72:P83" si="36">M72-L72</f>
        <v>1729463</v>
      </c>
      <c r="Q72" s="58">
        <f t="shared" ref="Q72:Q83" si="37">M72-K72</f>
        <v>44497</v>
      </c>
      <c r="R72" s="59">
        <f>M72/$M$72</f>
        <v>1</v>
      </c>
    </row>
    <row r="73" spans="1:18" x14ac:dyDescent="0.45">
      <c r="A73" s="61" t="s">
        <v>5</v>
      </c>
      <c r="B73" s="62">
        <v>2055942</v>
      </c>
      <c r="C73" s="62">
        <v>2034159</v>
      </c>
      <c r="D73" s="62">
        <v>2166832</v>
      </c>
      <c r="E73" s="63">
        <f t="shared" si="30"/>
        <v>6.5222531768657221E-2</v>
      </c>
      <c r="F73" s="63">
        <f t="shared" si="31"/>
        <v>5.3936346453353323E-2</v>
      </c>
      <c r="G73" s="62">
        <f t="shared" si="32"/>
        <v>132673</v>
      </c>
      <c r="H73" s="62">
        <f t="shared" si="33"/>
        <v>110890</v>
      </c>
      <c r="I73" s="63">
        <f t="shared" ref="I73:I83" si="38">D73/$D$72</f>
        <v>0.75170899563961102</v>
      </c>
      <c r="J73" s="64"/>
      <c r="K73" s="62">
        <v>5987365</v>
      </c>
      <c r="L73" s="62">
        <v>5212124</v>
      </c>
      <c r="M73" s="62">
        <v>6503443</v>
      </c>
      <c r="N73" s="63">
        <f t="shared" si="34"/>
        <v>0.24775293143447863</v>
      </c>
      <c r="O73" s="63">
        <f t="shared" si="35"/>
        <v>8.6194511274993335E-2</v>
      </c>
      <c r="P73" s="62">
        <f t="shared" si="36"/>
        <v>1291319</v>
      </c>
      <c r="Q73" s="62">
        <f t="shared" si="37"/>
        <v>516078</v>
      </c>
      <c r="R73" s="63">
        <f t="shared" ref="R73:R83" si="39">M73/$M$72</f>
        <v>0.7551184147750224</v>
      </c>
    </row>
    <row r="74" spans="1:18" x14ac:dyDescent="0.45">
      <c r="A74" s="26" t="s">
        <v>6</v>
      </c>
      <c r="B74" s="20">
        <v>335891</v>
      </c>
      <c r="C74" s="20">
        <v>418215</v>
      </c>
      <c r="D74" s="20">
        <v>411884</v>
      </c>
      <c r="E74" s="21">
        <f t="shared" si="30"/>
        <v>-1.5138146647059481E-2</v>
      </c>
      <c r="F74" s="21">
        <f t="shared" si="31"/>
        <v>0.22624303717575045</v>
      </c>
      <c r="G74" s="20">
        <f t="shared" si="32"/>
        <v>-6331</v>
      </c>
      <c r="H74" s="20">
        <f t="shared" si="33"/>
        <v>75993</v>
      </c>
      <c r="I74" s="21">
        <f t="shared" si="38"/>
        <v>0.14288920782046119</v>
      </c>
      <c r="J74" s="65"/>
      <c r="K74" s="20">
        <v>953573</v>
      </c>
      <c r="L74" s="20">
        <v>1117959</v>
      </c>
      <c r="M74" s="20">
        <v>1237839</v>
      </c>
      <c r="N74" s="21">
        <f t="shared" si="34"/>
        <v>0.10723112386053524</v>
      </c>
      <c r="O74" s="21">
        <f t="shared" si="35"/>
        <v>0.29810617540555362</v>
      </c>
      <c r="P74" s="20">
        <f t="shared" si="36"/>
        <v>119880</v>
      </c>
      <c r="Q74" s="20">
        <f t="shared" si="37"/>
        <v>284266</v>
      </c>
      <c r="R74" s="21">
        <f t="shared" si="39"/>
        <v>0.14372618064411405</v>
      </c>
    </row>
    <row r="75" spans="1:18" x14ac:dyDescent="0.45">
      <c r="A75" s="26" t="s">
        <v>7</v>
      </c>
      <c r="B75" s="20">
        <v>1307318</v>
      </c>
      <c r="C75" s="20">
        <v>1257429</v>
      </c>
      <c r="D75" s="20">
        <v>1395535</v>
      </c>
      <c r="E75" s="21">
        <f t="shared" si="30"/>
        <v>0.10983204618312437</v>
      </c>
      <c r="F75" s="21">
        <f t="shared" si="31"/>
        <v>6.7479373801936582E-2</v>
      </c>
      <c r="G75" s="20">
        <f t="shared" si="32"/>
        <v>138106</v>
      </c>
      <c r="H75" s="20">
        <f t="shared" si="33"/>
        <v>88217</v>
      </c>
      <c r="I75" s="21">
        <f t="shared" si="38"/>
        <v>0.48413361683320377</v>
      </c>
      <c r="J75" s="65"/>
      <c r="K75" s="20">
        <v>3819830</v>
      </c>
      <c r="L75" s="20">
        <v>3169334</v>
      </c>
      <c r="M75" s="20">
        <v>4182178</v>
      </c>
      <c r="N75" s="21">
        <f t="shared" si="34"/>
        <v>0.31957628952959838</v>
      </c>
      <c r="O75" s="21">
        <f t="shared" si="35"/>
        <v>9.4859718888013367E-2</v>
      </c>
      <c r="P75" s="20">
        <f t="shared" si="36"/>
        <v>1012844</v>
      </c>
      <c r="Q75" s="20">
        <f t="shared" si="37"/>
        <v>362348</v>
      </c>
      <c r="R75" s="21">
        <f t="shared" si="39"/>
        <v>0.48559503353331057</v>
      </c>
    </row>
    <row r="76" spans="1:18" x14ac:dyDescent="0.45">
      <c r="A76" s="26" t="s">
        <v>8</v>
      </c>
      <c r="B76" s="20">
        <v>343656</v>
      </c>
      <c r="C76" s="20">
        <v>314383</v>
      </c>
      <c r="D76" s="20">
        <v>305531</v>
      </c>
      <c r="E76" s="21">
        <f t="shared" si="30"/>
        <v>-2.8156738754958166E-2</v>
      </c>
      <c r="F76" s="21">
        <f t="shared" si="31"/>
        <v>-0.11093942779989296</v>
      </c>
      <c r="G76" s="20">
        <f t="shared" si="32"/>
        <v>-8852</v>
      </c>
      <c r="H76" s="20">
        <f t="shared" si="33"/>
        <v>-38125</v>
      </c>
      <c r="I76" s="21">
        <f t="shared" si="38"/>
        <v>0.10599363547647718</v>
      </c>
      <c r="J76" s="65"/>
      <c r="K76" s="20">
        <v>1008680</v>
      </c>
      <c r="L76" s="20">
        <v>811494</v>
      </c>
      <c r="M76" s="20">
        <v>923156</v>
      </c>
      <c r="N76" s="21">
        <f t="shared" si="34"/>
        <v>0.13760052446475268</v>
      </c>
      <c r="O76" s="21">
        <f t="shared" si="35"/>
        <v>-8.4788039814410965E-2</v>
      </c>
      <c r="P76" s="20">
        <f t="shared" si="36"/>
        <v>111662</v>
      </c>
      <c r="Q76" s="20">
        <f t="shared" si="37"/>
        <v>-85524</v>
      </c>
      <c r="R76" s="21">
        <f t="shared" si="39"/>
        <v>0.1071881609956527</v>
      </c>
    </row>
    <row r="77" spans="1:18" x14ac:dyDescent="0.45">
      <c r="A77" s="26" t="s">
        <v>9</v>
      </c>
      <c r="B77" s="20">
        <v>48065</v>
      </c>
      <c r="C77" s="20">
        <v>32483</v>
      </c>
      <c r="D77" s="20">
        <v>40476</v>
      </c>
      <c r="E77" s="21">
        <f t="shared" si="30"/>
        <v>0.24606717359849761</v>
      </c>
      <c r="F77" s="21">
        <f t="shared" si="31"/>
        <v>-0.15789035680848851</v>
      </c>
      <c r="G77" s="20">
        <f t="shared" si="32"/>
        <v>7993</v>
      </c>
      <c r="H77" s="20">
        <f t="shared" si="33"/>
        <v>-7589</v>
      </c>
      <c r="I77" s="21">
        <f t="shared" si="38"/>
        <v>1.4041777723196305E-2</v>
      </c>
      <c r="J77" s="65"/>
      <c r="K77" s="20">
        <v>144484</v>
      </c>
      <c r="L77" s="20">
        <v>89450</v>
      </c>
      <c r="M77" s="20">
        <v>120860</v>
      </c>
      <c r="N77" s="21">
        <f t="shared" si="34"/>
        <v>0.35114589155953047</v>
      </c>
      <c r="O77" s="21">
        <f t="shared" si="35"/>
        <v>-0.16350599374325181</v>
      </c>
      <c r="P77" s="20">
        <f t="shared" si="36"/>
        <v>31410</v>
      </c>
      <c r="Q77" s="20">
        <f t="shared" si="37"/>
        <v>-23624</v>
      </c>
      <c r="R77" s="21">
        <f t="shared" si="39"/>
        <v>1.4033122395277273E-2</v>
      </c>
    </row>
    <row r="78" spans="1:18" x14ac:dyDescent="0.45">
      <c r="A78" s="66" t="s">
        <v>10</v>
      </c>
      <c r="B78" s="23">
        <v>21012</v>
      </c>
      <c r="C78" s="23">
        <v>11649</v>
      </c>
      <c r="D78" s="23">
        <v>13406</v>
      </c>
      <c r="E78" s="24">
        <f t="shared" si="30"/>
        <v>0.15082839728732078</v>
      </c>
      <c r="F78" s="24">
        <f t="shared" si="31"/>
        <v>-0.36198362840281739</v>
      </c>
      <c r="G78" s="23">
        <f t="shared" si="32"/>
        <v>1757</v>
      </c>
      <c r="H78" s="23">
        <f t="shared" si="33"/>
        <v>-7606</v>
      </c>
      <c r="I78" s="24">
        <f t="shared" si="38"/>
        <v>4.6507577862725975E-3</v>
      </c>
      <c r="J78" s="65"/>
      <c r="K78" s="23">
        <v>60798</v>
      </c>
      <c r="L78" s="23">
        <v>23887</v>
      </c>
      <c r="M78" s="23">
        <v>39410</v>
      </c>
      <c r="N78" s="24">
        <f t="shared" si="34"/>
        <v>0.64985138359777284</v>
      </c>
      <c r="O78" s="24">
        <f t="shared" si="35"/>
        <v>-0.35178788775946579</v>
      </c>
      <c r="P78" s="23">
        <f t="shared" si="36"/>
        <v>15523</v>
      </c>
      <c r="Q78" s="23">
        <f t="shared" si="37"/>
        <v>-21388</v>
      </c>
      <c r="R78" s="24">
        <f t="shared" si="39"/>
        <v>4.5759172066678578E-3</v>
      </c>
    </row>
    <row r="79" spans="1:18" x14ac:dyDescent="0.45">
      <c r="A79" s="61" t="s">
        <v>11</v>
      </c>
      <c r="B79" s="62">
        <v>864658</v>
      </c>
      <c r="C79" s="62">
        <v>595296</v>
      </c>
      <c r="D79" s="62">
        <v>715709</v>
      </c>
      <c r="E79" s="63">
        <f t="shared" si="30"/>
        <v>0.20227416276944576</v>
      </c>
      <c r="F79" s="63">
        <f t="shared" si="31"/>
        <v>-0.17226348452220419</v>
      </c>
      <c r="G79" s="62">
        <f t="shared" si="32"/>
        <v>120413</v>
      </c>
      <c r="H79" s="62">
        <f t="shared" si="33"/>
        <v>-148949</v>
      </c>
      <c r="I79" s="63">
        <f t="shared" si="38"/>
        <v>0.24829100436038898</v>
      </c>
      <c r="J79" s="64"/>
      <c r="K79" s="62">
        <v>2580619</v>
      </c>
      <c r="L79" s="62">
        <v>1670894</v>
      </c>
      <c r="M79" s="62">
        <v>2109038</v>
      </c>
      <c r="N79" s="63">
        <f t="shared" si="34"/>
        <v>0.26222130188988646</v>
      </c>
      <c r="O79" s="63">
        <f t="shared" si="35"/>
        <v>-0.18273949002158008</v>
      </c>
      <c r="P79" s="62">
        <f t="shared" si="36"/>
        <v>438144</v>
      </c>
      <c r="Q79" s="62">
        <f t="shared" si="37"/>
        <v>-471581</v>
      </c>
      <c r="R79" s="63">
        <f t="shared" si="39"/>
        <v>0.24488158522497758</v>
      </c>
    </row>
    <row r="80" spans="1:18" x14ac:dyDescent="0.45">
      <c r="A80" s="25" t="s">
        <v>12</v>
      </c>
      <c r="B80" s="20">
        <v>41632</v>
      </c>
      <c r="C80" s="20">
        <v>43646</v>
      </c>
      <c r="D80" s="20">
        <v>42335</v>
      </c>
      <c r="E80" s="21">
        <f t="shared" si="30"/>
        <v>-3.0037116803372621E-2</v>
      </c>
      <c r="F80" s="21">
        <f t="shared" si="31"/>
        <v>1.6886049192928576E-2</v>
      </c>
      <c r="G80" s="20">
        <f t="shared" si="32"/>
        <v>-1311</v>
      </c>
      <c r="H80" s="20">
        <f t="shared" si="33"/>
        <v>703</v>
      </c>
      <c r="I80" s="21">
        <f t="shared" si="38"/>
        <v>1.4686694829318994E-2</v>
      </c>
      <c r="J80" s="65"/>
      <c r="K80" s="20">
        <v>125386</v>
      </c>
      <c r="L80" s="20">
        <v>135780</v>
      </c>
      <c r="M80" s="20">
        <v>127378</v>
      </c>
      <c r="N80" s="21">
        <f t="shared" si="34"/>
        <v>-6.1879510973633867E-2</v>
      </c>
      <c r="O80" s="21">
        <f t="shared" si="35"/>
        <v>1.5886941125803578E-2</v>
      </c>
      <c r="P80" s="20">
        <f t="shared" si="36"/>
        <v>-8402</v>
      </c>
      <c r="Q80" s="20">
        <f t="shared" si="37"/>
        <v>1992</v>
      </c>
      <c r="R80" s="21">
        <f t="shared" si="39"/>
        <v>1.4789931031487907E-2</v>
      </c>
    </row>
    <row r="81" spans="1:18" x14ac:dyDescent="0.45">
      <c r="A81" s="26" t="s">
        <v>8</v>
      </c>
      <c r="B81" s="20">
        <v>467828</v>
      </c>
      <c r="C81" s="20">
        <v>357250</v>
      </c>
      <c r="D81" s="20">
        <v>437346</v>
      </c>
      <c r="E81" s="21">
        <f t="shared" si="30"/>
        <v>0.22420153953813848</v>
      </c>
      <c r="F81" s="21">
        <f t="shared" si="31"/>
        <v>-6.5156425010901464E-2</v>
      </c>
      <c r="G81" s="20">
        <f t="shared" si="32"/>
        <v>80096</v>
      </c>
      <c r="H81" s="20">
        <f t="shared" si="33"/>
        <v>-30482</v>
      </c>
      <c r="I81" s="21">
        <f t="shared" si="38"/>
        <v>0.15172238660265369</v>
      </c>
      <c r="J81" s="65"/>
      <c r="K81" s="20">
        <v>1420885</v>
      </c>
      <c r="L81" s="20">
        <v>973932</v>
      </c>
      <c r="M81" s="20">
        <v>1263506</v>
      </c>
      <c r="N81" s="21">
        <f t="shared" si="34"/>
        <v>0.29732465921645446</v>
      </c>
      <c r="O81" s="21">
        <f t="shared" si="35"/>
        <v>-0.11076125091052402</v>
      </c>
      <c r="P81" s="20">
        <f t="shared" si="36"/>
        <v>289574</v>
      </c>
      <c r="Q81" s="20">
        <f t="shared" si="37"/>
        <v>-157379</v>
      </c>
      <c r="R81" s="21">
        <f t="shared" si="39"/>
        <v>0.14670639041177566</v>
      </c>
    </row>
    <row r="82" spans="1:18" x14ac:dyDescent="0.45">
      <c r="A82" s="26" t="s">
        <v>9</v>
      </c>
      <c r="B82" s="20">
        <v>238339</v>
      </c>
      <c r="C82" s="20">
        <v>136423</v>
      </c>
      <c r="D82" s="20">
        <v>165430</v>
      </c>
      <c r="E82" s="21">
        <f t="shared" si="30"/>
        <v>0.21262543705973336</v>
      </c>
      <c r="F82" s="21">
        <f t="shared" si="31"/>
        <v>-0.30590461485531117</v>
      </c>
      <c r="G82" s="20">
        <f t="shared" si="32"/>
        <v>29007</v>
      </c>
      <c r="H82" s="20">
        <f t="shared" si="33"/>
        <v>-72909</v>
      </c>
      <c r="I82" s="21">
        <f t="shared" si="38"/>
        <v>5.7390337205958215E-2</v>
      </c>
      <c r="J82" s="65"/>
      <c r="K82" s="20">
        <v>703169</v>
      </c>
      <c r="L82" s="20">
        <v>392163</v>
      </c>
      <c r="M82" s="20">
        <v>508693</v>
      </c>
      <c r="N82" s="21">
        <f t="shared" si="34"/>
        <v>0.29714684965180305</v>
      </c>
      <c r="O82" s="21">
        <f t="shared" si="35"/>
        <v>-0.27657078170397165</v>
      </c>
      <c r="P82" s="20">
        <f t="shared" si="36"/>
        <v>116530</v>
      </c>
      <c r="Q82" s="20">
        <f t="shared" si="37"/>
        <v>-194476</v>
      </c>
      <c r="R82" s="21">
        <f t="shared" si="39"/>
        <v>5.9064629576541301E-2</v>
      </c>
    </row>
    <row r="83" spans="1:18" x14ac:dyDescent="0.45">
      <c r="A83" s="27" t="s">
        <v>10</v>
      </c>
      <c r="B83" s="52">
        <v>116859</v>
      </c>
      <c r="C83" s="52">
        <v>57977</v>
      </c>
      <c r="D83" s="52">
        <v>70598</v>
      </c>
      <c r="E83" s="53">
        <f t="shared" si="30"/>
        <v>0.21768977353088292</v>
      </c>
      <c r="F83" s="53">
        <f t="shared" si="31"/>
        <v>-0.39587023678107802</v>
      </c>
      <c r="G83" s="52">
        <f t="shared" si="32"/>
        <v>12621</v>
      </c>
      <c r="H83" s="52">
        <f t="shared" si="33"/>
        <v>-46261</v>
      </c>
      <c r="I83" s="53">
        <f t="shared" si="38"/>
        <v>2.4491585722458069E-2</v>
      </c>
      <c r="J83" s="65"/>
      <c r="K83" s="52">
        <v>331179</v>
      </c>
      <c r="L83" s="52">
        <v>169019</v>
      </c>
      <c r="M83" s="52">
        <v>209461</v>
      </c>
      <c r="N83" s="53">
        <f t="shared" si="34"/>
        <v>0.23927487442240225</v>
      </c>
      <c r="O83" s="53">
        <f t="shared" si="35"/>
        <v>-0.3675293421382394</v>
      </c>
      <c r="P83" s="52">
        <f t="shared" si="36"/>
        <v>40442</v>
      </c>
      <c r="Q83" s="52">
        <f t="shared" si="37"/>
        <v>-121718</v>
      </c>
      <c r="R83" s="53">
        <f t="shared" si="39"/>
        <v>2.4320634205172702E-2</v>
      </c>
    </row>
    <row r="84" spans="1:18" x14ac:dyDescent="0.45">
      <c r="A84" s="310" t="s">
        <v>13</v>
      </c>
      <c r="B84" s="311"/>
      <c r="C84" s="311"/>
      <c r="D84" s="311"/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2"/>
    </row>
    <row r="85" spans="1:18" ht="21" x14ac:dyDescent="0.65">
      <c r="A85" s="309" t="s">
        <v>60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</row>
    <row r="86" spans="1:18" x14ac:dyDescent="0.45">
      <c r="A86" s="54"/>
      <c r="B86" s="306" t="s">
        <v>114</v>
      </c>
      <c r="C86" s="307"/>
      <c r="D86" s="307"/>
      <c r="E86" s="307"/>
      <c r="F86" s="307"/>
      <c r="G86" s="307"/>
      <c r="H86" s="307"/>
      <c r="I86" s="308"/>
      <c r="J86" s="55"/>
      <c r="K86" s="306" t="str">
        <f>K$5</f>
        <v>acumulado marzo</v>
      </c>
      <c r="L86" s="307"/>
      <c r="M86" s="307"/>
      <c r="N86" s="307"/>
      <c r="O86" s="307"/>
      <c r="P86" s="307"/>
      <c r="Q86" s="307"/>
      <c r="R86" s="308"/>
    </row>
    <row r="87" spans="1:18" x14ac:dyDescent="0.45">
      <c r="A87" s="4"/>
      <c r="B87" s="5">
        <f>B$6</f>
        <v>2019</v>
      </c>
      <c r="C87" s="5">
        <f>C$6</f>
        <v>2022</v>
      </c>
      <c r="D87" s="5">
        <f>D$6</f>
        <v>2023</v>
      </c>
      <c r="E87" s="5" t="str">
        <f>CONCATENATE("var ",RIGHT(D87,2),"/",RIGHT(C87,2))</f>
        <v>var 23/22</v>
      </c>
      <c r="F87" s="5" t="str">
        <f>CONCATENATE("var ",RIGHT(D87,2),"/",RIGHT(B87,2))</f>
        <v>var 23/19</v>
      </c>
      <c r="G87" s="5" t="str">
        <f>CONCATENATE("dif ",RIGHT(D87,2),"-",RIGHT(C87,2))</f>
        <v>dif 23-22</v>
      </c>
      <c r="H87" s="5" t="str">
        <f>CONCATENATE("dif ",RIGHT(D87,2),"-",RIGHT(B87,2))</f>
        <v>dif 23-19</v>
      </c>
      <c r="I87" s="5" t="str">
        <f>CONCATENATE("cuota ",RIGHT(D87,2))</f>
        <v>cuota 23</v>
      </c>
      <c r="J87" s="56"/>
      <c r="K87" s="5">
        <f>K$6</f>
        <v>2019</v>
      </c>
      <c r="L87" s="5">
        <f>L$6</f>
        <v>2022</v>
      </c>
      <c r="M87" s="5">
        <f>M$6</f>
        <v>2023</v>
      </c>
      <c r="N87" s="5" t="str">
        <f>CONCATENATE("var ",RIGHT(M87,2),"/",RIGHT(L87,2))</f>
        <v>var 23/22</v>
      </c>
      <c r="O87" s="5" t="str">
        <f>CONCATENATE("var ",RIGHT(M87,2),"/",RIGHT(K87,2))</f>
        <v>var 23/19</v>
      </c>
      <c r="P87" s="5" t="str">
        <f>CONCATENATE("dif ",RIGHT(M87,2),"-",RIGHT(L87,2))</f>
        <v>dif 23-22</v>
      </c>
      <c r="Q87" s="5" t="str">
        <f>CONCATENATE("dif ",RIGHT(M87,2),"-",RIGHT(K87,2))</f>
        <v>dif 23-19</v>
      </c>
      <c r="R87" s="5" t="str">
        <f>CONCATENATE("cuota ",RIGHT(M87,2))</f>
        <v>cuota 23</v>
      </c>
    </row>
    <row r="88" spans="1:18" x14ac:dyDescent="0.45">
      <c r="A88" s="57" t="s">
        <v>15</v>
      </c>
      <c r="B88" s="58">
        <v>2920600</v>
      </c>
      <c r="C88" s="58">
        <v>2629455</v>
      </c>
      <c r="D88" s="58">
        <v>2882541</v>
      </c>
      <c r="E88" s="59">
        <f t="shared" ref="E88:E110" si="40">D88/C88-1</f>
        <v>9.6250363668516803E-2</v>
      </c>
      <c r="F88" s="59">
        <f t="shared" ref="F88:F110" si="41">D88/B88-1</f>
        <v>-1.3031226460316403E-2</v>
      </c>
      <c r="G88" s="58">
        <f t="shared" ref="G88:G110" si="42">D88-C88</f>
        <v>253086</v>
      </c>
      <c r="H88" s="58">
        <f t="shared" ref="H88:H110" si="43">D88-B88</f>
        <v>-38059</v>
      </c>
      <c r="I88" s="59">
        <f>D88/$D$88</f>
        <v>1</v>
      </c>
      <c r="J88" s="60"/>
      <c r="K88" s="58">
        <v>8567984</v>
      </c>
      <c r="L88" s="58">
        <v>6883018</v>
      </c>
      <c r="M88" s="58">
        <v>8612481</v>
      </c>
      <c r="N88" s="59">
        <f t="shared" ref="N88:N110" si="44">M88/L88-1</f>
        <v>0.25126521534594271</v>
      </c>
      <c r="O88" s="59">
        <f t="shared" ref="O88:O110" si="45">M88/K88-1</f>
        <v>5.1934037225092045E-3</v>
      </c>
      <c r="P88" s="58">
        <f t="shared" ref="P88:P110" si="46">M88-L88</f>
        <v>1729463</v>
      </c>
      <c r="Q88" s="58">
        <f t="shared" ref="Q88:Q110" si="47">M88-K88</f>
        <v>44497</v>
      </c>
      <c r="R88" s="59">
        <f>M88/$M$88</f>
        <v>1</v>
      </c>
    </row>
    <row r="89" spans="1:18" x14ac:dyDescent="0.45">
      <c r="A89" s="67" t="s">
        <v>16</v>
      </c>
      <c r="B89" s="68">
        <v>286610</v>
      </c>
      <c r="C89" s="68">
        <v>250815</v>
      </c>
      <c r="D89" s="68">
        <v>274482</v>
      </c>
      <c r="E89" s="69">
        <f t="shared" si="40"/>
        <v>9.4360385144429237E-2</v>
      </c>
      <c r="F89" s="69">
        <f t="shared" si="41"/>
        <v>-4.2315341404696283E-2</v>
      </c>
      <c r="G89" s="68">
        <f t="shared" si="42"/>
        <v>23667</v>
      </c>
      <c r="H89" s="68">
        <f t="shared" si="43"/>
        <v>-12128</v>
      </c>
      <c r="I89" s="69">
        <f t="shared" ref="I89:I110" si="48">D89/$D$88</f>
        <v>9.5222236214506581E-2</v>
      </c>
      <c r="J89" s="70"/>
      <c r="K89" s="68">
        <v>739192</v>
      </c>
      <c r="L89" s="68">
        <v>650595</v>
      </c>
      <c r="M89" s="68">
        <v>783461</v>
      </c>
      <c r="N89" s="69">
        <f t="shared" si="44"/>
        <v>0.20422228882791904</v>
      </c>
      <c r="O89" s="69">
        <f t="shared" si="45"/>
        <v>5.9888364592690424E-2</v>
      </c>
      <c r="P89" s="68">
        <f t="shared" si="46"/>
        <v>132866</v>
      </c>
      <c r="Q89" s="68">
        <f t="shared" si="47"/>
        <v>44269</v>
      </c>
      <c r="R89" s="69">
        <f t="shared" ref="R89:R110" si="49">M89/$M$88</f>
        <v>9.0968096185059799E-2</v>
      </c>
    </row>
    <row r="90" spans="1:18" x14ac:dyDescent="0.45">
      <c r="A90" s="41" t="s">
        <v>17</v>
      </c>
      <c r="B90" s="16">
        <v>84400</v>
      </c>
      <c r="C90" s="16">
        <v>65096</v>
      </c>
      <c r="D90" s="16">
        <v>70695</v>
      </c>
      <c r="E90" s="17">
        <f>D90/C90-1</f>
        <v>8.6011429273687989E-2</v>
      </c>
      <c r="F90" s="17">
        <f t="shared" si="41"/>
        <v>-0.16238151658767774</v>
      </c>
      <c r="G90" s="16">
        <f t="shared" si="42"/>
        <v>5599</v>
      </c>
      <c r="H90" s="16">
        <f t="shared" si="43"/>
        <v>-13705</v>
      </c>
      <c r="I90" s="17">
        <f t="shared" ref="I90:I93" si="50">D90/$D$23</f>
        <v>0.16053290703192946</v>
      </c>
      <c r="J90" s="71"/>
      <c r="K90" s="16">
        <v>198806</v>
      </c>
      <c r="L90" s="16">
        <v>187337</v>
      </c>
      <c r="M90" s="16">
        <v>225075</v>
      </c>
      <c r="N90" s="17">
        <f t="shared" si="44"/>
        <v>0.20144445571350023</v>
      </c>
      <c r="O90" s="17">
        <f t="shared" si="45"/>
        <v>0.13213383901894304</v>
      </c>
      <c r="P90" s="16">
        <f t="shared" si="46"/>
        <v>37738</v>
      </c>
      <c r="Q90" s="16">
        <f t="shared" si="47"/>
        <v>26269</v>
      </c>
      <c r="R90" s="17">
        <f t="shared" ref="R90:R93" si="51">M90/$M$23</f>
        <v>0.1793231968487877</v>
      </c>
    </row>
    <row r="91" spans="1:18" x14ac:dyDescent="0.45">
      <c r="A91" s="36" t="s">
        <v>18</v>
      </c>
      <c r="B91" s="16">
        <v>57192</v>
      </c>
      <c r="C91" s="16">
        <v>25127</v>
      </c>
      <c r="D91" s="16">
        <v>39200</v>
      </c>
      <c r="E91" s="37">
        <f t="shared" ref="E91:E93" si="52">D91/C91-1</f>
        <v>0.56007481991483266</v>
      </c>
      <c r="F91" s="37">
        <f t="shared" si="41"/>
        <v>-0.31458945307035946</v>
      </c>
      <c r="G91" s="38">
        <f t="shared" si="42"/>
        <v>14073</v>
      </c>
      <c r="H91" s="38">
        <f t="shared" si="43"/>
        <v>-17992</v>
      </c>
      <c r="I91" s="37">
        <f t="shared" si="50"/>
        <v>8.9014639729141171E-2</v>
      </c>
      <c r="J91" s="72"/>
      <c r="K91" s="16">
        <v>130847</v>
      </c>
      <c r="L91" s="16">
        <v>79082</v>
      </c>
      <c r="M91" s="16">
        <v>146315</v>
      </c>
      <c r="N91" s="37">
        <f t="shared" si="44"/>
        <v>0.85016817986393867</v>
      </c>
      <c r="O91" s="37">
        <f t="shared" si="45"/>
        <v>0.11821440308146158</v>
      </c>
      <c r="P91" s="38">
        <f t="shared" si="46"/>
        <v>67233</v>
      </c>
      <c r="Q91" s="38">
        <f t="shared" si="47"/>
        <v>15468</v>
      </c>
      <c r="R91" s="37">
        <f t="shared" si="51"/>
        <v>0.11657302475588303</v>
      </c>
    </row>
    <row r="92" spans="1:18" x14ac:dyDescent="0.45">
      <c r="A92" s="36" t="s">
        <v>19</v>
      </c>
      <c r="B92" s="38">
        <f>B90-B91</f>
        <v>27208</v>
      </c>
      <c r="C92" s="38">
        <f>C90-C91</f>
        <v>39969</v>
      </c>
      <c r="D92" s="38">
        <f>D90-D91</f>
        <v>31495</v>
      </c>
      <c r="E92" s="37">
        <f t="shared" si="52"/>
        <v>-0.21201431109109559</v>
      </c>
      <c r="F92" s="37">
        <f t="shared" si="41"/>
        <v>0.15756395177888849</v>
      </c>
      <c r="G92" s="38">
        <f t="shared" si="42"/>
        <v>-8474</v>
      </c>
      <c r="H92" s="38">
        <f t="shared" si="43"/>
        <v>4287</v>
      </c>
      <c r="I92" s="37">
        <f t="shared" si="50"/>
        <v>7.1518267302788291E-2</v>
      </c>
      <c r="J92" s="72"/>
      <c r="K92" s="38">
        <f>K90-K91</f>
        <v>67959</v>
      </c>
      <c r="L92" s="38">
        <f>L90-L91</f>
        <v>108255</v>
      </c>
      <c r="M92" s="38">
        <f>M90-M91</f>
        <v>78760</v>
      </c>
      <c r="N92" s="37">
        <f t="shared" si="44"/>
        <v>-0.27245854694933258</v>
      </c>
      <c r="O92" s="37">
        <f t="shared" si="45"/>
        <v>0.15893406318515568</v>
      </c>
      <c r="P92" s="38">
        <f t="shared" si="46"/>
        <v>-29495</v>
      </c>
      <c r="Q92" s="38">
        <f t="shared" si="47"/>
        <v>10801</v>
      </c>
      <c r="R92" s="37">
        <f t="shared" si="51"/>
        <v>6.2750172092904677E-2</v>
      </c>
    </row>
    <row r="93" spans="1:18" x14ac:dyDescent="0.45">
      <c r="A93" s="73" t="s">
        <v>20</v>
      </c>
      <c r="B93" s="23">
        <v>202210</v>
      </c>
      <c r="C93" s="23">
        <v>185719</v>
      </c>
      <c r="D93" s="23">
        <v>203787</v>
      </c>
      <c r="E93" s="24">
        <f t="shared" si="52"/>
        <v>9.728676118221613E-2</v>
      </c>
      <c r="F93" s="24">
        <f t="shared" si="41"/>
        <v>7.7988230057861596E-3</v>
      </c>
      <c r="G93" s="23">
        <f t="shared" si="42"/>
        <v>18068</v>
      </c>
      <c r="H93" s="23">
        <f t="shared" si="43"/>
        <v>1577</v>
      </c>
      <c r="I93" s="24">
        <f t="shared" si="50"/>
        <v>0.4627557751653697</v>
      </c>
      <c r="J93" s="72"/>
      <c r="K93" s="16">
        <v>540386</v>
      </c>
      <c r="L93" s="16">
        <v>463258</v>
      </c>
      <c r="M93" s="16">
        <v>558386</v>
      </c>
      <c r="N93" s="24">
        <f t="shared" si="44"/>
        <v>0.20534561734497836</v>
      </c>
      <c r="O93" s="24">
        <f t="shared" si="45"/>
        <v>3.3309523192680768E-2</v>
      </c>
      <c r="P93" s="23">
        <f t="shared" si="46"/>
        <v>95128</v>
      </c>
      <c r="Q93" s="23">
        <f t="shared" si="47"/>
        <v>18000</v>
      </c>
      <c r="R93" s="24">
        <f t="shared" si="51"/>
        <v>0.44488087346709837</v>
      </c>
    </row>
    <row r="94" spans="1:18" x14ac:dyDescent="0.45">
      <c r="A94" s="67" t="s">
        <v>21</v>
      </c>
      <c r="B94" s="68">
        <v>2633990</v>
      </c>
      <c r="C94" s="68">
        <v>2378640</v>
      </c>
      <c r="D94" s="68">
        <v>2608059</v>
      </c>
      <c r="E94" s="69">
        <f t="shared" si="40"/>
        <v>9.6449651901927114E-2</v>
      </c>
      <c r="F94" s="69">
        <f t="shared" si="41"/>
        <v>-9.8447602306767079E-3</v>
      </c>
      <c r="G94" s="68">
        <f t="shared" si="42"/>
        <v>229419</v>
      </c>
      <c r="H94" s="68">
        <f t="shared" si="43"/>
        <v>-25931</v>
      </c>
      <c r="I94" s="69">
        <f t="shared" si="48"/>
        <v>0.90477776378549346</v>
      </c>
      <c r="J94" s="70"/>
      <c r="K94" s="68">
        <v>7828792</v>
      </c>
      <c r="L94" s="68">
        <v>6232423</v>
      </c>
      <c r="M94" s="68">
        <v>7829020</v>
      </c>
      <c r="N94" s="69">
        <f t="shared" si="44"/>
        <v>0.25617596880057714</v>
      </c>
      <c r="O94" s="69">
        <f t="shared" si="45"/>
        <v>2.9123267037967082E-5</v>
      </c>
      <c r="P94" s="68">
        <f t="shared" si="46"/>
        <v>1596597</v>
      </c>
      <c r="Q94" s="68">
        <f t="shared" si="47"/>
        <v>228</v>
      </c>
      <c r="R94" s="69">
        <f t="shared" si="49"/>
        <v>0.90903190381494026</v>
      </c>
    </row>
    <row r="95" spans="1:18" x14ac:dyDescent="0.45">
      <c r="A95" s="74" t="s">
        <v>22</v>
      </c>
      <c r="B95" s="75">
        <v>417631</v>
      </c>
      <c r="C95" s="75">
        <v>309470</v>
      </c>
      <c r="D95" s="75">
        <v>343780</v>
      </c>
      <c r="E95" s="76">
        <f t="shared" si="40"/>
        <v>0.11086696610333791</v>
      </c>
      <c r="F95" s="76">
        <f t="shared" si="41"/>
        <v>-0.17683313738683193</v>
      </c>
      <c r="G95" s="75">
        <f t="shared" si="42"/>
        <v>34310</v>
      </c>
      <c r="H95" s="75">
        <f t="shared" si="43"/>
        <v>-73851</v>
      </c>
      <c r="I95" s="76">
        <f t="shared" si="48"/>
        <v>0.11926283095366207</v>
      </c>
      <c r="J95" s="71"/>
      <c r="K95" s="75">
        <v>1272589</v>
      </c>
      <c r="L95" s="75">
        <v>783338</v>
      </c>
      <c r="M95" s="75">
        <v>1036263</v>
      </c>
      <c r="N95" s="76">
        <f t="shared" si="44"/>
        <v>0.32288105517669252</v>
      </c>
      <c r="O95" s="76">
        <f t="shared" si="45"/>
        <v>-0.18570488979552702</v>
      </c>
      <c r="P95" s="75">
        <f t="shared" si="46"/>
        <v>252925</v>
      </c>
      <c r="Q95" s="75">
        <f t="shared" si="47"/>
        <v>-236326</v>
      </c>
      <c r="R95" s="76">
        <f t="shared" si="49"/>
        <v>0.12032107821195774</v>
      </c>
    </row>
    <row r="96" spans="1:18" x14ac:dyDescent="0.45">
      <c r="A96" s="40" t="s">
        <v>23</v>
      </c>
      <c r="B96" s="20">
        <v>22253</v>
      </c>
      <c r="C96" s="20">
        <v>17121</v>
      </c>
      <c r="D96" s="20">
        <v>17472</v>
      </c>
      <c r="E96" s="21">
        <f t="shared" si="40"/>
        <v>2.05011389521641E-2</v>
      </c>
      <c r="F96" s="21">
        <f t="shared" si="41"/>
        <v>-0.21484743630072345</v>
      </c>
      <c r="G96" s="20">
        <f t="shared" si="42"/>
        <v>351</v>
      </c>
      <c r="H96" s="20">
        <f t="shared" si="43"/>
        <v>-4781</v>
      </c>
      <c r="I96" s="21">
        <f t="shared" si="48"/>
        <v>6.0613188155866646E-3</v>
      </c>
      <c r="J96" s="72"/>
      <c r="K96" s="20">
        <v>83241</v>
      </c>
      <c r="L96" s="20">
        <v>59257</v>
      </c>
      <c r="M96" s="20">
        <v>72197</v>
      </c>
      <c r="N96" s="21">
        <f t="shared" si="44"/>
        <v>0.2183708253877179</v>
      </c>
      <c r="O96" s="21">
        <f t="shared" si="45"/>
        <v>-0.13267500390432596</v>
      </c>
      <c r="P96" s="20">
        <f t="shared" si="46"/>
        <v>12940</v>
      </c>
      <c r="Q96" s="20">
        <f t="shared" si="47"/>
        <v>-11044</v>
      </c>
      <c r="R96" s="21">
        <f t="shared" si="49"/>
        <v>8.3828341682263222E-3</v>
      </c>
    </row>
    <row r="97" spans="1:18" x14ac:dyDescent="0.45">
      <c r="A97" s="40" t="s">
        <v>24</v>
      </c>
      <c r="B97" s="20">
        <v>3619</v>
      </c>
      <c r="C97" s="20">
        <v>1898</v>
      </c>
      <c r="D97" s="20">
        <v>3915</v>
      </c>
      <c r="E97" s="21">
        <f t="shared" si="40"/>
        <v>1.0626975763962063</v>
      </c>
      <c r="F97" s="21">
        <f t="shared" si="41"/>
        <v>8.1790549875656149E-2</v>
      </c>
      <c r="G97" s="20">
        <f t="shared" si="42"/>
        <v>2017</v>
      </c>
      <c r="H97" s="20">
        <f t="shared" si="43"/>
        <v>296</v>
      </c>
      <c r="I97" s="21">
        <f t="shared" si="48"/>
        <v>1.3581766920227674E-3</v>
      </c>
      <c r="J97" s="72"/>
      <c r="K97" s="20">
        <v>9413</v>
      </c>
      <c r="L97" s="20">
        <v>5204</v>
      </c>
      <c r="M97" s="20">
        <v>11202</v>
      </c>
      <c r="N97" s="21">
        <f t="shared" si="44"/>
        <v>1.1525749423520368</v>
      </c>
      <c r="O97" s="21">
        <f t="shared" si="45"/>
        <v>0.19005630510995442</v>
      </c>
      <c r="P97" s="20">
        <f t="shared" si="46"/>
        <v>5998</v>
      </c>
      <c r="Q97" s="20">
        <f t="shared" si="47"/>
        <v>1789</v>
      </c>
      <c r="R97" s="21">
        <f t="shared" si="49"/>
        <v>1.3006705036562635E-3</v>
      </c>
    </row>
    <row r="98" spans="1:18" x14ac:dyDescent="0.45">
      <c r="A98" s="40" t="s">
        <v>25</v>
      </c>
      <c r="B98" s="20">
        <v>96325</v>
      </c>
      <c r="C98" s="20">
        <v>70472</v>
      </c>
      <c r="D98" s="20">
        <v>88964</v>
      </c>
      <c r="E98" s="21">
        <f t="shared" si="40"/>
        <v>0.26240208877284599</v>
      </c>
      <c r="F98" s="21">
        <f t="shared" si="41"/>
        <v>-7.6418375291980256E-2</v>
      </c>
      <c r="G98" s="20">
        <f t="shared" si="42"/>
        <v>18492</v>
      </c>
      <c r="H98" s="20">
        <f t="shared" si="43"/>
        <v>-7361</v>
      </c>
      <c r="I98" s="21">
        <f t="shared" si="48"/>
        <v>3.0863047568100505E-2</v>
      </c>
      <c r="J98" s="72"/>
      <c r="K98" s="20">
        <v>283146</v>
      </c>
      <c r="L98" s="20">
        <v>205028</v>
      </c>
      <c r="M98" s="20">
        <v>275930</v>
      </c>
      <c r="N98" s="21">
        <f t="shared" si="44"/>
        <v>0.3458161812045184</v>
      </c>
      <c r="O98" s="21">
        <f t="shared" si="45"/>
        <v>-2.54850854329568E-2</v>
      </c>
      <c r="P98" s="20">
        <f t="shared" si="46"/>
        <v>70902</v>
      </c>
      <c r="Q98" s="20">
        <f t="shared" si="47"/>
        <v>-7216</v>
      </c>
      <c r="R98" s="21">
        <f t="shared" si="49"/>
        <v>3.2038387080331437E-2</v>
      </c>
    </row>
    <row r="99" spans="1:18" x14ac:dyDescent="0.45">
      <c r="A99" s="40" t="s">
        <v>26</v>
      </c>
      <c r="B99" s="20">
        <v>7557</v>
      </c>
      <c r="C99" s="20">
        <v>13554</v>
      </c>
      <c r="D99" s="20">
        <v>11460</v>
      </c>
      <c r="E99" s="21">
        <f t="shared" si="40"/>
        <v>-0.15449313855688362</v>
      </c>
      <c r="F99" s="21">
        <f t="shared" si="41"/>
        <v>0.51647479158396181</v>
      </c>
      <c r="G99" s="20">
        <f t="shared" si="42"/>
        <v>-2094</v>
      </c>
      <c r="H99" s="20">
        <f t="shared" si="43"/>
        <v>3903</v>
      </c>
      <c r="I99" s="21">
        <f t="shared" si="48"/>
        <v>3.9756589758827366E-3</v>
      </c>
      <c r="J99" s="72"/>
      <c r="K99" s="20">
        <v>20163</v>
      </c>
      <c r="L99" s="20">
        <v>26370</v>
      </c>
      <c r="M99" s="20">
        <v>34690</v>
      </c>
      <c r="N99" s="21">
        <f t="shared" si="44"/>
        <v>0.31551004929844528</v>
      </c>
      <c r="O99" s="21">
        <f t="shared" si="45"/>
        <v>0.72047810345682683</v>
      </c>
      <c r="P99" s="20">
        <f t="shared" si="46"/>
        <v>8320</v>
      </c>
      <c r="Q99" s="20">
        <f t="shared" si="47"/>
        <v>14527</v>
      </c>
      <c r="R99" s="21">
        <f t="shared" si="49"/>
        <v>4.027875359028368E-3</v>
      </c>
    </row>
    <row r="100" spans="1:18" x14ac:dyDescent="0.45">
      <c r="A100" s="40" t="s">
        <v>27</v>
      </c>
      <c r="B100" s="20">
        <v>114103</v>
      </c>
      <c r="C100" s="20">
        <v>60513</v>
      </c>
      <c r="D100" s="20">
        <v>86261</v>
      </c>
      <c r="E100" s="21">
        <f t="shared" si="40"/>
        <v>0.42549534810701828</v>
      </c>
      <c r="F100" s="21">
        <f t="shared" si="41"/>
        <v>-0.24400760716195014</v>
      </c>
      <c r="G100" s="20">
        <f t="shared" si="42"/>
        <v>25748</v>
      </c>
      <c r="H100" s="20">
        <f t="shared" si="43"/>
        <v>-27842</v>
      </c>
      <c r="I100" s="21">
        <f t="shared" si="48"/>
        <v>2.9925333238972143E-2</v>
      </c>
      <c r="J100" s="72"/>
      <c r="K100" s="20">
        <v>337860</v>
      </c>
      <c r="L100" s="20">
        <v>184440</v>
      </c>
      <c r="M100" s="20">
        <v>267169</v>
      </c>
      <c r="N100" s="21">
        <f t="shared" si="44"/>
        <v>0.44854153112123174</v>
      </c>
      <c r="O100" s="21">
        <f t="shared" si="45"/>
        <v>-0.2092316344047831</v>
      </c>
      <c r="P100" s="20">
        <f t="shared" si="46"/>
        <v>82729</v>
      </c>
      <c r="Q100" s="20">
        <f t="shared" si="47"/>
        <v>-70691</v>
      </c>
      <c r="R100" s="21">
        <f t="shared" si="49"/>
        <v>3.1021142455931107E-2</v>
      </c>
    </row>
    <row r="101" spans="1:18" x14ac:dyDescent="0.45">
      <c r="A101" s="40" t="s">
        <v>29</v>
      </c>
      <c r="B101" s="20">
        <v>1054463</v>
      </c>
      <c r="C101" s="20">
        <v>1005364</v>
      </c>
      <c r="D101" s="20">
        <v>1094218</v>
      </c>
      <c r="E101" s="21">
        <f t="shared" si="40"/>
        <v>8.8379930055183964E-2</v>
      </c>
      <c r="F101" s="21">
        <f t="shared" si="41"/>
        <v>3.770165477593812E-2</v>
      </c>
      <c r="G101" s="20">
        <f t="shared" si="42"/>
        <v>88854</v>
      </c>
      <c r="H101" s="20">
        <f t="shared" si="43"/>
        <v>39755</v>
      </c>
      <c r="I101" s="21">
        <f t="shared" si="48"/>
        <v>0.37960188597490896</v>
      </c>
      <c r="J101" s="72"/>
      <c r="K101" s="20">
        <v>3053532</v>
      </c>
      <c r="L101" s="20">
        <v>2438703</v>
      </c>
      <c r="M101" s="20">
        <v>3067931</v>
      </c>
      <c r="N101" s="21">
        <f t="shared" si="44"/>
        <v>0.25801747896320304</v>
      </c>
      <c r="O101" s="21">
        <f t="shared" si="45"/>
        <v>4.715522876459044E-3</v>
      </c>
      <c r="P101" s="20">
        <f t="shared" si="46"/>
        <v>629228</v>
      </c>
      <c r="Q101" s="20">
        <f t="shared" si="47"/>
        <v>14399</v>
      </c>
      <c r="R101" s="21">
        <f t="shared" si="49"/>
        <v>0.35621918933696339</v>
      </c>
    </row>
    <row r="102" spans="1:18" x14ac:dyDescent="0.45">
      <c r="A102" s="40" t="s">
        <v>30</v>
      </c>
      <c r="B102" s="20">
        <v>91891</v>
      </c>
      <c r="C102" s="20">
        <v>106845</v>
      </c>
      <c r="D102" s="20">
        <v>131263</v>
      </c>
      <c r="E102" s="21">
        <f t="shared" si="40"/>
        <v>0.22853666526276384</v>
      </c>
      <c r="F102" s="21">
        <f t="shared" si="41"/>
        <v>0.42846415862271603</v>
      </c>
      <c r="G102" s="20">
        <f t="shared" si="42"/>
        <v>24418</v>
      </c>
      <c r="H102" s="20">
        <f t="shared" si="43"/>
        <v>39372</v>
      </c>
      <c r="I102" s="21">
        <f t="shared" si="48"/>
        <v>4.5537253416343425E-2</v>
      </c>
      <c r="J102" s="72"/>
      <c r="K102" s="20">
        <v>305941</v>
      </c>
      <c r="L102" s="20">
        <v>301555</v>
      </c>
      <c r="M102" s="20">
        <v>402324</v>
      </c>
      <c r="N102" s="21">
        <f t="shared" si="44"/>
        <v>0.33416458025899098</v>
      </c>
      <c r="O102" s="21">
        <f t="shared" si="45"/>
        <v>0.31503786677823498</v>
      </c>
      <c r="P102" s="20">
        <f t="shared" si="46"/>
        <v>100769</v>
      </c>
      <c r="Q102" s="20">
        <f t="shared" si="47"/>
        <v>96383</v>
      </c>
      <c r="R102" s="21">
        <f t="shared" si="49"/>
        <v>4.6714065319853823E-2</v>
      </c>
    </row>
    <row r="103" spans="1:18" x14ac:dyDescent="0.45">
      <c r="A103" s="40" t="s">
        <v>31</v>
      </c>
      <c r="B103" s="20">
        <v>88897</v>
      </c>
      <c r="C103" s="20">
        <v>104674</v>
      </c>
      <c r="D103" s="20">
        <v>92238</v>
      </c>
      <c r="E103" s="21">
        <f t="shared" si="40"/>
        <v>-0.11880696256950152</v>
      </c>
      <c r="F103" s="21">
        <f t="shared" si="41"/>
        <v>3.7582820567623187E-2</v>
      </c>
      <c r="G103" s="20">
        <f t="shared" si="42"/>
        <v>-12436</v>
      </c>
      <c r="H103" s="20">
        <f t="shared" si="43"/>
        <v>3341</v>
      </c>
      <c r="I103" s="21">
        <f t="shared" si="48"/>
        <v>3.1998851013741003E-2</v>
      </c>
      <c r="J103" s="72"/>
      <c r="K103" s="20">
        <v>259314</v>
      </c>
      <c r="L103" s="20">
        <v>300968</v>
      </c>
      <c r="M103" s="20">
        <v>286634</v>
      </c>
      <c r="N103" s="21">
        <f t="shared" si="44"/>
        <v>-4.7626325722335938E-2</v>
      </c>
      <c r="O103" s="21">
        <f t="shared" si="45"/>
        <v>0.10535489792298147</v>
      </c>
      <c r="P103" s="20">
        <f t="shared" si="46"/>
        <v>-14334</v>
      </c>
      <c r="Q103" s="20">
        <f t="shared" si="47"/>
        <v>27320</v>
      </c>
      <c r="R103" s="21">
        <f t="shared" si="49"/>
        <v>3.3281234524639297E-2</v>
      </c>
    </row>
    <row r="104" spans="1:18" x14ac:dyDescent="0.45">
      <c r="A104" s="40" t="s">
        <v>32</v>
      </c>
      <c r="B104" s="20">
        <v>99533</v>
      </c>
      <c r="C104" s="20">
        <v>104961</v>
      </c>
      <c r="D104" s="20">
        <v>85919</v>
      </c>
      <c r="E104" s="21">
        <f t="shared" si="40"/>
        <v>-0.18141976543668603</v>
      </c>
      <c r="F104" s="21">
        <f t="shared" si="41"/>
        <v>-0.13677875679422902</v>
      </c>
      <c r="G104" s="20">
        <f t="shared" si="42"/>
        <v>-19042</v>
      </c>
      <c r="H104" s="20">
        <f t="shared" si="43"/>
        <v>-13614</v>
      </c>
      <c r="I104" s="21">
        <f t="shared" si="48"/>
        <v>2.9806687918749464E-2</v>
      </c>
      <c r="J104" s="72"/>
      <c r="K104" s="20">
        <v>287376</v>
      </c>
      <c r="L104" s="20">
        <v>296011</v>
      </c>
      <c r="M104" s="20">
        <v>293236</v>
      </c>
      <c r="N104" s="21">
        <f t="shared" si="44"/>
        <v>-9.3746516176763661E-3</v>
      </c>
      <c r="O104" s="21">
        <f t="shared" si="45"/>
        <v>2.0391403596681679E-2</v>
      </c>
      <c r="P104" s="20">
        <f t="shared" si="46"/>
        <v>-2775</v>
      </c>
      <c r="Q104" s="20">
        <f t="shared" si="47"/>
        <v>5860</v>
      </c>
      <c r="R104" s="21">
        <f t="shared" si="49"/>
        <v>3.4047796447968945E-2</v>
      </c>
    </row>
    <row r="105" spans="1:18" x14ac:dyDescent="0.45">
      <c r="A105" s="40" t="s">
        <v>33</v>
      </c>
      <c r="B105" s="20">
        <v>58469</v>
      </c>
      <c r="C105" s="20">
        <v>82955</v>
      </c>
      <c r="D105" s="20">
        <v>84122</v>
      </c>
      <c r="E105" s="21">
        <f t="shared" si="40"/>
        <v>1.4067868121270477E-2</v>
      </c>
      <c r="F105" s="21">
        <f t="shared" si="41"/>
        <v>0.43874531803177752</v>
      </c>
      <c r="G105" s="20">
        <f t="shared" si="42"/>
        <v>1167</v>
      </c>
      <c r="H105" s="20">
        <f t="shared" si="43"/>
        <v>25653</v>
      </c>
      <c r="I105" s="21">
        <f t="shared" si="48"/>
        <v>2.91832796133689E-2</v>
      </c>
      <c r="J105" s="72"/>
      <c r="K105" s="20">
        <v>171055</v>
      </c>
      <c r="L105" s="20">
        <v>239760</v>
      </c>
      <c r="M105" s="20">
        <v>254759</v>
      </c>
      <c r="N105" s="21">
        <f t="shared" si="44"/>
        <v>6.2558391725058282E-2</v>
      </c>
      <c r="O105" s="21">
        <f t="shared" si="45"/>
        <v>0.48933968606588518</v>
      </c>
      <c r="P105" s="20">
        <f t="shared" si="46"/>
        <v>14999</v>
      </c>
      <c r="Q105" s="20">
        <f t="shared" si="47"/>
        <v>83704</v>
      </c>
      <c r="R105" s="21">
        <f t="shared" si="49"/>
        <v>2.9580210394658635E-2</v>
      </c>
    </row>
    <row r="106" spans="1:18" x14ac:dyDescent="0.45">
      <c r="A106" s="40" t="s">
        <v>35</v>
      </c>
      <c r="B106" s="20">
        <v>79773</v>
      </c>
      <c r="C106" s="20">
        <v>80966</v>
      </c>
      <c r="D106" s="20">
        <v>78463</v>
      </c>
      <c r="E106" s="21">
        <f t="shared" si="40"/>
        <v>-3.0914210903342121E-2</v>
      </c>
      <c r="F106" s="21">
        <f t="shared" si="41"/>
        <v>-1.6421596279442952E-2</v>
      </c>
      <c r="G106" s="20">
        <f t="shared" si="42"/>
        <v>-2503</v>
      </c>
      <c r="H106" s="20">
        <f t="shared" si="43"/>
        <v>-1310</v>
      </c>
      <c r="I106" s="21">
        <f t="shared" si="48"/>
        <v>2.7220081171438672E-2</v>
      </c>
      <c r="J106" s="72"/>
      <c r="K106" s="20">
        <v>284360</v>
      </c>
      <c r="L106" s="20">
        <v>219245</v>
      </c>
      <c r="M106" s="20">
        <v>292813</v>
      </c>
      <c r="N106" s="21">
        <f t="shared" si="44"/>
        <v>0.3355515519168053</v>
      </c>
      <c r="O106" s="21">
        <f t="shared" si="45"/>
        <v>2.9726403150935443E-2</v>
      </c>
      <c r="P106" s="20">
        <f t="shared" si="46"/>
        <v>73568</v>
      </c>
      <c r="Q106" s="20">
        <f t="shared" si="47"/>
        <v>8453</v>
      </c>
      <c r="R106" s="21">
        <f t="shared" si="49"/>
        <v>3.3998681680691083E-2</v>
      </c>
    </row>
    <row r="107" spans="1:18" x14ac:dyDescent="0.45">
      <c r="A107" s="40" t="s">
        <v>36</v>
      </c>
      <c r="B107" s="20">
        <v>87695</v>
      </c>
      <c r="C107" s="20">
        <v>41708</v>
      </c>
      <c r="D107" s="20">
        <v>66251</v>
      </c>
      <c r="E107" s="21">
        <f t="shared" si="40"/>
        <v>0.58844825932674794</v>
      </c>
      <c r="F107" s="21">
        <f t="shared" si="41"/>
        <v>-0.24452933462569126</v>
      </c>
      <c r="G107" s="20">
        <f t="shared" si="42"/>
        <v>24543</v>
      </c>
      <c r="H107" s="20">
        <f t="shared" si="43"/>
        <v>-21444</v>
      </c>
      <c r="I107" s="21">
        <f t="shared" si="48"/>
        <v>2.2983541257522444E-2</v>
      </c>
      <c r="J107" s="72"/>
      <c r="K107" s="20">
        <v>254040</v>
      </c>
      <c r="L107" s="20">
        <v>110166</v>
      </c>
      <c r="M107" s="20">
        <v>201099</v>
      </c>
      <c r="N107" s="21">
        <f t="shared" si="44"/>
        <v>0.82541800555525291</v>
      </c>
      <c r="O107" s="21">
        <f t="shared" si="45"/>
        <v>-0.20839631554085969</v>
      </c>
      <c r="P107" s="20">
        <f t="shared" si="46"/>
        <v>90933</v>
      </c>
      <c r="Q107" s="20">
        <f t="shared" si="47"/>
        <v>-52941</v>
      </c>
      <c r="R107" s="21">
        <f t="shared" si="49"/>
        <v>2.3349717694587657E-2</v>
      </c>
    </row>
    <row r="108" spans="1:18" x14ac:dyDescent="0.45">
      <c r="A108" s="40" t="s">
        <v>37</v>
      </c>
      <c r="B108" s="20">
        <v>134100</v>
      </c>
      <c r="C108" s="20">
        <v>59834</v>
      </c>
      <c r="D108" s="20">
        <v>78356</v>
      </c>
      <c r="E108" s="21">
        <f t="shared" si="40"/>
        <v>0.3095564394825685</v>
      </c>
      <c r="F108" s="21">
        <f t="shared" si="41"/>
        <v>-0.41568978374347498</v>
      </c>
      <c r="G108" s="20">
        <f t="shared" si="42"/>
        <v>18522</v>
      </c>
      <c r="H108" s="20">
        <f t="shared" si="43"/>
        <v>-55744</v>
      </c>
      <c r="I108" s="21">
        <f t="shared" si="48"/>
        <v>2.718296114435146E-2</v>
      </c>
      <c r="J108" s="72"/>
      <c r="K108" s="20">
        <v>396523</v>
      </c>
      <c r="L108" s="20">
        <v>163833</v>
      </c>
      <c r="M108" s="20">
        <v>249427</v>
      </c>
      <c r="N108" s="21">
        <f t="shared" si="44"/>
        <v>0.52244663773476652</v>
      </c>
      <c r="O108" s="21">
        <f t="shared" si="45"/>
        <v>-0.37096460987130631</v>
      </c>
      <c r="P108" s="20">
        <f t="shared" si="46"/>
        <v>85594</v>
      </c>
      <c r="Q108" s="20">
        <f t="shared" si="47"/>
        <v>-147096</v>
      </c>
      <c r="R108" s="21">
        <f t="shared" si="49"/>
        <v>2.8961108883723517E-2</v>
      </c>
    </row>
    <row r="109" spans="1:18" x14ac:dyDescent="0.45">
      <c r="A109" s="40" t="s">
        <v>44</v>
      </c>
      <c r="B109" s="20">
        <v>22911</v>
      </c>
      <c r="C109" s="20">
        <v>22630</v>
      </c>
      <c r="D109" s="20">
        <v>27202</v>
      </c>
      <c r="E109" s="21">
        <f t="shared" si="40"/>
        <v>0.20203269995581086</v>
      </c>
      <c r="F109" s="21">
        <f t="shared" si="41"/>
        <v>0.18728994805988397</v>
      </c>
      <c r="G109" s="20">
        <f t="shared" si="42"/>
        <v>4572</v>
      </c>
      <c r="H109" s="20">
        <f t="shared" si="43"/>
        <v>4291</v>
      </c>
      <c r="I109" s="21">
        <f t="shared" si="48"/>
        <v>9.4368128675359694E-3</v>
      </c>
      <c r="J109" s="72"/>
      <c r="K109" s="20">
        <v>74679</v>
      </c>
      <c r="L109" s="20">
        <v>61458</v>
      </c>
      <c r="M109" s="20">
        <v>84745</v>
      </c>
      <c r="N109" s="21">
        <f t="shared" si="44"/>
        <v>0.37890917374467126</v>
      </c>
      <c r="O109" s="21">
        <f t="shared" si="45"/>
        <v>0.13479023554145075</v>
      </c>
      <c r="P109" s="20">
        <f t="shared" si="46"/>
        <v>23287</v>
      </c>
      <c r="Q109" s="20">
        <f t="shared" si="47"/>
        <v>10066</v>
      </c>
      <c r="R109" s="21">
        <f t="shared" si="49"/>
        <v>9.8397894869085931E-3</v>
      </c>
    </row>
    <row r="110" spans="1:18" x14ac:dyDescent="0.45">
      <c r="A110" s="77" t="s">
        <v>46</v>
      </c>
      <c r="B110" s="52">
        <f>B94-SUM(B95:B109)</f>
        <v>254770</v>
      </c>
      <c r="C110" s="52">
        <f>C94-SUM(C95:C109)</f>
        <v>295675</v>
      </c>
      <c r="D110" s="52">
        <f>D94-SUM(D95:D109)</f>
        <v>318175</v>
      </c>
      <c r="E110" s="53">
        <f t="shared" si="40"/>
        <v>7.6097066035342831E-2</v>
      </c>
      <c r="F110" s="53">
        <f t="shared" si="41"/>
        <v>0.24887153118499028</v>
      </c>
      <c r="G110" s="52">
        <f t="shared" si="42"/>
        <v>22500</v>
      </c>
      <c r="H110" s="52">
        <f t="shared" si="43"/>
        <v>63405</v>
      </c>
      <c r="I110" s="53">
        <f t="shared" si="48"/>
        <v>0.11038004316330627</v>
      </c>
      <c r="J110" s="72"/>
      <c r="K110" s="52">
        <f>K94-SUM(K95:K109)</f>
        <v>735560</v>
      </c>
      <c r="L110" s="52">
        <f>L94-SUM(L95:L109)</f>
        <v>837087</v>
      </c>
      <c r="M110" s="52">
        <f>M94-SUM(M95:M109)</f>
        <v>998601</v>
      </c>
      <c r="N110" s="53">
        <f t="shared" si="44"/>
        <v>0.19294768644119431</v>
      </c>
      <c r="O110" s="53">
        <f t="shared" si="45"/>
        <v>0.35760644950785792</v>
      </c>
      <c r="P110" s="52">
        <f t="shared" si="46"/>
        <v>161514</v>
      </c>
      <c r="Q110" s="52">
        <f t="shared" si="47"/>
        <v>263041</v>
      </c>
      <c r="R110" s="53">
        <f t="shared" si="49"/>
        <v>0.115948122265814</v>
      </c>
    </row>
    <row r="111" spans="1:18" ht="21" x14ac:dyDescent="0.65">
      <c r="A111" s="309" t="s">
        <v>61</v>
      </c>
      <c r="B111" s="309"/>
      <c r="C111" s="309"/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309"/>
    </row>
    <row r="112" spans="1:18" x14ac:dyDescent="0.45">
      <c r="A112" s="54"/>
      <c r="B112" s="306" t="s">
        <v>114</v>
      </c>
      <c r="C112" s="307"/>
      <c r="D112" s="307"/>
      <c r="E112" s="307"/>
      <c r="F112" s="307"/>
      <c r="G112" s="307"/>
      <c r="H112" s="307"/>
      <c r="I112" s="308"/>
      <c r="J112" s="55"/>
      <c r="K112" s="306" t="str">
        <f>K$5</f>
        <v>acumulado marzo</v>
      </c>
      <c r="L112" s="307"/>
      <c r="M112" s="307"/>
      <c r="N112" s="307"/>
      <c r="O112" s="307"/>
      <c r="P112" s="307"/>
      <c r="Q112" s="307"/>
      <c r="R112" s="308"/>
    </row>
    <row r="113" spans="1:18" x14ac:dyDescent="0.45">
      <c r="A113" s="4"/>
      <c r="B113" s="5">
        <f>B$6</f>
        <v>2019</v>
      </c>
      <c r="C113" s="5">
        <f>C$6</f>
        <v>2022</v>
      </c>
      <c r="D113" s="5">
        <f>D$6</f>
        <v>2023</v>
      </c>
      <c r="E113" s="5" t="str">
        <f>CONCATENATE("var ",RIGHT(D113,2),"/",RIGHT(C113,2))</f>
        <v>var 23/22</v>
      </c>
      <c r="F113" s="5" t="str">
        <f>CONCATENATE("var ",RIGHT(D113,2),"/",RIGHT(B113,2))</f>
        <v>var 23/19</v>
      </c>
      <c r="G113" s="5" t="str">
        <f>CONCATENATE("dif ",RIGHT(D113,2),"-",RIGHT(C113,2))</f>
        <v>dif 23-22</v>
      </c>
      <c r="H113" s="5" t="str">
        <f>CONCATENATE("dif ",RIGHT(D113,2),"-",RIGHT(B113,2))</f>
        <v>dif 23-19</v>
      </c>
      <c r="I113" s="5" t="str">
        <f>CONCATENATE("cuota ",RIGHT(D113,2))</f>
        <v>cuota 23</v>
      </c>
      <c r="J113" s="56"/>
      <c r="K113" s="5">
        <f>K$6</f>
        <v>2019</v>
      </c>
      <c r="L113" s="5">
        <f>L$6</f>
        <v>2022</v>
      </c>
      <c r="M113" s="5">
        <f>M$6</f>
        <v>2023</v>
      </c>
      <c r="N113" s="5" t="str">
        <f>CONCATENATE("var ",RIGHT(M113,2),"/",RIGHT(L113,2))</f>
        <v>var 23/22</v>
      </c>
      <c r="O113" s="5" t="str">
        <f>CONCATENATE("var ",RIGHT(M113,2),"/",RIGHT(K113,2))</f>
        <v>var 23/19</v>
      </c>
      <c r="P113" s="5" t="str">
        <f>CONCATENATE("dif ",RIGHT(M113,2),"-",RIGHT(L113,2))</f>
        <v>dif 23-22</v>
      </c>
      <c r="Q113" s="5" t="str">
        <f>CONCATENATE("dif ",RIGHT(M113,2),"-",RIGHT(K113,2))</f>
        <v>dif 23-19</v>
      </c>
      <c r="R113" s="5" t="str">
        <f>CONCATENATE("cuota ",RIGHT(M113,2))</f>
        <v>cuota 23</v>
      </c>
    </row>
    <row r="114" spans="1:18" x14ac:dyDescent="0.45">
      <c r="A114" s="57" t="s">
        <v>48</v>
      </c>
      <c r="B114" s="58">
        <v>2920600</v>
      </c>
      <c r="C114" s="58">
        <v>2629455</v>
      </c>
      <c r="D114" s="58">
        <v>2882541</v>
      </c>
      <c r="E114" s="59">
        <f t="shared" ref="E114:E124" si="53">D114/C114-1</f>
        <v>9.6250363668516803E-2</v>
      </c>
      <c r="F114" s="59">
        <f t="shared" ref="F114:F124" si="54">D114/B114-1</f>
        <v>-1.3031226460316403E-2</v>
      </c>
      <c r="G114" s="58">
        <f t="shared" ref="G114:G124" si="55">D114-C114</f>
        <v>253086</v>
      </c>
      <c r="H114" s="58">
        <f t="shared" ref="H114:H124" si="56">D114-B114</f>
        <v>-38059</v>
      </c>
      <c r="I114" s="59">
        <f>D114/$D$114</f>
        <v>1</v>
      </c>
      <c r="J114" s="60"/>
      <c r="K114" s="58">
        <v>8567984</v>
      </c>
      <c r="L114" s="58">
        <v>6883018</v>
      </c>
      <c r="M114" s="58">
        <v>8612481</v>
      </c>
      <c r="N114" s="59">
        <f t="shared" ref="N114:N124" si="57">M114/L114-1</f>
        <v>0.25126521534594271</v>
      </c>
      <c r="O114" s="59">
        <f t="shared" ref="O114:O124" si="58">M114/K114-1</f>
        <v>5.1934037225092045E-3</v>
      </c>
      <c r="P114" s="58">
        <f t="shared" ref="P114:P124" si="59">M114-L114</f>
        <v>1729463</v>
      </c>
      <c r="Q114" s="58">
        <f t="shared" ref="Q114:Q124" si="60">M114-K114</f>
        <v>44497</v>
      </c>
      <c r="R114" s="59">
        <f>M114/$M$114</f>
        <v>1</v>
      </c>
    </row>
    <row r="115" spans="1:18" x14ac:dyDescent="0.45">
      <c r="A115" s="78" t="s">
        <v>49</v>
      </c>
      <c r="B115" s="79">
        <v>1118066</v>
      </c>
      <c r="C115" s="79">
        <v>1057048</v>
      </c>
      <c r="D115" s="79">
        <v>1098201</v>
      </c>
      <c r="E115" s="80">
        <f t="shared" si="53"/>
        <v>3.8932006871968072E-2</v>
      </c>
      <c r="F115" s="80">
        <f t="shared" si="54"/>
        <v>-1.7767287440991875E-2</v>
      </c>
      <c r="G115" s="79">
        <f t="shared" si="55"/>
        <v>41153</v>
      </c>
      <c r="H115" s="79">
        <f t="shared" si="56"/>
        <v>-19865</v>
      </c>
      <c r="I115" s="80">
        <f t="shared" ref="I115:I124" si="61">D115/$D$114</f>
        <v>0.38098365296451986</v>
      </c>
      <c r="J115" s="72"/>
      <c r="K115" s="79">
        <v>3242915</v>
      </c>
      <c r="L115" s="79">
        <v>2755890</v>
      </c>
      <c r="M115" s="79">
        <v>3281102</v>
      </c>
      <c r="N115" s="80">
        <f t="shared" si="57"/>
        <v>0.19057799839616241</v>
      </c>
      <c r="O115" s="80">
        <f t="shared" si="58"/>
        <v>1.1775516780427431E-2</v>
      </c>
      <c r="P115" s="79">
        <f t="shared" si="59"/>
        <v>525212</v>
      </c>
      <c r="Q115" s="79">
        <f t="shared" si="60"/>
        <v>38187</v>
      </c>
      <c r="R115" s="80">
        <f t="shared" ref="R115:R124" si="62">M115/$M$114</f>
        <v>0.38097059372322561</v>
      </c>
    </row>
    <row r="116" spans="1:18" x14ac:dyDescent="0.45">
      <c r="A116" s="81" t="s">
        <v>50</v>
      </c>
      <c r="B116" s="20">
        <v>863214</v>
      </c>
      <c r="C116" s="20">
        <v>747881</v>
      </c>
      <c r="D116" s="20">
        <v>818402</v>
      </c>
      <c r="E116" s="21">
        <f t="shared" si="53"/>
        <v>9.4294413148615863E-2</v>
      </c>
      <c r="F116" s="21">
        <f t="shared" si="54"/>
        <v>-5.1912967120551823E-2</v>
      </c>
      <c r="G116" s="20">
        <f t="shared" si="55"/>
        <v>70521</v>
      </c>
      <c r="H116" s="20">
        <f t="shared" si="56"/>
        <v>-44812</v>
      </c>
      <c r="I116" s="21">
        <f t="shared" si="61"/>
        <v>0.2839168636283057</v>
      </c>
      <c r="J116" s="72"/>
      <c r="K116" s="20">
        <v>2542610</v>
      </c>
      <c r="L116" s="20">
        <v>1933319</v>
      </c>
      <c r="M116" s="20">
        <v>2402979</v>
      </c>
      <c r="N116" s="21">
        <f t="shared" si="57"/>
        <v>0.24292938723511237</v>
      </c>
      <c r="O116" s="21">
        <f t="shared" si="58"/>
        <v>-5.4916404796645946E-2</v>
      </c>
      <c r="P116" s="20">
        <f t="shared" si="59"/>
        <v>469660</v>
      </c>
      <c r="Q116" s="20">
        <f t="shared" si="60"/>
        <v>-139631</v>
      </c>
      <c r="R116" s="21">
        <f t="shared" si="62"/>
        <v>0.27901123961840962</v>
      </c>
    </row>
    <row r="117" spans="1:18" x14ac:dyDescent="0.45">
      <c r="A117" s="81" t="s">
        <v>51</v>
      </c>
      <c r="B117" s="20">
        <v>24109</v>
      </c>
      <c r="C117" s="20">
        <v>17020</v>
      </c>
      <c r="D117" s="20">
        <v>18269</v>
      </c>
      <c r="E117" s="21">
        <f t="shared" si="53"/>
        <v>7.3384253819036349E-2</v>
      </c>
      <c r="F117" s="21">
        <f t="shared" si="54"/>
        <v>-0.24223319092455098</v>
      </c>
      <c r="G117" s="20">
        <f t="shared" si="55"/>
        <v>1249</v>
      </c>
      <c r="H117" s="20">
        <f t="shared" si="56"/>
        <v>-5840</v>
      </c>
      <c r="I117" s="21">
        <f t="shared" si="61"/>
        <v>6.3378109799652462E-3</v>
      </c>
      <c r="J117" s="72"/>
      <c r="K117" s="20">
        <v>68574</v>
      </c>
      <c r="L117" s="20">
        <v>44159</v>
      </c>
      <c r="M117" s="20">
        <v>52432</v>
      </c>
      <c r="N117" s="21">
        <f t="shared" si="57"/>
        <v>0.18734572793767978</v>
      </c>
      <c r="O117" s="21">
        <f t="shared" si="58"/>
        <v>-0.23539533934144141</v>
      </c>
      <c r="P117" s="20">
        <f t="shared" si="59"/>
        <v>8273</v>
      </c>
      <c r="Q117" s="20">
        <f t="shared" si="60"/>
        <v>-16142</v>
      </c>
      <c r="R117" s="21">
        <f t="shared" si="62"/>
        <v>6.0879089312359585E-3</v>
      </c>
    </row>
    <row r="118" spans="1:18" x14ac:dyDescent="0.45">
      <c r="A118" s="81" t="s">
        <v>52</v>
      </c>
      <c r="B118" s="20">
        <v>469748</v>
      </c>
      <c r="C118" s="20">
        <v>366039</v>
      </c>
      <c r="D118" s="20">
        <v>435839</v>
      </c>
      <c r="E118" s="21">
        <f t="shared" si="53"/>
        <v>0.19069006308071001</v>
      </c>
      <c r="F118" s="21">
        <f t="shared" si="54"/>
        <v>-7.2185512232090354E-2</v>
      </c>
      <c r="G118" s="20">
        <f t="shared" si="55"/>
        <v>69800</v>
      </c>
      <c r="H118" s="20">
        <f t="shared" si="56"/>
        <v>-33909</v>
      </c>
      <c r="I118" s="21">
        <f t="shared" si="61"/>
        <v>0.15119958397816372</v>
      </c>
      <c r="J118" s="72"/>
      <c r="K118" s="20">
        <v>1393101</v>
      </c>
      <c r="L118" s="20">
        <v>928655</v>
      </c>
      <c r="M118" s="20">
        <v>1307268</v>
      </c>
      <c r="N118" s="21">
        <f t="shared" si="57"/>
        <v>0.40770038388852692</v>
      </c>
      <c r="O118" s="21">
        <f t="shared" si="58"/>
        <v>-6.1612905309808785E-2</v>
      </c>
      <c r="P118" s="20">
        <f t="shared" si="59"/>
        <v>378613</v>
      </c>
      <c r="Q118" s="20">
        <f t="shared" si="60"/>
        <v>-85833</v>
      </c>
      <c r="R118" s="21">
        <f t="shared" si="62"/>
        <v>0.15178762077965688</v>
      </c>
    </row>
    <row r="119" spans="1:18" x14ac:dyDescent="0.45">
      <c r="A119" s="81" t="s">
        <v>53</v>
      </c>
      <c r="B119" s="20">
        <v>94375</v>
      </c>
      <c r="C119" s="20">
        <v>109311</v>
      </c>
      <c r="D119" s="20">
        <v>108534</v>
      </c>
      <c r="E119" s="21">
        <f>D119/C119-1</f>
        <v>-7.1081592886351741E-3</v>
      </c>
      <c r="F119" s="21">
        <f>D119/B119-1</f>
        <v>0.15002913907284765</v>
      </c>
      <c r="G119" s="20">
        <f>D119-C119</f>
        <v>-777</v>
      </c>
      <c r="H119" s="20">
        <f>D119-B119</f>
        <v>14159</v>
      </c>
      <c r="I119" s="21">
        <f>D119/$D$114</f>
        <v>3.7652196447509334E-2</v>
      </c>
      <c r="J119" s="72"/>
      <c r="K119" s="20">
        <v>281772</v>
      </c>
      <c r="L119" s="20">
        <v>306345</v>
      </c>
      <c r="M119" s="20">
        <v>315450</v>
      </c>
      <c r="N119" s="21">
        <f>M119/L119-1</f>
        <v>2.9721392547617853E-2</v>
      </c>
      <c r="O119" s="21">
        <f>M119/K119-1</f>
        <v>0.11952216685831107</v>
      </c>
      <c r="P119" s="20">
        <f>M119-L119</f>
        <v>9105</v>
      </c>
      <c r="Q119" s="20">
        <f>M119-K119</f>
        <v>33678</v>
      </c>
      <c r="R119" s="21">
        <f>M119/$M$114</f>
        <v>3.6627076448702764E-2</v>
      </c>
    </row>
    <row r="120" spans="1:18" x14ac:dyDescent="0.45">
      <c r="A120" s="81" t="s">
        <v>54</v>
      </c>
      <c r="B120" s="20">
        <v>49408</v>
      </c>
      <c r="C120" s="20">
        <v>47103</v>
      </c>
      <c r="D120" s="20">
        <v>58354</v>
      </c>
      <c r="E120" s="21">
        <f t="shared" si="53"/>
        <v>0.23885952062501326</v>
      </c>
      <c r="F120" s="21">
        <f t="shared" si="54"/>
        <v>0.18106379533678751</v>
      </c>
      <c r="G120" s="20">
        <f t="shared" si="55"/>
        <v>11251</v>
      </c>
      <c r="H120" s="20">
        <f t="shared" si="56"/>
        <v>8946</v>
      </c>
      <c r="I120" s="21">
        <f t="shared" si="61"/>
        <v>2.0243944492029774E-2</v>
      </c>
      <c r="J120" s="72"/>
      <c r="K120" s="20">
        <v>146793</v>
      </c>
      <c r="L120" s="20">
        <v>129077</v>
      </c>
      <c r="M120" s="20">
        <v>170126</v>
      </c>
      <c r="N120" s="21">
        <f t="shared" si="57"/>
        <v>0.31801947674643816</v>
      </c>
      <c r="O120" s="21">
        <f t="shared" si="58"/>
        <v>0.15895172113111666</v>
      </c>
      <c r="P120" s="20">
        <f t="shared" si="59"/>
        <v>41049</v>
      </c>
      <c r="Q120" s="20">
        <f t="shared" si="60"/>
        <v>23333</v>
      </c>
      <c r="R120" s="21">
        <f t="shared" si="62"/>
        <v>1.9753425290575388E-2</v>
      </c>
    </row>
    <row r="121" spans="1:18" x14ac:dyDescent="0.45">
      <c r="A121" s="81" t="s">
        <v>55</v>
      </c>
      <c r="B121" s="20">
        <v>13930</v>
      </c>
      <c r="C121" s="20">
        <v>12710</v>
      </c>
      <c r="D121" s="20">
        <v>15603</v>
      </c>
      <c r="E121" s="21">
        <f>D121/C121-1</f>
        <v>0.22761605035405186</v>
      </c>
      <c r="F121" s="21">
        <f>D121/B121-1</f>
        <v>0.12010050251256277</v>
      </c>
      <c r="G121" s="20">
        <f>D121-C121</f>
        <v>2893</v>
      </c>
      <c r="H121" s="20">
        <f>D121-B121</f>
        <v>1673</v>
      </c>
      <c r="I121" s="21">
        <f>D121/$D$114</f>
        <v>5.4129325480539569E-3</v>
      </c>
      <c r="J121" s="72"/>
      <c r="K121" s="20">
        <v>39812</v>
      </c>
      <c r="L121" s="20">
        <v>35493</v>
      </c>
      <c r="M121" s="20">
        <v>44207</v>
      </c>
      <c r="N121" s="21">
        <f>M121/L121-1</f>
        <v>0.24551319978587327</v>
      </c>
      <c r="O121" s="21">
        <f>M121/K121-1</f>
        <v>0.11039385110017075</v>
      </c>
      <c r="P121" s="20">
        <f>M121-L121</f>
        <v>8714</v>
      </c>
      <c r="Q121" s="20">
        <f>M121-K121</f>
        <v>4395</v>
      </c>
      <c r="R121" s="21">
        <f>M121/$M$114</f>
        <v>5.1328995674997718E-3</v>
      </c>
    </row>
    <row r="122" spans="1:18" x14ac:dyDescent="0.45">
      <c r="A122" s="81" t="s">
        <v>56</v>
      </c>
      <c r="B122" s="20">
        <v>154862</v>
      </c>
      <c r="C122" s="20">
        <v>148905</v>
      </c>
      <c r="D122" s="20">
        <v>146134</v>
      </c>
      <c r="E122" s="21">
        <f t="shared" si="53"/>
        <v>-1.8609180349887566E-2</v>
      </c>
      <c r="F122" s="21">
        <f t="shared" si="54"/>
        <v>-5.6359855871679354E-2</v>
      </c>
      <c r="G122" s="20">
        <f t="shared" si="55"/>
        <v>-2771</v>
      </c>
      <c r="H122" s="20">
        <f t="shared" si="56"/>
        <v>-8728</v>
      </c>
      <c r="I122" s="21">
        <f t="shared" si="61"/>
        <v>5.0696243349183934E-2</v>
      </c>
      <c r="J122" s="72"/>
      <c r="K122" s="20">
        <v>456020</v>
      </c>
      <c r="L122" s="20">
        <v>405065</v>
      </c>
      <c r="M122" s="20">
        <v>466428</v>
      </c>
      <c r="N122" s="21">
        <f t="shared" si="57"/>
        <v>0.15148926715465416</v>
      </c>
      <c r="O122" s="21">
        <f t="shared" si="58"/>
        <v>2.2823560370159202E-2</v>
      </c>
      <c r="P122" s="20">
        <f t="shared" si="59"/>
        <v>61363</v>
      </c>
      <c r="Q122" s="20">
        <f t="shared" si="60"/>
        <v>10408</v>
      </c>
      <c r="R122" s="21">
        <f t="shared" si="62"/>
        <v>5.4157216718388114E-2</v>
      </c>
    </row>
    <row r="123" spans="1:18" x14ac:dyDescent="0.45">
      <c r="A123" s="82" t="s">
        <v>57</v>
      </c>
      <c r="B123" s="28">
        <v>64209</v>
      </c>
      <c r="C123" s="28">
        <v>68397</v>
      </c>
      <c r="D123" s="28">
        <v>107722</v>
      </c>
      <c r="E123" s="29">
        <f t="shared" si="53"/>
        <v>0.57495211778294375</v>
      </c>
      <c r="F123" s="29">
        <f t="shared" si="54"/>
        <v>0.67767758413929502</v>
      </c>
      <c r="G123" s="28">
        <f t="shared" si="55"/>
        <v>39325</v>
      </c>
      <c r="H123" s="28">
        <f t="shared" si="56"/>
        <v>43513</v>
      </c>
      <c r="I123" s="29">
        <f t="shared" si="61"/>
        <v>3.7370500541015719E-2</v>
      </c>
      <c r="J123" s="72"/>
      <c r="K123" s="28">
        <v>195901</v>
      </c>
      <c r="L123" s="28">
        <v>195589</v>
      </c>
      <c r="M123" s="28">
        <v>344543</v>
      </c>
      <c r="N123" s="29">
        <f t="shared" si="57"/>
        <v>0.76156634575564075</v>
      </c>
      <c r="O123" s="29">
        <f t="shared" si="58"/>
        <v>0.75876080265031831</v>
      </c>
      <c r="P123" s="28">
        <f t="shared" si="59"/>
        <v>148954</v>
      </c>
      <c r="Q123" s="28">
        <f t="shared" si="60"/>
        <v>148642</v>
      </c>
      <c r="R123" s="29">
        <f t="shared" si="62"/>
        <v>4.0005080998146758E-2</v>
      </c>
    </row>
    <row r="124" spans="1:18" x14ac:dyDescent="0.45">
      <c r="A124" s="83" t="s">
        <v>58</v>
      </c>
      <c r="B124" s="84">
        <f>B114-SUM(B115:B123)</f>
        <v>68679</v>
      </c>
      <c r="C124" s="84">
        <f>C114-SUM(C115:C123)</f>
        <v>55041</v>
      </c>
      <c r="D124" s="84">
        <f>D114-SUM(D115:D123)</f>
        <v>75483</v>
      </c>
      <c r="E124" s="85">
        <f t="shared" si="53"/>
        <v>0.37139586853436524</v>
      </c>
      <c r="F124" s="85">
        <f t="shared" si="54"/>
        <v>9.9069584589175808E-2</v>
      </c>
      <c r="G124" s="84">
        <f t="shared" si="55"/>
        <v>20442</v>
      </c>
      <c r="H124" s="84">
        <f t="shared" si="56"/>
        <v>6804</v>
      </c>
      <c r="I124" s="85">
        <f t="shared" si="61"/>
        <v>2.6186271071252758E-2</v>
      </c>
      <c r="J124" s="72"/>
      <c r="K124" s="84">
        <f>K114-SUM(K115:K123)</f>
        <v>200486</v>
      </c>
      <c r="L124" s="84">
        <f>L114-SUM(L115:L123)</f>
        <v>149426</v>
      </c>
      <c r="M124" s="84">
        <f>M114-SUM(M115:M123)</f>
        <v>227946</v>
      </c>
      <c r="N124" s="85">
        <f t="shared" si="57"/>
        <v>0.52547749387656761</v>
      </c>
      <c r="O124" s="85">
        <f t="shared" si="58"/>
        <v>0.13696716977744083</v>
      </c>
      <c r="P124" s="84">
        <f t="shared" si="59"/>
        <v>78520</v>
      </c>
      <c r="Q124" s="84">
        <f t="shared" si="60"/>
        <v>27460</v>
      </c>
      <c r="R124" s="85">
        <f t="shared" si="62"/>
        <v>2.6466937924159138E-2</v>
      </c>
    </row>
    <row r="125" spans="1:18" ht="21" x14ac:dyDescent="0.65">
      <c r="A125" s="318" t="s">
        <v>62</v>
      </c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  <c r="N125" s="318"/>
      <c r="O125" s="318"/>
      <c r="P125" s="318"/>
      <c r="Q125" s="318"/>
      <c r="R125" s="318"/>
    </row>
    <row r="126" spans="1:18" x14ac:dyDescent="0.45">
      <c r="A126" s="54"/>
      <c r="B126" s="306" t="s">
        <v>114</v>
      </c>
      <c r="C126" s="307"/>
      <c r="D126" s="307"/>
      <c r="E126" s="307"/>
      <c r="F126" s="307"/>
      <c r="G126" s="307"/>
      <c r="H126" s="307"/>
      <c r="I126" s="308"/>
      <c r="J126" s="86"/>
      <c r="K126" s="306" t="str">
        <f>K$5</f>
        <v>acumulado marzo</v>
      </c>
      <c r="L126" s="307"/>
      <c r="M126" s="307"/>
      <c r="N126" s="307"/>
      <c r="O126" s="307"/>
      <c r="P126" s="307"/>
      <c r="Q126" s="307"/>
      <c r="R126" s="308"/>
    </row>
    <row r="127" spans="1:18" x14ac:dyDescent="0.45">
      <c r="A127" s="4"/>
      <c r="B127" s="87">
        <f>B$6</f>
        <v>2019</v>
      </c>
      <c r="C127" s="306">
        <f>C$6</f>
        <v>2022</v>
      </c>
      <c r="D127" s="308"/>
      <c r="E127" s="2">
        <f>D$6</f>
        <v>2023</v>
      </c>
      <c r="F127" s="316" t="str">
        <f>CONCATENATE("dif ",RIGHT(D113,2),"-",RIGHT(C113,2))</f>
        <v>dif 23-22</v>
      </c>
      <c r="G127" s="317"/>
      <c r="H127" s="316" t="str">
        <f>CONCATENATE("dif ",RIGHT(D113,2),"-",RIGHT(B113,2))</f>
        <v>dif 23-19</v>
      </c>
      <c r="I127" s="317"/>
      <c r="J127" s="88"/>
      <c r="K127" s="87">
        <f>K$6</f>
        <v>2019</v>
      </c>
      <c r="L127" s="306">
        <f>L$6</f>
        <v>2022</v>
      </c>
      <c r="M127" s="308"/>
      <c r="N127" s="2">
        <f>M$6</f>
        <v>2023</v>
      </c>
      <c r="O127" s="316" t="str">
        <f>CONCATENATE("dif ",RIGHT(M113,2),"-",RIGHT(L113,2))</f>
        <v>dif 23-22</v>
      </c>
      <c r="P127" s="317"/>
      <c r="Q127" s="316" t="str">
        <f>CONCATENATE("dif ",RIGHT(M113,2),"-",RIGHT(K113,2))</f>
        <v>dif 23-19</v>
      </c>
      <c r="R127" s="317"/>
    </row>
    <row r="128" spans="1:18" x14ac:dyDescent="0.45">
      <c r="A128" s="89" t="s">
        <v>4</v>
      </c>
      <c r="B128" s="90">
        <f>B72/B7</f>
        <v>6.7839680382797347</v>
      </c>
      <c r="C128" s="321">
        <f>C72/C7</f>
        <v>6.6793889251575571</v>
      </c>
      <c r="D128" s="322"/>
      <c r="E128" s="90">
        <f t="shared" ref="E128:E139" si="63">D72/D7</f>
        <v>6.545621138251998</v>
      </c>
      <c r="F128" s="321">
        <f>E128-C128</f>
        <v>-0.13376778690555913</v>
      </c>
      <c r="G128" s="322"/>
      <c r="H128" s="321">
        <f>E128-B128</f>
        <v>-0.23834690002773673</v>
      </c>
      <c r="I128" s="322"/>
      <c r="J128" s="91"/>
      <c r="K128" s="90">
        <f>K72/K7</f>
        <v>7.3340643443798177</v>
      </c>
      <c r="L128" s="321">
        <f>L72/L7</f>
        <v>6.7715381671541417</v>
      </c>
      <c r="M128" s="322"/>
      <c r="N128" s="90">
        <f t="shared" ref="N128:N139" si="64">M72/M7</f>
        <v>6.8617910728399156</v>
      </c>
      <c r="O128" s="321">
        <f>N128-L128</f>
        <v>9.0252905685773932E-2</v>
      </c>
      <c r="P128" s="322"/>
      <c r="Q128" s="321">
        <f>N128-K128</f>
        <v>-0.47227327153990206</v>
      </c>
      <c r="R128" s="322"/>
    </row>
    <row r="129" spans="1:18" x14ac:dyDescent="0.45">
      <c r="A129" s="92" t="s">
        <v>5</v>
      </c>
      <c r="B129" s="93">
        <f t="shared" ref="B129:C139" si="65">B73/B8</f>
        <v>6.5507987994111758</v>
      </c>
      <c r="C129" s="319">
        <f t="shared" si="65"/>
        <v>6.455270440091903</v>
      </c>
      <c r="D129" s="320"/>
      <c r="E129" s="93">
        <f t="shared" si="63"/>
        <v>6.3163737064567851</v>
      </c>
      <c r="F129" s="319">
        <f t="shared" ref="F129:F139" si="66">E129-C129</f>
        <v>-0.1388967336351179</v>
      </c>
      <c r="G129" s="320"/>
      <c r="H129" s="319">
        <f t="shared" ref="H129:H139" si="67">E129-B129</f>
        <v>-0.23442509295439073</v>
      </c>
      <c r="I129" s="320"/>
      <c r="J129" s="91"/>
      <c r="K129" s="93">
        <f t="shared" ref="K129:L139" si="68">K73/K8</f>
        <v>6.9601423330341907</v>
      </c>
      <c r="L129" s="319">
        <f t="shared" si="68"/>
        <v>6.4603790610362388</v>
      </c>
      <c r="M129" s="320"/>
      <c r="N129" s="93">
        <f t="shared" si="64"/>
        <v>6.5459524149828994</v>
      </c>
      <c r="O129" s="319">
        <f t="shared" ref="O129:O139" si="69">N129-L129</f>
        <v>8.5573353946660546E-2</v>
      </c>
      <c r="P129" s="320"/>
      <c r="Q129" s="319">
        <f t="shared" ref="Q129:Q139" si="70">N129-K129</f>
        <v>-0.41418991805129135</v>
      </c>
      <c r="R129" s="320"/>
    </row>
    <row r="130" spans="1:18" x14ac:dyDescent="0.45">
      <c r="A130" s="94" t="s">
        <v>6</v>
      </c>
      <c r="B130" s="95">
        <f t="shared" si="65"/>
        <v>6.3555534531693469</v>
      </c>
      <c r="C130" s="325">
        <f t="shared" si="65"/>
        <v>6.6954036789779545</v>
      </c>
      <c r="D130" s="326"/>
      <c r="E130" s="95">
        <f t="shared" si="63"/>
        <v>6.4364920615076882</v>
      </c>
      <c r="F130" s="325">
        <f t="shared" si="66"/>
        <v>-0.25891161747026636</v>
      </c>
      <c r="G130" s="326"/>
      <c r="H130" s="325">
        <f t="shared" si="67"/>
        <v>8.0938608338341211E-2</v>
      </c>
      <c r="I130" s="326"/>
      <c r="J130" s="96"/>
      <c r="K130" s="95">
        <f t="shared" si="68"/>
        <v>6.6483047597799638</v>
      </c>
      <c r="L130" s="325">
        <f t="shared" si="68"/>
        <v>6.4881056706266067</v>
      </c>
      <c r="M130" s="326"/>
      <c r="N130" s="95">
        <f t="shared" si="64"/>
        <v>6.4889861606206756</v>
      </c>
      <c r="O130" s="325">
        <f t="shared" si="69"/>
        <v>8.8048999406886708E-4</v>
      </c>
      <c r="P130" s="326"/>
      <c r="Q130" s="325">
        <f t="shared" si="70"/>
        <v>-0.15931859915928825</v>
      </c>
      <c r="R130" s="326"/>
    </row>
    <row r="131" spans="1:18" x14ac:dyDescent="0.45">
      <c r="A131" s="26" t="s">
        <v>7</v>
      </c>
      <c r="B131" s="97">
        <f t="shared" si="65"/>
        <v>6.86962964519926</v>
      </c>
      <c r="C131" s="323">
        <f t="shared" si="65"/>
        <v>6.6455037919826649</v>
      </c>
      <c r="D131" s="324"/>
      <c r="E131" s="97">
        <f t="shared" si="63"/>
        <v>6.6168263737097393</v>
      </c>
      <c r="F131" s="323">
        <f t="shared" si="66"/>
        <v>-2.8677418272925692E-2</v>
      </c>
      <c r="G131" s="324"/>
      <c r="H131" s="323">
        <f t="shared" si="67"/>
        <v>-0.25280327148952075</v>
      </c>
      <c r="I131" s="324"/>
      <c r="J131" s="96"/>
      <c r="K131" s="97">
        <f t="shared" si="68"/>
        <v>7.2852889737393696</v>
      </c>
      <c r="L131" s="323">
        <f t="shared" si="68"/>
        <v>6.5625425774884407</v>
      </c>
      <c r="M131" s="324"/>
      <c r="N131" s="97">
        <f t="shared" si="64"/>
        <v>6.8279453852922973</v>
      </c>
      <c r="O131" s="323">
        <f t="shared" si="69"/>
        <v>0.26540280780385661</v>
      </c>
      <c r="P131" s="324"/>
      <c r="Q131" s="323">
        <f t="shared" si="70"/>
        <v>-0.45734358844707224</v>
      </c>
      <c r="R131" s="324"/>
    </row>
    <row r="132" spans="1:18" x14ac:dyDescent="0.45">
      <c r="A132" s="26" t="s">
        <v>8</v>
      </c>
      <c r="B132" s="97">
        <f t="shared" si="65"/>
        <v>6.5175238962221211</v>
      </c>
      <c r="C132" s="323">
        <f t="shared" si="65"/>
        <v>5.833574556520448</v>
      </c>
      <c r="D132" s="324"/>
      <c r="E132" s="97">
        <f t="shared" si="63"/>
        <v>5.641891642353289</v>
      </c>
      <c r="F132" s="323">
        <f t="shared" si="66"/>
        <v>-0.19168291416715899</v>
      </c>
      <c r="G132" s="324"/>
      <c r="H132" s="323">
        <f t="shared" si="67"/>
        <v>-0.87563225386883214</v>
      </c>
      <c r="I132" s="324"/>
      <c r="J132" s="96"/>
      <c r="K132" s="97">
        <f t="shared" si="68"/>
        <v>7.0936390168430679</v>
      </c>
      <c r="L132" s="323">
        <f t="shared" si="68"/>
        <v>6.387000802808255</v>
      </c>
      <c r="M132" s="324"/>
      <c r="N132" s="97">
        <f t="shared" si="64"/>
        <v>6.1322155943191934</v>
      </c>
      <c r="O132" s="323">
        <f t="shared" si="69"/>
        <v>-0.25478520848906161</v>
      </c>
      <c r="P132" s="324"/>
      <c r="Q132" s="323">
        <f t="shared" si="70"/>
        <v>-0.96142342252387447</v>
      </c>
      <c r="R132" s="324"/>
    </row>
    <row r="133" spans="1:18" x14ac:dyDescent="0.45">
      <c r="A133" s="26" t="s">
        <v>9</v>
      </c>
      <c r="B133" s="97">
        <f t="shared" si="65"/>
        <v>3.7562519537355423</v>
      </c>
      <c r="C133" s="323">
        <f t="shared" si="65"/>
        <v>4.5171742455847586</v>
      </c>
      <c r="D133" s="324"/>
      <c r="E133" s="97">
        <f t="shared" si="63"/>
        <v>3.8814729574223246</v>
      </c>
      <c r="F133" s="323">
        <f t="shared" si="66"/>
        <v>-0.63570128816243399</v>
      </c>
      <c r="G133" s="324"/>
      <c r="H133" s="323">
        <f t="shared" si="67"/>
        <v>0.12522100368678224</v>
      </c>
      <c r="I133" s="324"/>
      <c r="J133" s="96"/>
      <c r="K133" s="97">
        <f t="shared" si="68"/>
        <v>3.9681414957018482</v>
      </c>
      <c r="L133" s="323">
        <f t="shared" si="68"/>
        <v>4.7205657290622201</v>
      </c>
      <c r="M133" s="324"/>
      <c r="N133" s="97">
        <f t="shared" si="64"/>
        <v>4.1188699178679755</v>
      </c>
      <c r="O133" s="323">
        <f t="shared" si="69"/>
        <v>-0.60169581119424453</v>
      </c>
      <c r="P133" s="324"/>
      <c r="Q133" s="323">
        <f t="shared" si="70"/>
        <v>0.15072842216612736</v>
      </c>
      <c r="R133" s="324"/>
    </row>
    <row r="134" spans="1:18" x14ac:dyDescent="0.45">
      <c r="A134" s="98" t="s">
        <v>10</v>
      </c>
      <c r="B134" s="99">
        <f t="shared" si="65"/>
        <v>4.0657894736842106</v>
      </c>
      <c r="C134" s="327">
        <f t="shared" si="65"/>
        <v>4.9464968152866238</v>
      </c>
      <c r="D134" s="328"/>
      <c r="E134" s="99">
        <f t="shared" si="63"/>
        <v>3.7562342392827124</v>
      </c>
      <c r="F134" s="327">
        <f t="shared" si="66"/>
        <v>-1.1902625760039114</v>
      </c>
      <c r="G134" s="328"/>
      <c r="H134" s="327">
        <f t="shared" si="67"/>
        <v>-0.30955523440149824</v>
      </c>
      <c r="I134" s="328"/>
      <c r="J134" s="96"/>
      <c r="K134" s="99">
        <f t="shared" si="68"/>
        <v>4.3808906182447043</v>
      </c>
      <c r="L134" s="327">
        <f t="shared" si="68"/>
        <v>4.3210926193921848</v>
      </c>
      <c r="M134" s="328"/>
      <c r="N134" s="99">
        <f t="shared" si="64"/>
        <v>3.8069938176197837</v>
      </c>
      <c r="O134" s="327">
        <f t="shared" si="69"/>
        <v>-0.51409880177240108</v>
      </c>
      <c r="P134" s="328"/>
      <c r="Q134" s="327">
        <f t="shared" si="70"/>
        <v>-0.57389680062492054</v>
      </c>
      <c r="R134" s="328"/>
    </row>
    <row r="135" spans="1:18" x14ac:dyDescent="0.45">
      <c r="A135" s="100" t="s">
        <v>11</v>
      </c>
      <c r="B135" s="101">
        <f t="shared" si="65"/>
        <v>7.4112060615930542</v>
      </c>
      <c r="C135" s="319">
        <f t="shared" si="65"/>
        <v>7.5784649463405938</v>
      </c>
      <c r="D135" s="320"/>
      <c r="E135" s="101">
        <f t="shared" si="63"/>
        <v>7.3536531486637831</v>
      </c>
      <c r="F135" s="319">
        <f t="shared" si="66"/>
        <v>-0.2248117976768107</v>
      </c>
      <c r="G135" s="320"/>
      <c r="H135" s="319">
        <f t="shared" si="67"/>
        <v>-5.7552912929271116E-2</v>
      </c>
      <c r="I135" s="320"/>
      <c r="J135" s="91"/>
      <c r="K135" s="101">
        <f t="shared" si="68"/>
        <v>8.3783882938485572</v>
      </c>
      <c r="L135" s="319">
        <f t="shared" si="68"/>
        <v>7.968780999618466</v>
      </c>
      <c r="M135" s="320"/>
      <c r="N135" s="101">
        <f t="shared" si="64"/>
        <v>8.0611474219317358</v>
      </c>
      <c r="O135" s="319">
        <f t="shared" si="69"/>
        <v>9.2366422313269858E-2</v>
      </c>
      <c r="P135" s="320"/>
      <c r="Q135" s="319">
        <f t="shared" si="70"/>
        <v>-0.31724087191682138</v>
      </c>
      <c r="R135" s="320"/>
    </row>
    <row r="136" spans="1:18" x14ac:dyDescent="0.45">
      <c r="A136" s="25" t="s">
        <v>12</v>
      </c>
      <c r="B136" s="102">
        <f t="shared" si="65"/>
        <v>7.1068624103789686</v>
      </c>
      <c r="C136" s="331">
        <f t="shared" si="65"/>
        <v>6.8250195465207195</v>
      </c>
      <c r="D136" s="332"/>
      <c r="E136" s="102">
        <f t="shared" si="63"/>
        <v>6.34612501873782</v>
      </c>
      <c r="F136" s="331">
        <f t="shared" si="66"/>
        <v>-0.47889452778289954</v>
      </c>
      <c r="G136" s="332"/>
      <c r="H136" s="331">
        <f t="shared" si="67"/>
        <v>-0.76073739164114862</v>
      </c>
      <c r="I136" s="332"/>
      <c r="J136" s="96"/>
      <c r="K136" s="102">
        <f t="shared" si="68"/>
        <v>7.8219588271990022</v>
      </c>
      <c r="L136" s="331">
        <f t="shared" si="68"/>
        <v>7.0575393731482929</v>
      </c>
      <c r="M136" s="332"/>
      <c r="N136" s="102">
        <f t="shared" si="64"/>
        <v>6.4942388090139698</v>
      </c>
      <c r="O136" s="331">
        <f t="shared" si="69"/>
        <v>-0.56330056413432317</v>
      </c>
      <c r="P136" s="332"/>
      <c r="Q136" s="331">
        <f t="shared" si="70"/>
        <v>-1.3277200181850324</v>
      </c>
      <c r="R136" s="332"/>
    </row>
    <row r="137" spans="1:18" x14ac:dyDescent="0.45">
      <c r="A137" s="26" t="s">
        <v>8</v>
      </c>
      <c r="B137" s="103">
        <f t="shared" si="65"/>
        <v>7.6891014578505334</v>
      </c>
      <c r="C137" s="329">
        <f t="shared" si="65"/>
        <v>7.8277350511623833</v>
      </c>
      <c r="D137" s="330"/>
      <c r="E137" s="103">
        <f t="shared" si="63"/>
        <v>7.7811265701170695</v>
      </c>
      <c r="F137" s="329">
        <f t="shared" si="66"/>
        <v>-4.6608481045313788E-2</v>
      </c>
      <c r="G137" s="330"/>
      <c r="H137" s="329">
        <f t="shared" si="67"/>
        <v>9.2025112266536091E-2</v>
      </c>
      <c r="I137" s="330"/>
      <c r="J137" s="96"/>
      <c r="K137" s="103">
        <f t="shared" si="68"/>
        <v>8.5775300026561716</v>
      </c>
      <c r="L137" s="329">
        <f t="shared" si="68"/>
        <v>8.2735034022273766</v>
      </c>
      <c r="M137" s="330"/>
      <c r="N137" s="103">
        <f t="shared" si="64"/>
        <v>8.6162627350963579</v>
      </c>
      <c r="O137" s="329">
        <f t="shared" si="69"/>
        <v>0.3427593328689813</v>
      </c>
      <c r="P137" s="330"/>
      <c r="Q137" s="329">
        <f t="shared" si="70"/>
        <v>3.8732732440186268E-2</v>
      </c>
      <c r="R137" s="330"/>
    </row>
    <row r="138" spans="1:18" x14ac:dyDescent="0.45">
      <c r="A138" s="26" t="s">
        <v>9</v>
      </c>
      <c r="B138" s="103">
        <f t="shared" si="65"/>
        <v>7.2476509046677817</v>
      </c>
      <c r="C138" s="329">
        <f t="shared" si="65"/>
        <v>7.4353063004142141</v>
      </c>
      <c r="D138" s="330"/>
      <c r="E138" s="103">
        <f t="shared" si="63"/>
        <v>6.6837703527130214</v>
      </c>
      <c r="F138" s="329">
        <f t="shared" si="66"/>
        <v>-0.7515359477011927</v>
      </c>
      <c r="G138" s="330"/>
      <c r="H138" s="329">
        <f t="shared" si="67"/>
        <v>-0.56388055195476028</v>
      </c>
      <c r="I138" s="330"/>
      <c r="J138" s="96"/>
      <c r="K138" s="103">
        <f t="shared" si="68"/>
        <v>8.1803787896414519</v>
      </c>
      <c r="L138" s="329">
        <f t="shared" si="68"/>
        <v>7.7974112220145546</v>
      </c>
      <c r="M138" s="330"/>
      <c r="N138" s="103">
        <f t="shared" si="64"/>
        <v>7.3923967854911137</v>
      </c>
      <c r="O138" s="329">
        <f t="shared" si="69"/>
        <v>-0.40501443652344093</v>
      </c>
      <c r="P138" s="330"/>
      <c r="Q138" s="329">
        <f t="shared" si="70"/>
        <v>-0.78798200415033826</v>
      </c>
      <c r="R138" s="330"/>
    </row>
    <row r="139" spans="1:18" x14ac:dyDescent="0.45">
      <c r="A139" s="27" t="s">
        <v>10</v>
      </c>
      <c r="B139" s="104">
        <f t="shared" si="65"/>
        <v>6.8406603055669377</v>
      </c>
      <c r="C139" s="333">
        <f t="shared" si="65"/>
        <v>7.0971967193046881</v>
      </c>
      <c r="D139" s="334"/>
      <c r="E139" s="104">
        <f t="shared" si="63"/>
        <v>7.2788947314156101</v>
      </c>
      <c r="F139" s="333">
        <f t="shared" si="66"/>
        <v>0.18169801211092196</v>
      </c>
      <c r="G139" s="334"/>
      <c r="H139" s="333">
        <f t="shared" si="67"/>
        <v>0.43823442584867234</v>
      </c>
      <c r="I139" s="334"/>
      <c r="J139" s="96"/>
      <c r="K139" s="104">
        <f t="shared" si="68"/>
        <v>8.2037949912061237</v>
      </c>
      <c r="L139" s="333">
        <f t="shared" si="68"/>
        <v>7.5353990191707538</v>
      </c>
      <c r="M139" s="334"/>
      <c r="N139" s="104">
        <f t="shared" si="64"/>
        <v>7.8860359173223902</v>
      </c>
      <c r="O139" s="333">
        <f t="shared" si="69"/>
        <v>0.35063689815163634</v>
      </c>
      <c r="P139" s="334"/>
      <c r="Q139" s="333">
        <f t="shared" si="70"/>
        <v>-0.31775907388373348</v>
      </c>
      <c r="R139" s="334"/>
    </row>
    <row r="140" spans="1:18" x14ac:dyDescent="0.45">
      <c r="A140" s="310" t="s">
        <v>13</v>
      </c>
      <c r="B140" s="311"/>
      <c r="C140" s="311"/>
      <c r="D140" s="311"/>
      <c r="E140" s="311"/>
      <c r="F140" s="311"/>
      <c r="G140" s="311"/>
      <c r="H140" s="311"/>
      <c r="I140" s="311"/>
      <c r="J140" s="311"/>
      <c r="K140" s="311"/>
      <c r="L140" s="311"/>
      <c r="M140" s="311"/>
      <c r="N140" s="311"/>
      <c r="O140" s="311"/>
      <c r="P140" s="311"/>
      <c r="Q140" s="311"/>
      <c r="R140" s="312"/>
    </row>
    <row r="141" spans="1:18" ht="21" x14ac:dyDescent="0.65">
      <c r="A141" s="318" t="s">
        <v>63</v>
      </c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  <c r="L141" s="318"/>
      <c r="M141" s="318"/>
      <c r="N141" s="318"/>
      <c r="O141" s="318"/>
      <c r="P141" s="318"/>
      <c r="Q141" s="318"/>
      <c r="R141" s="318"/>
    </row>
    <row r="142" spans="1:18" x14ac:dyDescent="0.45">
      <c r="A142" s="54"/>
      <c r="B142" s="306" t="s">
        <v>114</v>
      </c>
      <c r="C142" s="307"/>
      <c r="D142" s="307"/>
      <c r="E142" s="307"/>
      <c r="F142" s="307"/>
      <c r="G142" s="307"/>
      <c r="H142" s="307"/>
      <c r="I142" s="308"/>
      <c r="J142" s="86"/>
      <c r="K142" s="306" t="str">
        <f>K$5</f>
        <v>acumulado marzo</v>
      </c>
      <c r="L142" s="307"/>
      <c r="M142" s="307"/>
      <c r="N142" s="307"/>
      <c r="O142" s="307"/>
      <c r="P142" s="307"/>
      <c r="Q142" s="307"/>
      <c r="R142" s="308"/>
    </row>
    <row r="143" spans="1:18" x14ac:dyDescent="0.45">
      <c r="A143" s="4"/>
      <c r="B143" s="87">
        <f>B$6</f>
        <v>2019</v>
      </c>
      <c r="C143" s="306">
        <f>C$6</f>
        <v>2022</v>
      </c>
      <c r="D143" s="308"/>
      <c r="E143" s="2">
        <f>D$6</f>
        <v>2023</v>
      </c>
      <c r="F143" s="316" t="str">
        <f>CONCATENATE("dif ",RIGHT(E143,2),"-",RIGHT(C143,2))</f>
        <v>dif 23-22</v>
      </c>
      <c r="G143" s="317"/>
      <c r="H143" s="316" t="str">
        <f>CONCATENATE("dif ",RIGHT(E143,2),"-",RIGHT(B143,2))</f>
        <v>dif 23-19</v>
      </c>
      <c r="I143" s="317"/>
      <c r="J143" s="88"/>
      <c r="K143" s="87">
        <f>K$6</f>
        <v>2019</v>
      </c>
      <c r="L143" s="306">
        <f>L$6</f>
        <v>2022</v>
      </c>
      <c r="M143" s="308"/>
      <c r="N143" s="2">
        <f>M$6</f>
        <v>2023</v>
      </c>
      <c r="O143" s="316" t="str">
        <f>CONCATENATE("dif ",RIGHT(N143,2),"-",RIGHT(L143,2))</f>
        <v>dif 23-22</v>
      </c>
      <c r="P143" s="317"/>
      <c r="Q143" s="316" t="str">
        <f>CONCATENATE("dif ",RIGHT(N143,2),"-",RIGHT(K143,2))</f>
        <v>dif 23-19</v>
      </c>
      <c r="R143" s="317"/>
    </row>
    <row r="144" spans="1:18" x14ac:dyDescent="0.45">
      <c r="A144" s="89" t="s">
        <v>15</v>
      </c>
      <c r="B144" s="105">
        <f t="shared" ref="B144:D156" si="71">B88/B23</f>
        <v>6.7839680382797347</v>
      </c>
      <c r="C144" s="335">
        <f t="shared" si="71"/>
        <v>6.6793889251575571</v>
      </c>
      <c r="D144" s="335">
        <f t="shared" si="71"/>
        <v>6.545621138251998</v>
      </c>
      <c r="E144" s="107">
        <f t="shared" ref="E144:E156" si="72">D88/D23</f>
        <v>6.545621138251998</v>
      </c>
      <c r="F144" s="321">
        <f>E144-C144</f>
        <v>-0.13376778690555913</v>
      </c>
      <c r="G144" s="322"/>
      <c r="H144" s="321">
        <f>E144-B144</f>
        <v>-0.23834690002773673</v>
      </c>
      <c r="I144" s="322"/>
      <c r="J144" s="91"/>
      <c r="K144" s="105">
        <f t="shared" ref="K144:M156" si="73">K88/K23</f>
        <v>7.3340643443798177</v>
      </c>
      <c r="L144" s="335">
        <f t="shared" si="73"/>
        <v>6.7715381671541417</v>
      </c>
      <c r="M144" s="335">
        <f t="shared" si="73"/>
        <v>6.8617910728399156</v>
      </c>
      <c r="N144" s="107">
        <f t="shared" ref="N144:N156" si="74">M88/M23</f>
        <v>6.8617910728399156</v>
      </c>
      <c r="O144" s="321">
        <f>N144-L144</f>
        <v>9.0252905685773932E-2</v>
      </c>
      <c r="P144" s="322"/>
      <c r="Q144" s="321">
        <f>N144-K144</f>
        <v>-0.47227327153990206</v>
      </c>
      <c r="R144" s="322"/>
    </row>
    <row r="145" spans="1:18" x14ac:dyDescent="0.45">
      <c r="A145" s="108" t="s">
        <v>16</v>
      </c>
      <c r="B145" s="90">
        <f t="shared" si="71"/>
        <v>4.2099619559629256</v>
      </c>
      <c r="C145" s="335">
        <f t="shared" si="71"/>
        <v>4.0628999076668881</v>
      </c>
      <c r="D145" s="335">
        <f t="shared" si="71"/>
        <v>3.8621902657980272</v>
      </c>
      <c r="E145" s="106">
        <f t="shared" si="72"/>
        <v>3.8621902657980272</v>
      </c>
      <c r="F145" s="319">
        <f>E145-C145</f>
        <v>-0.20070964186886098</v>
      </c>
      <c r="G145" s="320"/>
      <c r="H145" s="319">
        <f>E145-B145</f>
        <v>-0.34777169016489839</v>
      </c>
      <c r="I145" s="320"/>
      <c r="J145" s="91"/>
      <c r="K145" s="105">
        <f t="shared" si="73"/>
        <v>4.447257434737355</v>
      </c>
      <c r="L145" s="335">
        <f t="shared" si="73"/>
        <v>4.051683336031985</v>
      </c>
      <c r="M145" s="335">
        <f t="shared" si="73"/>
        <v>4.1768102189002736</v>
      </c>
      <c r="N145" s="107">
        <f t="shared" si="74"/>
        <v>4.1768102189002736</v>
      </c>
      <c r="O145" s="319">
        <f t="shared" ref="O145:O166" si="75">N145-L145</f>
        <v>0.12512688286828855</v>
      </c>
      <c r="P145" s="320"/>
      <c r="Q145" s="319">
        <f t="shared" ref="Q145:Q166" si="76">N145-K145</f>
        <v>-0.27044721583708142</v>
      </c>
      <c r="R145" s="320"/>
    </row>
    <row r="146" spans="1:18" x14ac:dyDescent="0.45">
      <c r="A146" s="109" t="s">
        <v>17</v>
      </c>
      <c r="B146" s="95">
        <f t="shared" si="71"/>
        <v>3.4871710118580341</v>
      </c>
      <c r="C146" s="336">
        <f t="shared" si="71"/>
        <v>2.6123038645210483</v>
      </c>
      <c r="D146" s="336">
        <f t="shared" si="71"/>
        <v>2.9117756085505992</v>
      </c>
      <c r="E146" s="110">
        <f t="shared" si="72"/>
        <v>2.9117756085505992</v>
      </c>
      <c r="F146" s="325">
        <f>E146-C146</f>
        <v>0.2994717440295509</v>
      </c>
      <c r="G146" s="326"/>
      <c r="H146" s="325">
        <f>E146-B146</f>
        <v>-0.57539540330743488</v>
      </c>
      <c r="I146" s="326"/>
      <c r="J146" s="96"/>
      <c r="K146" s="111">
        <f t="shared" si="73"/>
        <v>3.3967673592126846</v>
      </c>
      <c r="L146" s="336">
        <f t="shared" si="73"/>
        <v>2.8266189872653751</v>
      </c>
      <c r="M146" s="336">
        <f t="shared" si="73"/>
        <v>3.2487730946882216</v>
      </c>
      <c r="N146" s="112">
        <f t="shared" si="74"/>
        <v>3.2487730946882216</v>
      </c>
      <c r="O146" s="325">
        <f t="shared" si="75"/>
        <v>0.42215410742284654</v>
      </c>
      <c r="P146" s="326"/>
      <c r="Q146" s="325">
        <f t="shared" si="76"/>
        <v>-0.14799426452446296</v>
      </c>
      <c r="R146" s="326"/>
    </row>
    <row r="147" spans="1:18" x14ac:dyDescent="0.45">
      <c r="A147" s="94" t="s">
        <v>18</v>
      </c>
      <c r="B147" s="95">
        <f t="shared" si="71"/>
        <v>4.0418374558303887</v>
      </c>
      <c r="C147" s="336">
        <f t="shared" si="71"/>
        <v>2.8918172401887445</v>
      </c>
      <c r="D147" s="336">
        <f t="shared" si="71"/>
        <v>2.93720965083171</v>
      </c>
      <c r="E147" s="110">
        <f t="shared" si="72"/>
        <v>2.93720965083171</v>
      </c>
      <c r="F147" s="325">
        <f t="shared" ref="F147:F166" si="77">E147-C147</f>
        <v>4.5392410642965508E-2</v>
      </c>
      <c r="G147" s="326"/>
      <c r="H147" s="325">
        <f t="shared" ref="H147:H166" si="78">E147-B147</f>
        <v>-1.1046278049986786</v>
      </c>
      <c r="I147" s="326"/>
      <c r="J147" s="96"/>
      <c r="K147" s="111">
        <f t="shared" si="73"/>
        <v>3.913590955314949</v>
      </c>
      <c r="L147" s="336">
        <f t="shared" si="73"/>
        <v>2.9409445890665675</v>
      </c>
      <c r="M147" s="336">
        <f t="shared" si="73"/>
        <v>3.4917547669617925</v>
      </c>
      <c r="N147" s="112">
        <f t="shared" si="74"/>
        <v>3.4917547669617925</v>
      </c>
      <c r="O147" s="325">
        <f t="shared" si="75"/>
        <v>0.55081017789522502</v>
      </c>
      <c r="P147" s="326"/>
      <c r="Q147" s="325">
        <f t="shared" si="76"/>
        <v>-0.4218361883531565</v>
      </c>
      <c r="R147" s="326"/>
    </row>
    <row r="148" spans="1:18" x14ac:dyDescent="0.45">
      <c r="A148" s="94" t="s">
        <v>19</v>
      </c>
      <c r="B148" s="95">
        <f t="shared" si="71"/>
        <v>2.7064557843429822</v>
      </c>
      <c r="C148" s="336">
        <f t="shared" si="71"/>
        <v>2.4626617375231055</v>
      </c>
      <c r="D148" s="336">
        <f t="shared" si="71"/>
        <v>2.8807280709777738</v>
      </c>
      <c r="E148" s="110">
        <f t="shared" si="72"/>
        <v>2.8807280709777738</v>
      </c>
      <c r="F148" s="325">
        <f t="shared" si="77"/>
        <v>0.41806633345466837</v>
      </c>
      <c r="G148" s="326"/>
      <c r="H148" s="325">
        <f t="shared" si="78"/>
        <v>0.17427228663479166</v>
      </c>
      <c r="I148" s="326"/>
      <c r="J148" s="96"/>
      <c r="K148" s="111">
        <f t="shared" si="73"/>
        <v>2.7081772535267397</v>
      </c>
      <c r="L148" s="336">
        <f t="shared" si="73"/>
        <v>2.7485654801198396</v>
      </c>
      <c r="M148" s="336">
        <f t="shared" si="73"/>
        <v>2.8768674434744494</v>
      </c>
      <c r="N148" s="112">
        <f t="shared" si="74"/>
        <v>2.8768674434744494</v>
      </c>
      <c r="O148" s="325">
        <f t="shared" si="75"/>
        <v>0.12830196335460986</v>
      </c>
      <c r="P148" s="326"/>
      <c r="Q148" s="325">
        <f t="shared" si="76"/>
        <v>0.16869018994770979</v>
      </c>
      <c r="R148" s="326"/>
    </row>
    <row r="149" spans="1:18" x14ac:dyDescent="0.45">
      <c r="A149" s="113" t="s">
        <v>64</v>
      </c>
      <c r="B149" s="99">
        <f t="shared" si="71"/>
        <v>4.6086698878658039</v>
      </c>
      <c r="C149" s="338">
        <f t="shared" si="71"/>
        <v>5.0447927418916718</v>
      </c>
      <c r="D149" s="338">
        <f t="shared" si="71"/>
        <v>4.3553537080572768</v>
      </c>
      <c r="E149" s="114">
        <f t="shared" si="72"/>
        <v>4.3553537080572768</v>
      </c>
      <c r="F149" s="323">
        <f t="shared" si="77"/>
        <v>-0.68943903383439498</v>
      </c>
      <c r="G149" s="324"/>
      <c r="H149" s="323">
        <f t="shared" si="78"/>
        <v>-0.25331617980852705</v>
      </c>
      <c r="I149" s="324"/>
      <c r="J149" s="96"/>
      <c r="K149" s="115">
        <f t="shared" si="73"/>
        <v>5.01821052142824</v>
      </c>
      <c r="L149" s="338">
        <f t="shared" si="73"/>
        <v>4.9127022842478105</v>
      </c>
      <c r="M149" s="338">
        <f t="shared" si="73"/>
        <v>4.7203239386613012</v>
      </c>
      <c r="N149" s="116">
        <f t="shared" si="74"/>
        <v>4.7203239386613012</v>
      </c>
      <c r="O149" s="323">
        <f t="shared" si="75"/>
        <v>-0.19237834558650935</v>
      </c>
      <c r="P149" s="324"/>
      <c r="Q149" s="323">
        <f t="shared" si="76"/>
        <v>-0.2978865827669388</v>
      </c>
      <c r="R149" s="324"/>
    </row>
    <row r="150" spans="1:18" x14ac:dyDescent="0.45">
      <c r="A150" s="117" t="s">
        <v>21</v>
      </c>
      <c r="B150" s="93">
        <f t="shared" si="71"/>
        <v>7.2674623933604829</v>
      </c>
      <c r="C150" s="337">
        <f t="shared" si="71"/>
        <v>7.1660028800906206</v>
      </c>
      <c r="D150" s="337">
        <f t="shared" si="71"/>
        <v>7.0620159866561245</v>
      </c>
      <c r="E150" s="118">
        <f t="shared" si="72"/>
        <v>7.0620159866561245</v>
      </c>
      <c r="F150" s="319">
        <f t="shared" si="77"/>
        <v>-0.10398689343449607</v>
      </c>
      <c r="G150" s="320"/>
      <c r="H150" s="319">
        <f t="shared" si="78"/>
        <v>-0.20544640670435843</v>
      </c>
      <c r="I150" s="320"/>
      <c r="J150" s="91"/>
      <c r="K150" s="119">
        <f t="shared" si="73"/>
        <v>7.8129161543743111</v>
      </c>
      <c r="L150" s="337">
        <f t="shared" si="73"/>
        <v>7.2818122443447688</v>
      </c>
      <c r="M150" s="337">
        <f t="shared" si="73"/>
        <v>7.3335506509223825</v>
      </c>
      <c r="N150" s="120">
        <f t="shared" si="74"/>
        <v>7.3335506509223825</v>
      </c>
      <c r="O150" s="319">
        <f t="shared" si="75"/>
        <v>5.1738406577613638E-2</v>
      </c>
      <c r="P150" s="320"/>
      <c r="Q150" s="319">
        <f t="shared" si="76"/>
        <v>-0.47936550345192863</v>
      </c>
      <c r="R150" s="320"/>
    </row>
    <row r="151" spans="1:18" x14ac:dyDescent="0.45">
      <c r="A151" s="121" t="s">
        <v>22</v>
      </c>
      <c r="B151" s="122">
        <f t="shared" si="71"/>
        <v>8.4446668688706907</v>
      </c>
      <c r="C151" s="340">
        <f t="shared" si="71"/>
        <v>7.9263888533155749</v>
      </c>
      <c r="D151" s="340">
        <f t="shared" si="71"/>
        <v>7.9404088231897445</v>
      </c>
      <c r="E151" s="123">
        <f t="shared" si="72"/>
        <v>7.9404088231897445</v>
      </c>
      <c r="F151" s="331">
        <f t="shared" si="77"/>
        <v>1.4019969874169647E-2</v>
      </c>
      <c r="G151" s="332"/>
      <c r="H151" s="331">
        <f t="shared" si="78"/>
        <v>-0.50425804568094623</v>
      </c>
      <c r="I151" s="332"/>
      <c r="J151" s="96"/>
      <c r="K151" s="124">
        <f t="shared" si="73"/>
        <v>9.2986087769805206</v>
      </c>
      <c r="L151" s="340">
        <f t="shared" si="73"/>
        <v>8.3889822975679245</v>
      </c>
      <c r="M151" s="340">
        <f t="shared" si="73"/>
        <v>8.5720206139516417</v>
      </c>
      <c r="N151" s="125">
        <f t="shared" si="74"/>
        <v>8.5720206139516417</v>
      </c>
      <c r="O151" s="331">
        <f t="shared" si="75"/>
        <v>0.18303831638371726</v>
      </c>
      <c r="P151" s="332"/>
      <c r="Q151" s="331">
        <f t="shared" si="76"/>
        <v>-0.72658816302887885</v>
      </c>
      <c r="R151" s="332"/>
    </row>
    <row r="152" spans="1:18" x14ac:dyDescent="0.45">
      <c r="A152" s="126" t="s">
        <v>23</v>
      </c>
      <c r="B152" s="103">
        <f t="shared" si="71"/>
        <v>9.357863751051303</v>
      </c>
      <c r="C152" s="339">
        <f t="shared" si="71"/>
        <v>8.5348953140578256</v>
      </c>
      <c r="D152" s="339">
        <f t="shared" si="71"/>
        <v>8.2298634008478562</v>
      </c>
      <c r="E152" s="127">
        <f t="shared" si="72"/>
        <v>8.2298634008478562</v>
      </c>
      <c r="F152" s="329">
        <f t="shared" si="77"/>
        <v>-0.30503191320996947</v>
      </c>
      <c r="G152" s="330"/>
      <c r="H152" s="329">
        <f t="shared" si="78"/>
        <v>-1.1280003502034468</v>
      </c>
      <c r="I152" s="330"/>
      <c r="J152" s="96"/>
      <c r="K152" s="128">
        <f t="shared" si="73"/>
        <v>10.381766026440509</v>
      </c>
      <c r="L152" s="339">
        <f t="shared" si="73"/>
        <v>8.5409339867396952</v>
      </c>
      <c r="M152" s="339">
        <f t="shared" si="73"/>
        <v>8.8444199436481679</v>
      </c>
      <c r="N152" s="129">
        <f t="shared" si="74"/>
        <v>8.8444199436481679</v>
      </c>
      <c r="O152" s="329">
        <f t="shared" si="75"/>
        <v>0.30348595690847269</v>
      </c>
      <c r="P152" s="330"/>
      <c r="Q152" s="329">
        <f t="shared" si="76"/>
        <v>-1.5373460827923413</v>
      </c>
      <c r="R152" s="330"/>
    </row>
    <row r="153" spans="1:18" x14ac:dyDescent="0.45">
      <c r="A153" s="126" t="s">
        <v>24</v>
      </c>
      <c r="B153" s="103">
        <f t="shared" si="71"/>
        <v>7.2235528942115765</v>
      </c>
      <c r="C153" s="339">
        <f t="shared" si="71"/>
        <v>5.3165266106442575</v>
      </c>
      <c r="D153" s="339">
        <f t="shared" si="71"/>
        <v>5.5453257790368271</v>
      </c>
      <c r="E153" s="127">
        <f t="shared" si="72"/>
        <v>5.5453257790368271</v>
      </c>
      <c r="F153" s="329">
        <f t="shared" si="77"/>
        <v>0.22879916839256964</v>
      </c>
      <c r="G153" s="330"/>
      <c r="H153" s="329">
        <f t="shared" si="78"/>
        <v>-1.6782271151747494</v>
      </c>
      <c r="I153" s="330"/>
      <c r="J153" s="96"/>
      <c r="K153" s="128">
        <f t="shared" si="73"/>
        <v>7.6966475878986103</v>
      </c>
      <c r="L153" s="339">
        <f t="shared" si="73"/>
        <v>5.1270935960591135</v>
      </c>
      <c r="M153" s="339">
        <f t="shared" si="73"/>
        <v>5.8222453222453225</v>
      </c>
      <c r="N153" s="129">
        <f t="shared" si="74"/>
        <v>5.8222453222453225</v>
      </c>
      <c r="O153" s="329">
        <f t="shared" si="75"/>
        <v>0.69515172618620902</v>
      </c>
      <c r="P153" s="330"/>
      <c r="Q153" s="329">
        <f t="shared" si="76"/>
        <v>-1.8744022656532877</v>
      </c>
      <c r="R153" s="330"/>
    </row>
    <row r="154" spans="1:18" x14ac:dyDescent="0.45">
      <c r="A154" s="126" t="s">
        <v>25</v>
      </c>
      <c r="B154" s="103">
        <f t="shared" si="71"/>
        <v>7.3885863312111679</v>
      </c>
      <c r="C154" s="339">
        <f t="shared" si="71"/>
        <v>8.0072719009203492</v>
      </c>
      <c r="D154" s="339">
        <f t="shared" si="71"/>
        <v>8.7390962671905701</v>
      </c>
      <c r="E154" s="127">
        <f t="shared" si="72"/>
        <v>8.7390962671905701</v>
      </c>
      <c r="F154" s="329">
        <f t="shared" si="77"/>
        <v>0.73182436627022085</v>
      </c>
      <c r="G154" s="330"/>
      <c r="H154" s="329">
        <f t="shared" si="78"/>
        <v>1.3505099359794022</v>
      </c>
      <c r="I154" s="330"/>
      <c r="J154" s="96"/>
      <c r="K154" s="128">
        <f t="shared" si="73"/>
        <v>7.8405560324536872</v>
      </c>
      <c r="L154" s="339">
        <f t="shared" si="73"/>
        <v>7.9792955827982102</v>
      </c>
      <c r="M154" s="339">
        <f t="shared" si="73"/>
        <v>7.9026807194409443</v>
      </c>
      <c r="N154" s="129">
        <f t="shared" si="74"/>
        <v>7.9026807194409443</v>
      </c>
      <c r="O154" s="329">
        <f t="shared" si="75"/>
        <v>-7.6614863357265861E-2</v>
      </c>
      <c r="P154" s="330"/>
      <c r="Q154" s="329">
        <f t="shared" si="76"/>
        <v>6.2124686987257149E-2</v>
      </c>
      <c r="R154" s="330"/>
    </row>
    <row r="155" spans="1:18" x14ac:dyDescent="0.45">
      <c r="A155" s="126" t="s">
        <v>26</v>
      </c>
      <c r="B155" s="103">
        <f t="shared" si="71"/>
        <v>4.2550675675675675</v>
      </c>
      <c r="C155" s="339">
        <f t="shared" si="71"/>
        <v>5.4172661870503598</v>
      </c>
      <c r="D155" s="339">
        <f t="shared" si="71"/>
        <v>3.9902506963788302</v>
      </c>
      <c r="E155" s="127">
        <f t="shared" si="72"/>
        <v>3.9902506963788302</v>
      </c>
      <c r="F155" s="329">
        <f t="shared" si="77"/>
        <v>-1.4270154906715296</v>
      </c>
      <c r="G155" s="330"/>
      <c r="H155" s="329">
        <f t="shared" si="78"/>
        <v>-0.26481687118873731</v>
      </c>
      <c r="I155" s="330"/>
      <c r="J155" s="96"/>
      <c r="K155" s="128">
        <f t="shared" si="73"/>
        <v>4.5289757412398925</v>
      </c>
      <c r="L155" s="339">
        <f t="shared" si="73"/>
        <v>5.403688524590164</v>
      </c>
      <c r="M155" s="339">
        <f t="shared" si="73"/>
        <v>4.5910534674430918</v>
      </c>
      <c r="N155" s="129">
        <f t="shared" si="74"/>
        <v>4.5910534674430918</v>
      </c>
      <c r="O155" s="329">
        <f t="shared" si="75"/>
        <v>-0.81263505714707218</v>
      </c>
      <c r="P155" s="330"/>
      <c r="Q155" s="329">
        <f t="shared" si="76"/>
        <v>6.207772620319929E-2</v>
      </c>
      <c r="R155" s="330"/>
    </row>
    <row r="156" spans="1:18" x14ac:dyDescent="0.45">
      <c r="A156" s="126" t="s">
        <v>27</v>
      </c>
      <c r="B156" s="103">
        <f t="shared" si="71"/>
        <v>7.8367445054945053</v>
      </c>
      <c r="C156" s="339">
        <f t="shared" si="71"/>
        <v>7.9402965490093163</v>
      </c>
      <c r="D156" s="339">
        <f t="shared" si="71"/>
        <v>8.6286886065819743</v>
      </c>
      <c r="E156" s="127">
        <f t="shared" si="72"/>
        <v>8.6286886065819743</v>
      </c>
      <c r="F156" s="329">
        <f t="shared" si="77"/>
        <v>0.68839205757265809</v>
      </c>
      <c r="G156" s="330"/>
      <c r="H156" s="329">
        <f t="shared" si="78"/>
        <v>0.79194410108746904</v>
      </c>
      <c r="I156" s="330"/>
      <c r="J156" s="96"/>
      <c r="K156" s="128">
        <f t="shared" si="73"/>
        <v>8.2596259625962603</v>
      </c>
      <c r="L156" s="339">
        <f t="shared" si="73"/>
        <v>7.8518518518518521</v>
      </c>
      <c r="M156" s="339">
        <f t="shared" si="73"/>
        <v>8.3352260318846909</v>
      </c>
      <c r="N156" s="129">
        <f t="shared" si="74"/>
        <v>8.3352260318846909</v>
      </c>
      <c r="O156" s="329">
        <f t="shared" si="75"/>
        <v>0.48337418003283883</v>
      </c>
      <c r="P156" s="330"/>
      <c r="Q156" s="329">
        <f t="shared" si="76"/>
        <v>7.560006928843066E-2</v>
      </c>
      <c r="R156" s="330"/>
    </row>
    <row r="157" spans="1:18" x14ac:dyDescent="0.45">
      <c r="A157" s="126" t="s">
        <v>29</v>
      </c>
      <c r="B157" s="103">
        <f t="shared" ref="B157:D161" si="79">B101/B37</f>
        <v>6.9530381457914343</v>
      </c>
      <c r="C157" s="339">
        <f t="shared" si="79"/>
        <v>7.0470262503066623</v>
      </c>
      <c r="D157" s="339">
        <f t="shared" si="79"/>
        <v>6.588935924224268</v>
      </c>
      <c r="E157" s="127">
        <f>D101/D37</f>
        <v>6.588935924224268</v>
      </c>
      <c r="F157" s="329">
        <f t="shared" si="77"/>
        <v>-0.45809032608239431</v>
      </c>
      <c r="G157" s="330"/>
      <c r="H157" s="329">
        <f t="shared" si="78"/>
        <v>-0.36410222156716632</v>
      </c>
      <c r="I157" s="330"/>
      <c r="J157" s="96"/>
      <c r="K157" s="128">
        <f t="shared" ref="K157:M161" si="80">K101/K37</f>
        <v>7.4683683003067047</v>
      </c>
      <c r="L157" s="339">
        <f t="shared" si="80"/>
        <v>7.340604597541998</v>
      </c>
      <c r="M157" s="339">
        <f t="shared" si="80"/>
        <v>7.0289618988704836</v>
      </c>
      <c r="N157" s="129">
        <f>M101/M37</f>
        <v>7.0289618988704836</v>
      </c>
      <c r="O157" s="329">
        <f t="shared" si="75"/>
        <v>-0.3116426986715144</v>
      </c>
      <c r="P157" s="330"/>
      <c r="Q157" s="329">
        <f t="shared" si="76"/>
        <v>-0.43940640143622112</v>
      </c>
      <c r="R157" s="330"/>
    </row>
    <row r="158" spans="1:18" x14ac:dyDescent="0.45">
      <c r="A158" s="126" t="s">
        <v>30</v>
      </c>
      <c r="B158" s="103">
        <f t="shared" si="79"/>
        <v>6.6318562355658202</v>
      </c>
      <c r="C158" s="339">
        <f t="shared" si="79"/>
        <v>6.2654664868351606</v>
      </c>
      <c r="D158" s="339">
        <f t="shared" si="79"/>
        <v>6.8861084880914909</v>
      </c>
      <c r="E158" s="127">
        <f>D102/D38</f>
        <v>6.8861084880914909</v>
      </c>
      <c r="F158" s="329">
        <f t="shared" si="77"/>
        <v>0.62064200125633029</v>
      </c>
      <c r="G158" s="330"/>
      <c r="H158" s="329">
        <f t="shared" si="78"/>
        <v>0.25425225252567074</v>
      </c>
      <c r="I158" s="330"/>
      <c r="J158" s="96"/>
      <c r="K158" s="128">
        <f t="shared" si="80"/>
        <v>7.2556325001185789</v>
      </c>
      <c r="L158" s="339">
        <f t="shared" si="80"/>
        <v>6.3608462706716162</v>
      </c>
      <c r="M158" s="339">
        <f t="shared" si="80"/>
        <v>6.9478810485960008</v>
      </c>
      <c r="N158" s="129">
        <f>M102/M38</f>
        <v>6.9478810485960008</v>
      </c>
      <c r="O158" s="329">
        <f t="shared" si="75"/>
        <v>0.58703477792438452</v>
      </c>
      <c r="P158" s="330"/>
      <c r="Q158" s="329">
        <f t="shared" si="76"/>
        <v>-0.3077514515225781</v>
      </c>
      <c r="R158" s="330"/>
    </row>
    <row r="159" spans="1:18" x14ac:dyDescent="0.45">
      <c r="A159" s="126" t="s">
        <v>31</v>
      </c>
      <c r="B159" s="103">
        <f t="shared" si="79"/>
        <v>7.4142618849040867</v>
      </c>
      <c r="C159" s="339">
        <f t="shared" si="79"/>
        <v>7.6892676118416219</v>
      </c>
      <c r="D159" s="339">
        <f t="shared" si="79"/>
        <v>7.9262696571281257</v>
      </c>
      <c r="E159" s="127">
        <f>D103/D39</f>
        <v>7.9262696571281257</v>
      </c>
      <c r="F159" s="329">
        <f t="shared" si="77"/>
        <v>0.23700204528650382</v>
      </c>
      <c r="G159" s="330"/>
      <c r="H159" s="329">
        <f t="shared" si="78"/>
        <v>0.51200777222403904</v>
      </c>
      <c r="I159" s="330"/>
      <c r="J159" s="96"/>
      <c r="K159" s="128">
        <f t="shared" si="80"/>
        <v>7.8840412270833964</v>
      </c>
      <c r="L159" s="339">
        <f t="shared" si="80"/>
        <v>7.1179433815008393</v>
      </c>
      <c r="M159" s="339">
        <f t="shared" si="80"/>
        <v>7.6855878804129238</v>
      </c>
      <c r="N159" s="129">
        <f>M103/M39</f>
        <v>7.6855878804129238</v>
      </c>
      <c r="O159" s="329">
        <f t="shared" si="75"/>
        <v>0.56764449891208457</v>
      </c>
      <c r="P159" s="330"/>
      <c r="Q159" s="329">
        <f t="shared" si="76"/>
        <v>-0.19845334667047254</v>
      </c>
      <c r="R159" s="330"/>
    </row>
    <row r="160" spans="1:18" x14ac:dyDescent="0.45">
      <c r="A160" s="126" t="s">
        <v>32</v>
      </c>
      <c r="B160" s="103">
        <f t="shared" si="79"/>
        <v>7.6675910946768351</v>
      </c>
      <c r="C160" s="339">
        <f t="shared" si="79"/>
        <v>8.2497052581938224</v>
      </c>
      <c r="D160" s="339">
        <f t="shared" si="79"/>
        <v>7.7782907839942057</v>
      </c>
      <c r="E160" s="127">
        <f>D104/D40</f>
        <v>7.7782907839942057</v>
      </c>
      <c r="F160" s="329">
        <f t="shared" si="77"/>
        <v>-0.47141447419961668</v>
      </c>
      <c r="G160" s="330"/>
      <c r="H160" s="329">
        <f t="shared" si="78"/>
        <v>0.11069968931737062</v>
      </c>
      <c r="I160" s="330"/>
      <c r="J160" s="96"/>
      <c r="K160" s="128">
        <f t="shared" si="80"/>
        <v>8.2538989574058643</v>
      </c>
      <c r="L160" s="339">
        <f t="shared" si="80"/>
        <v>7.794891375905201</v>
      </c>
      <c r="M160" s="339">
        <f t="shared" si="80"/>
        <v>7.9731361139811847</v>
      </c>
      <c r="N160" s="129">
        <f>M104/M40</f>
        <v>7.9731361139811847</v>
      </c>
      <c r="O160" s="329">
        <f t="shared" si="75"/>
        <v>0.17824473807598373</v>
      </c>
      <c r="P160" s="330"/>
      <c r="Q160" s="329">
        <f t="shared" si="76"/>
        <v>-0.28076284342467961</v>
      </c>
      <c r="R160" s="330"/>
    </row>
    <row r="161" spans="1:18" x14ac:dyDescent="0.45">
      <c r="A161" s="126" t="s">
        <v>33</v>
      </c>
      <c r="B161" s="103">
        <f t="shared" si="79"/>
        <v>6.6814078391041027</v>
      </c>
      <c r="C161" s="339">
        <f t="shared" si="79"/>
        <v>6.828134002798584</v>
      </c>
      <c r="D161" s="339">
        <f t="shared" si="79"/>
        <v>6.8269761402369742</v>
      </c>
      <c r="E161" s="127">
        <f>D105/D41</f>
        <v>6.8269761402369742</v>
      </c>
      <c r="F161" s="329">
        <f t="shared" si="77"/>
        <v>-1.1578625616097682E-3</v>
      </c>
      <c r="G161" s="330"/>
      <c r="H161" s="329">
        <f t="shared" si="78"/>
        <v>0.14556830113287145</v>
      </c>
      <c r="I161" s="330"/>
      <c r="J161" s="96"/>
      <c r="K161" s="128">
        <f t="shared" si="80"/>
        <v>7.1454530264422074</v>
      </c>
      <c r="L161" s="339">
        <f t="shared" si="80"/>
        <v>6.9570263761135127</v>
      </c>
      <c r="M161" s="339">
        <f t="shared" si="80"/>
        <v>7.1577601708249041</v>
      </c>
      <c r="N161" s="129">
        <f>M105/M41</f>
        <v>7.1577601708249041</v>
      </c>
      <c r="O161" s="329">
        <f t="shared" si="75"/>
        <v>0.20073379471139141</v>
      </c>
      <c r="P161" s="330"/>
      <c r="Q161" s="329">
        <f t="shared" si="76"/>
        <v>1.2307144382696755E-2</v>
      </c>
      <c r="R161" s="330"/>
    </row>
    <row r="162" spans="1:18" x14ac:dyDescent="0.45">
      <c r="A162" s="126" t="s">
        <v>35</v>
      </c>
      <c r="B162" s="103">
        <f t="shared" ref="B162:D164" si="81">B106/B43</f>
        <v>7.0701940973145438</v>
      </c>
      <c r="C162" s="339">
        <f t="shared" si="81"/>
        <v>5.9757915713336773</v>
      </c>
      <c r="D162" s="339">
        <f t="shared" si="81"/>
        <v>6.6029622149288896</v>
      </c>
      <c r="E162" s="127">
        <f>D106/D43</f>
        <v>6.6029622149288896</v>
      </c>
      <c r="F162" s="329">
        <f t="shared" si="77"/>
        <v>0.62717064359521224</v>
      </c>
      <c r="G162" s="330"/>
      <c r="H162" s="329">
        <f t="shared" si="78"/>
        <v>-0.46723188238565427</v>
      </c>
      <c r="I162" s="330"/>
      <c r="J162" s="96"/>
      <c r="K162" s="128">
        <f t="shared" ref="K162:M164" si="82">K106/K43</f>
        <v>7.9532360015662587</v>
      </c>
      <c r="L162" s="339">
        <f t="shared" si="82"/>
        <v>6.3674779275092934</v>
      </c>
      <c r="M162" s="339">
        <f t="shared" si="82"/>
        <v>7.1294343940980252</v>
      </c>
      <c r="N162" s="129">
        <f>M106/M43</f>
        <v>7.1294343940980252</v>
      </c>
      <c r="O162" s="329">
        <f t="shared" si="75"/>
        <v>0.76195646658873173</v>
      </c>
      <c r="P162" s="330"/>
      <c r="Q162" s="329">
        <f t="shared" si="76"/>
        <v>-0.8238016074682335</v>
      </c>
      <c r="R162" s="330"/>
    </row>
    <row r="163" spans="1:18" x14ac:dyDescent="0.45">
      <c r="A163" s="126" t="s">
        <v>36</v>
      </c>
      <c r="B163" s="103">
        <f t="shared" si="81"/>
        <v>7.9599709539802124</v>
      </c>
      <c r="C163" s="339">
        <f t="shared" si="81"/>
        <v>9.7837203847056067</v>
      </c>
      <c r="D163" s="339">
        <f t="shared" si="81"/>
        <v>10.411912619833412</v>
      </c>
      <c r="E163" s="127">
        <f>D107/D44</f>
        <v>10.411912619833412</v>
      </c>
      <c r="F163" s="329">
        <f t="shared" si="77"/>
        <v>0.62819223512780553</v>
      </c>
      <c r="G163" s="330"/>
      <c r="H163" s="329">
        <f t="shared" si="78"/>
        <v>2.4519416658531998</v>
      </c>
      <c r="I163" s="330"/>
      <c r="J163" s="96"/>
      <c r="K163" s="128">
        <f t="shared" si="82"/>
        <v>8.8884223785032006</v>
      </c>
      <c r="L163" s="339">
        <f t="shared" si="82"/>
        <v>8.5638992537313428</v>
      </c>
      <c r="M163" s="339">
        <f t="shared" si="82"/>
        <v>9.1160018132366272</v>
      </c>
      <c r="N163" s="129">
        <f>M107/M44</f>
        <v>9.1160018132366272</v>
      </c>
      <c r="O163" s="329">
        <f t="shared" si="75"/>
        <v>0.55210255950528442</v>
      </c>
      <c r="P163" s="330"/>
      <c r="Q163" s="329">
        <f t="shared" si="76"/>
        <v>0.22757943473342657</v>
      </c>
      <c r="R163" s="330"/>
    </row>
    <row r="164" spans="1:18" x14ac:dyDescent="0.45">
      <c r="A164" s="126" t="s">
        <v>37</v>
      </c>
      <c r="B164" s="103">
        <f t="shared" si="81"/>
        <v>7.6466898557335918</v>
      </c>
      <c r="C164" s="339">
        <f t="shared" si="81"/>
        <v>8.5611675490055799</v>
      </c>
      <c r="D164" s="339">
        <f t="shared" si="81"/>
        <v>8.6523851590106009</v>
      </c>
      <c r="E164" s="127">
        <f>D108/D45</f>
        <v>8.6523851590106009</v>
      </c>
      <c r="F164" s="329">
        <f t="shared" si="77"/>
        <v>9.1217610005021044E-2</v>
      </c>
      <c r="G164" s="330"/>
      <c r="H164" s="329">
        <f t="shared" si="78"/>
        <v>1.0056953032770091</v>
      </c>
      <c r="I164" s="330"/>
      <c r="J164" s="96"/>
      <c r="K164" s="128">
        <f t="shared" si="82"/>
        <v>8.2146882121400449</v>
      </c>
      <c r="L164" s="339">
        <f t="shared" si="82"/>
        <v>7.9774553245362032</v>
      </c>
      <c r="M164" s="339">
        <f t="shared" si="82"/>
        <v>7.9246068308181092</v>
      </c>
      <c r="N164" s="129">
        <f>M108/M45</f>
        <v>7.9246068308181092</v>
      </c>
      <c r="O164" s="329">
        <f t="shared" si="75"/>
        <v>-5.284849371809397E-2</v>
      </c>
      <c r="P164" s="330"/>
      <c r="Q164" s="329">
        <f t="shared" si="76"/>
        <v>-0.29008138132193562</v>
      </c>
      <c r="R164" s="330"/>
    </row>
    <row r="165" spans="1:18" x14ac:dyDescent="0.45">
      <c r="A165" s="126" t="s">
        <v>44</v>
      </c>
      <c r="B165" s="103">
        <f>B109/B52</f>
        <v>7.1041860465116278</v>
      </c>
      <c r="C165" s="339">
        <f>C109/C52</f>
        <v>7.2578576010262985</v>
      </c>
      <c r="D165" s="339">
        <f>D109/D52</f>
        <v>7.5268400664084121</v>
      </c>
      <c r="E165" s="127">
        <f>D109/D52</f>
        <v>7.5268400664084121</v>
      </c>
      <c r="F165" s="329">
        <f t="shared" si="77"/>
        <v>0.26898246538211357</v>
      </c>
      <c r="G165" s="330"/>
      <c r="H165" s="329">
        <f t="shared" si="78"/>
        <v>0.42265401989678431</v>
      </c>
      <c r="I165" s="330"/>
      <c r="J165" s="96"/>
      <c r="K165" s="128">
        <f>K109/K52</f>
        <v>7.9025396825396825</v>
      </c>
      <c r="L165" s="339">
        <f>L109/L52</f>
        <v>7.133836331979106</v>
      </c>
      <c r="M165" s="339">
        <f>M109/M52</f>
        <v>7.4026030747728857</v>
      </c>
      <c r="N165" s="129">
        <f>M109/M52</f>
        <v>7.4026030747728857</v>
      </c>
      <c r="O165" s="329">
        <f t="shared" si="75"/>
        <v>0.26876674279377966</v>
      </c>
      <c r="P165" s="330"/>
      <c r="Q165" s="329">
        <f t="shared" si="76"/>
        <v>-0.49993660776679683</v>
      </c>
      <c r="R165" s="330"/>
    </row>
    <row r="166" spans="1:18" x14ac:dyDescent="0.45">
      <c r="A166" s="130" t="s">
        <v>46</v>
      </c>
      <c r="B166" s="104">
        <f>B110/B54</f>
        <v>10.823774322372334</v>
      </c>
      <c r="C166" s="341">
        <f>C110/C54</f>
        <v>12.580308896736588</v>
      </c>
      <c r="D166" s="341">
        <f>D110/D54</f>
        <v>13.006908674679094</v>
      </c>
      <c r="E166" s="131">
        <f>D110/D54</f>
        <v>13.006908674679094</v>
      </c>
      <c r="F166" s="329">
        <f t="shared" si="77"/>
        <v>0.42659977794250636</v>
      </c>
      <c r="G166" s="330"/>
      <c r="H166" s="329">
        <f t="shared" si="78"/>
        <v>2.1831343523067606</v>
      </c>
      <c r="I166" s="330"/>
      <c r="J166" s="96"/>
      <c r="K166" s="132">
        <f>K110/K54</f>
        <v>10.961982682821418</v>
      </c>
      <c r="L166" s="341">
        <f>L110/L54</f>
        <v>12.945378346194888</v>
      </c>
      <c r="M166" s="341">
        <f>M110/M54</f>
        <v>13.458778656819009</v>
      </c>
      <c r="N166" s="133">
        <f>M110/M54</f>
        <v>13.458778656819009</v>
      </c>
      <c r="O166" s="329">
        <f t="shared" si="75"/>
        <v>0.51340031062412095</v>
      </c>
      <c r="P166" s="330"/>
      <c r="Q166" s="329">
        <f t="shared" si="76"/>
        <v>2.4967959739975907</v>
      </c>
      <c r="R166" s="330"/>
    </row>
    <row r="167" spans="1:18" ht="21" x14ac:dyDescent="0.65">
      <c r="A167" s="318" t="s">
        <v>65</v>
      </c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  <c r="L167" s="318"/>
      <c r="M167" s="318"/>
      <c r="N167" s="318"/>
      <c r="O167" s="318"/>
      <c r="P167" s="318"/>
      <c r="Q167" s="318"/>
      <c r="R167" s="318"/>
    </row>
    <row r="168" spans="1:18" x14ac:dyDescent="0.45">
      <c r="A168" s="54"/>
      <c r="B168" s="306" t="s">
        <v>114</v>
      </c>
      <c r="C168" s="307"/>
      <c r="D168" s="307"/>
      <c r="E168" s="307"/>
      <c r="F168" s="307"/>
      <c r="G168" s="307"/>
      <c r="H168" s="307"/>
      <c r="I168" s="308"/>
      <c r="J168" s="86"/>
      <c r="K168" s="306" t="str">
        <f>K$5</f>
        <v>acumulado marzo</v>
      </c>
      <c r="L168" s="307"/>
      <c r="M168" s="307"/>
      <c r="N168" s="307"/>
      <c r="O168" s="307"/>
      <c r="P168" s="307"/>
      <c r="Q168" s="307"/>
      <c r="R168" s="308"/>
    </row>
    <row r="169" spans="1:18" x14ac:dyDescent="0.45">
      <c r="A169" s="4"/>
      <c r="B169" s="87">
        <f>B$6</f>
        <v>2019</v>
      </c>
      <c r="C169" s="306">
        <f>C$6</f>
        <v>2022</v>
      </c>
      <c r="D169" s="308"/>
      <c r="E169" s="2">
        <f>D$6</f>
        <v>2023</v>
      </c>
      <c r="F169" s="316" t="str">
        <f>CONCATENATE("dif ",RIGHT(E169,2),"-",RIGHT(C169,2))</f>
        <v>dif 23-22</v>
      </c>
      <c r="G169" s="317"/>
      <c r="H169" s="316" t="str">
        <f>CONCATENATE("dif ",RIGHT(E169,2),"-",RIGHT(B169,2))</f>
        <v>dif 23-19</v>
      </c>
      <c r="I169" s="317"/>
      <c r="J169" s="88"/>
      <c r="K169" s="87">
        <f>K$6</f>
        <v>2019</v>
      </c>
      <c r="L169" s="306">
        <f>L$6</f>
        <v>2022</v>
      </c>
      <c r="M169" s="308"/>
      <c r="N169" s="2">
        <f>M$6</f>
        <v>2023</v>
      </c>
      <c r="O169" s="316" t="str">
        <f>CONCATENATE("dif ",RIGHT(N169,2),"-",RIGHT(L169,2))</f>
        <v>dif 23-22</v>
      </c>
      <c r="P169" s="317"/>
      <c r="Q169" s="316" t="str">
        <f>CONCATENATE("dif ",RIGHT(N169,2),"-",RIGHT(K169,2))</f>
        <v>dif 23-19</v>
      </c>
      <c r="R169" s="317"/>
    </row>
    <row r="170" spans="1:18" x14ac:dyDescent="0.45">
      <c r="A170" s="89" t="s">
        <v>48</v>
      </c>
      <c r="B170" s="90">
        <f t="shared" ref="B170:D179" si="83">B114/B58</f>
        <v>6.7839680382797347</v>
      </c>
      <c r="C170" s="342">
        <f t="shared" si="83"/>
        <v>6.6793889251575571</v>
      </c>
      <c r="D170" s="343">
        <f t="shared" si="83"/>
        <v>6.545621138251998</v>
      </c>
      <c r="E170" s="106">
        <f t="shared" ref="E170:E180" si="84">D114/D58</f>
        <v>6.545621138251998</v>
      </c>
      <c r="F170" s="321">
        <f>E170-C170</f>
        <v>-0.13376778690555913</v>
      </c>
      <c r="G170" s="322"/>
      <c r="H170" s="321">
        <f>E170-B170</f>
        <v>-0.23834690002773673</v>
      </c>
      <c r="I170" s="322"/>
      <c r="J170" s="91"/>
      <c r="K170" s="90">
        <f t="shared" ref="K170:M179" si="85">K114/K58</f>
        <v>7.3340643443798177</v>
      </c>
      <c r="L170" s="335">
        <f t="shared" si="85"/>
        <v>6.7715381671541417</v>
      </c>
      <c r="M170" s="335">
        <f t="shared" si="85"/>
        <v>6.8617910728399156</v>
      </c>
      <c r="N170" s="106">
        <f t="shared" ref="N170:N180" si="86">M114/M58</f>
        <v>6.8617910728399156</v>
      </c>
      <c r="O170" s="319">
        <f t="shared" ref="O170:O180" si="87">N170-L170</f>
        <v>9.0252905685773932E-2</v>
      </c>
      <c r="P170" s="320"/>
      <c r="Q170" s="319">
        <f t="shared" ref="Q170:Q180" si="88">N170-K170</f>
        <v>-0.47227327153990206</v>
      </c>
      <c r="R170" s="320"/>
    </row>
    <row r="171" spans="1:18" x14ac:dyDescent="0.45">
      <c r="A171" s="134" t="s">
        <v>49</v>
      </c>
      <c r="B171" s="135">
        <f t="shared" si="83"/>
        <v>7.2115145221524903</v>
      </c>
      <c r="C171" s="344">
        <f t="shared" si="83"/>
        <v>7.5340370483881314</v>
      </c>
      <c r="D171" s="344">
        <f t="shared" si="83"/>
        <v>7.125946545716455</v>
      </c>
      <c r="E171" s="136">
        <f t="shared" si="84"/>
        <v>7.125946545716455</v>
      </c>
      <c r="F171" s="331">
        <f>E171-C171</f>
        <v>-0.40809050267167635</v>
      </c>
      <c r="G171" s="332"/>
      <c r="H171" s="331">
        <f>E171-B171</f>
        <v>-8.5567976436035309E-2</v>
      </c>
      <c r="I171" s="332"/>
      <c r="J171" s="96"/>
      <c r="K171" s="135">
        <f t="shared" si="85"/>
        <v>7.7900943339571018</v>
      </c>
      <c r="L171" s="344">
        <f t="shared" si="85"/>
        <v>7.4252928069319868</v>
      </c>
      <c r="M171" s="344">
        <f t="shared" si="85"/>
        <v>7.4444452007396569</v>
      </c>
      <c r="N171" s="136">
        <f t="shared" si="86"/>
        <v>7.4444452007396569</v>
      </c>
      <c r="O171" s="331">
        <f t="shared" si="87"/>
        <v>1.9152393807670087E-2</v>
      </c>
      <c r="P171" s="332"/>
      <c r="Q171" s="331">
        <f t="shared" si="88"/>
        <v>-0.34564913321744495</v>
      </c>
      <c r="R171" s="332"/>
    </row>
    <row r="172" spans="1:18" x14ac:dyDescent="0.45">
      <c r="A172" s="137" t="s">
        <v>50</v>
      </c>
      <c r="B172" s="103">
        <f t="shared" si="83"/>
        <v>7.2381455487636153</v>
      </c>
      <c r="C172" s="339">
        <f t="shared" si="83"/>
        <v>7.1458150200649726</v>
      </c>
      <c r="D172" s="339">
        <f t="shared" si="83"/>
        <v>7.1611875782049825</v>
      </c>
      <c r="E172" s="127">
        <f t="shared" si="84"/>
        <v>7.1611875782049825</v>
      </c>
      <c r="F172" s="329">
        <f>E172-C172</f>
        <v>1.5372558140009929E-2</v>
      </c>
      <c r="G172" s="330"/>
      <c r="H172" s="329">
        <f>E172-B172</f>
        <v>-7.6957970558632738E-2</v>
      </c>
      <c r="I172" s="330"/>
      <c r="J172" s="96"/>
      <c r="K172" s="103">
        <f t="shared" si="85"/>
        <v>7.9167354258972686</v>
      </c>
      <c r="L172" s="339">
        <f t="shared" si="85"/>
        <v>7.2747896566775543</v>
      </c>
      <c r="M172" s="339">
        <f t="shared" si="85"/>
        <v>7.5427094352178239</v>
      </c>
      <c r="N172" s="127">
        <f t="shared" si="86"/>
        <v>7.5427094352178239</v>
      </c>
      <c r="O172" s="329">
        <f t="shared" si="87"/>
        <v>0.2679197785402696</v>
      </c>
      <c r="P172" s="330"/>
      <c r="Q172" s="329">
        <f t="shared" si="88"/>
        <v>-0.37402599067944475</v>
      </c>
      <c r="R172" s="330"/>
    </row>
    <row r="173" spans="1:18" x14ac:dyDescent="0.45">
      <c r="A173" s="137" t="s">
        <v>51</v>
      </c>
      <c r="B173" s="103">
        <f t="shared" si="83"/>
        <v>5.3338495575221243</v>
      </c>
      <c r="C173" s="339">
        <f t="shared" si="83"/>
        <v>4.7581772435001399</v>
      </c>
      <c r="D173" s="339">
        <f t="shared" si="83"/>
        <v>3.7490252411245639</v>
      </c>
      <c r="E173" s="127">
        <f t="shared" si="84"/>
        <v>3.7490252411245639</v>
      </c>
      <c r="F173" s="329">
        <f>E173-C173</f>
        <v>-1.009152002375576</v>
      </c>
      <c r="G173" s="330"/>
      <c r="H173" s="329">
        <f>E173-B173</f>
        <v>-1.5848243163975604</v>
      </c>
      <c r="I173" s="330"/>
      <c r="J173" s="96"/>
      <c r="K173" s="103">
        <f t="shared" si="85"/>
        <v>5.1478117258464078</v>
      </c>
      <c r="L173" s="339">
        <f t="shared" si="85"/>
        <v>4.9455706126105943</v>
      </c>
      <c r="M173" s="339">
        <f t="shared" si="85"/>
        <v>3.2160951972029688</v>
      </c>
      <c r="N173" s="127">
        <f t="shared" si="86"/>
        <v>3.2160951972029688</v>
      </c>
      <c r="O173" s="329">
        <f t="shared" si="87"/>
        <v>-1.7294754154076255</v>
      </c>
      <c r="P173" s="330"/>
      <c r="Q173" s="329">
        <f t="shared" si="88"/>
        <v>-1.931716528643439</v>
      </c>
      <c r="R173" s="330"/>
    </row>
    <row r="174" spans="1:18" x14ac:dyDescent="0.45">
      <c r="A174" s="137" t="s">
        <v>52</v>
      </c>
      <c r="B174" s="103">
        <f t="shared" si="83"/>
        <v>6.8938655708834755</v>
      </c>
      <c r="C174" s="339">
        <f t="shared" si="83"/>
        <v>6.4008498583569402</v>
      </c>
      <c r="D174" s="339">
        <f t="shared" si="83"/>
        <v>6.5608761101911783</v>
      </c>
      <c r="E174" s="127">
        <f t="shared" si="84"/>
        <v>6.5608761101911783</v>
      </c>
      <c r="F174" s="329">
        <f t="shared" ref="F174:F180" si="89">E174-C174</f>
        <v>0.16002625183423813</v>
      </c>
      <c r="G174" s="330"/>
      <c r="H174" s="329">
        <f t="shared" ref="H174:H180" si="90">E174-B174</f>
        <v>-0.33298946069229718</v>
      </c>
      <c r="I174" s="330"/>
      <c r="J174" s="96"/>
      <c r="K174" s="103">
        <f t="shared" si="85"/>
        <v>7.8056243486446206</v>
      </c>
      <c r="L174" s="339">
        <f t="shared" si="85"/>
        <v>6.4602086956521738</v>
      </c>
      <c r="M174" s="339">
        <f t="shared" si="85"/>
        <v>7.0913440414001858</v>
      </c>
      <c r="N174" s="127">
        <f t="shared" si="86"/>
        <v>7.0913440414001858</v>
      </c>
      <c r="O174" s="329">
        <f t="shared" si="87"/>
        <v>0.631135345748012</v>
      </c>
      <c r="P174" s="330"/>
      <c r="Q174" s="329">
        <f t="shared" si="88"/>
        <v>-0.71428030724443481</v>
      </c>
      <c r="R174" s="330"/>
    </row>
    <row r="175" spans="1:18" x14ac:dyDescent="0.45">
      <c r="A175" s="137" t="s">
        <v>53</v>
      </c>
      <c r="B175" s="103">
        <f t="shared" si="83"/>
        <v>7.5858049995981034</v>
      </c>
      <c r="C175" s="339">
        <f t="shared" si="83"/>
        <v>5.4817210771776743</v>
      </c>
      <c r="D175" s="339">
        <f t="shared" si="83"/>
        <v>5.0417615088028986</v>
      </c>
      <c r="E175" s="127">
        <f t="shared" si="84"/>
        <v>5.0417615088028986</v>
      </c>
      <c r="F175" s="329">
        <f>E175-C175</f>
        <v>-0.43995956837477568</v>
      </c>
      <c r="G175" s="330"/>
      <c r="H175" s="329">
        <f>E175-B175</f>
        <v>-2.5440434907952048</v>
      </c>
      <c r="I175" s="330"/>
      <c r="J175" s="96"/>
      <c r="K175" s="103">
        <f t="shared" si="85"/>
        <v>7.764025129505125</v>
      </c>
      <c r="L175" s="339">
        <f t="shared" si="85"/>
        <v>6.6314183046151181</v>
      </c>
      <c r="M175" s="339">
        <f t="shared" si="85"/>
        <v>5.4696305030083403</v>
      </c>
      <c r="N175" s="127">
        <f t="shared" si="86"/>
        <v>5.4696305030083403</v>
      </c>
      <c r="O175" s="329">
        <f>N175-L175</f>
        <v>-1.1617878016067777</v>
      </c>
      <c r="P175" s="330"/>
      <c r="Q175" s="329">
        <f>N175-K175</f>
        <v>-2.2943946264967847</v>
      </c>
      <c r="R175" s="330"/>
    </row>
    <row r="176" spans="1:18" x14ac:dyDescent="0.45">
      <c r="A176" s="137" t="s">
        <v>54</v>
      </c>
      <c r="B176" s="103">
        <f t="shared" si="83"/>
        <v>2.2686073740759447</v>
      </c>
      <c r="C176" s="339">
        <f>C120/C64</f>
        <v>2.3488082178119076</v>
      </c>
      <c r="D176" s="339">
        <f>D120/D64</f>
        <v>2.3180265353142131</v>
      </c>
      <c r="E176" s="127">
        <f t="shared" si="84"/>
        <v>2.3180265353142131</v>
      </c>
      <c r="F176" s="329">
        <f t="shared" si="89"/>
        <v>-3.0781682497694529E-2</v>
      </c>
      <c r="G176" s="330"/>
      <c r="H176" s="329">
        <f t="shared" si="90"/>
        <v>4.9419161238268394E-2</v>
      </c>
      <c r="I176" s="330"/>
      <c r="J176" s="96"/>
      <c r="K176" s="103">
        <f t="shared" si="85"/>
        <v>2.320434390856926</v>
      </c>
      <c r="L176" s="339">
        <f>L120/L64</f>
        <v>2.5181334009637331</v>
      </c>
      <c r="M176" s="339">
        <f>M120/M64</f>
        <v>2.3774560496380559</v>
      </c>
      <c r="N176" s="127">
        <f t="shared" si="86"/>
        <v>2.3774560496380559</v>
      </c>
      <c r="O176" s="329">
        <f t="shared" si="87"/>
        <v>-0.14067735132567716</v>
      </c>
      <c r="P176" s="330"/>
      <c r="Q176" s="329">
        <f t="shared" si="88"/>
        <v>5.7021658781129858E-2</v>
      </c>
      <c r="R176" s="330"/>
    </row>
    <row r="177" spans="1:18" x14ac:dyDescent="0.45">
      <c r="A177" s="137" t="s">
        <v>55</v>
      </c>
      <c r="B177" s="103">
        <f t="shared" si="83"/>
        <v>2.7059052059052058</v>
      </c>
      <c r="C177" s="339">
        <f t="shared" si="83"/>
        <v>2.6814345991561179</v>
      </c>
      <c r="D177" s="339">
        <f t="shared" si="83"/>
        <v>2.7572009188902631</v>
      </c>
      <c r="E177" s="127">
        <f t="shared" si="84"/>
        <v>2.7572009188902631</v>
      </c>
      <c r="F177" s="329">
        <f>E177-C177</f>
        <v>7.576631973414516E-2</v>
      </c>
      <c r="G177" s="330"/>
      <c r="H177" s="329">
        <f>E177-B177</f>
        <v>5.1295712985057307E-2</v>
      </c>
      <c r="I177" s="330"/>
      <c r="J177" s="96"/>
      <c r="K177" s="103">
        <f t="shared" si="85"/>
        <v>2.6901817690384484</v>
      </c>
      <c r="L177" s="339">
        <f t="shared" si="85"/>
        <v>2.8522179363548696</v>
      </c>
      <c r="M177" s="339">
        <f t="shared" si="85"/>
        <v>2.7089282431521537</v>
      </c>
      <c r="N177" s="127">
        <f t="shared" si="86"/>
        <v>2.7089282431521537</v>
      </c>
      <c r="O177" s="329">
        <f>N177-L177</f>
        <v>-0.1432896932027159</v>
      </c>
      <c r="P177" s="330"/>
      <c r="Q177" s="329">
        <f>N177-K177</f>
        <v>1.8746474113705336E-2</v>
      </c>
      <c r="R177" s="330"/>
    </row>
    <row r="178" spans="1:18" x14ac:dyDescent="0.45">
      <c r="A178" s="137" t="s">
        <v>56</v>
      </c>
      <c r="B178" s="103">
        <f t="shared" si="83"/>
        <v>7.0478314294816364</v>
      </c>
      <c r="C178" s="339">
        <f>C122/C66</f>
        <v>6.6980792586928164</v>
      </c>
      <c r="D178" s="339">
        <f>D122/D66</f>
        <v>6.7377011388261332</v>
      </c>
      <c r="E178" s="127">
        <f t="shared" si="84"/>
        <v>6.7377011388261332</v>
      </c>
      <c r="F178" s="329">
        <f t="shared" si="89"/>
        <v>3.96218801333168E-2</v>
      </c>
      <c r="G178" s="330"/>
      <c r="H178" s="329">
        <f t="shared" si="90"/>
        <v>-0.31013029065550324</v>
      </c>
      <c r="I178" s="330"/>
      <c r="J178" s="96"/>
      <c r="K178" s="103">
        <f t="shared" si="85"/>
        <v>7.483589339635027</v>
      </c>
      <c r="L178" s="339">
        <f>L122/L66</f>
        <v>6.8083872594335659</v>
      </c>
      <c r="M178" s="339">
        <f>M122/M66</f>
        <v>6.9341856834906714</v>
      </c>
      <c r="N178" s="127">
        <f t="shared" si="86"/>
        <v>6.9341856834906714</v>
      </c>
      <c r="O178" s="329">
        <f t="shared" si="87"/>
        <v>0.12579842405710551</v>
      </c>
      <c r="P178" s="330"/>
      <c r="Q178" s="329">
        <f t="shared" si="88"/>
        <v>-0.5494036561443556</v>
      </c>
      <c r="R178" s="330"/>
    </row>
    <row r="179" spans="1:18" x14ac:dyDescent="0.45">
      <c r="A179" s="138" t="s">
        <v>57</v>
      </c>
      <c r="B179" s="103">
        <f t="shared" si="83"/>
        <v>6.0477536027126311</v>
      </c>
      <c r="C179" s="329">
        <f>C123/C67</f>
        <v>6.3085224128389594</v>
      </c>
      <c r="D179" s="330"/>
      <c r="E179" s="139">
        <f t="shared" si="84"/>
        <v>6.6754663196380992</v>
      </c>
      <c r="F179" s="329">
        <f t="shared" si="89"/>
        <v>0.3669439067991398</v>
      </c>
      <c r="G179" s="330"/>
      <c r="H179" s="329">
        <f t="shared" si="90"/>
        <v>0.62771271692546815</v>
      </c>
      <c r="I179" s="330"/>
      <c r="J179" s="96"/>
      <c r="K179" s="103">
        <f t="shared" si="85"/>
        <v>6.3122603512163682</v>
      </c>
      <c r="L179" s="329">
        <f>L123/L67</f>
        <v>6.2819656335313958</v>
      </c>
      <c r="M179" s="330"/>
      <c r="N179" s="139">
        <f t="shared" si="86"/>
        <v>6.5661006612924746</v>
      </c>
      <c r="O179" s="329">
        <f t="shared" si="87"/>
        <v>0.2841350277610788</v>
      </c>
      <c r="P179" s="330"/>
      <c r="Q179" s="329">
        <f t="shared" si="88"/>
        <v>0.25384031007610641</v>
      </c>
      <c r="R179" s="330"/>
    </row>
    <row r="180" spans="1:18" x14ac:dyDescent="0.45">
      <c r="A180" s="140" t="s">
        <v>58</v>
      </c>
      <c r="B180" s="104">
        <f>B124/B68</f>
        <v>5.9211138891283728</v>
      </c>
      <c r="C180" s="341">
        <f>C124/C68</f>
        <v>5.4318563110628642</v>
      </c>
      <c r="D180" s="341">
        <f>D124/D68</f>
        <v>7.1943385436523064</v>
      </c>
      <c r="E180" s="131">
        <f t="shared" si="84"/>
        <v>7.1943385436523064</v>
      </c>
      <c r="F180" s="329">
        <f t="shared" si="89"/>
        <v>1.7624822325894423</v>
      </c>
      <c r="G180" s="330"/>
      <c r="H180" s="329">
        <f t="shared" si="90"/>
        <v>1.2732246545239336</v>
      </c>
      <c r="I180" s="330"/>
      <c r="J180" s="96"/>
      <c r="K180" s="104">
        <f>K124/K68</f>
        <v>6.1365125034434209</v>
      </c>
      <c r="L180" s="341">
        <f>L124/L68</f>
        <v>5.6708159392789375</v>
      </c>
      <c r="M180" s="341">
        <f>M124/M68</f>
        <v>7.6312688316036157</v>
      </c>
      <c r="N180" s="131">
        <f t="shared" si="86"/>
        <v>7.6312688316036157</v>
      </c>
      <c r="O180" s="329">
        <f t="shared" si="87"/>
        <v>1.9604528923246782</v>
      </c>
      <c r="P180" s="330"/>
      <c r="Q180" s="329">
        <f t="shared" si="88"/>
        <v>1.4947563281601948</v>
      </c>
      <c r="R180" s="330"/>
    </row>
    <row r="181" spans="1:18" ht="21" x14ac:dyDescent="0.65">
      <c r="A181" s="351" t="s">
        <v>66</v>
      </c>
      <c r="B181" s="351"/>
      <c r="C181" s="351"/>
      <c r="D181" s="351"/>
      <c r="E181" s="351"/>
      <c r="F181" s="351"/>
      <c r="G181" s="351"/>
      <c r="H181" s="351"/>
      <c r="I181" s="351"/>
      <c r="J181" s="351"/>
      <c r="K181" s="351"/>
      <c r="L181" s="351"/>
      <c r="M181" s="351"/>
      <c r="N181" s="351"/>
      <c r="O181" s="351"/>
      <c r="P181" s="351"/>
      <c r="Q181" s="351"/>
      <c r="R181" s="351"/>
    </row>
    <row r="182" spans="1:18" x14ac:dyDescent="0.45">
      <c r="A182" s="54"/>
      <c r="B182" s="306" t="s">
        <v>114</v>
      </c>
      <c r="C182" s="307"/>
      <c r="D182" s="307"/>
      <c r="E182" s="307"/>
      <c r="F182" s="307"/>
      <c r="G182" s="307"/>
      <c r="H182" s="307"/>
      <c r="I182" s="308"/>
      <c r="J182" s="141"/>
      <c r="K182" s="306" t="str">
        <f>K$5</f>
        <v>acumulado marzo</v>
      </c>
      <c r="L182" s="307"/>
      <c r="M182" s="307"/>
      <c r="N182" s="307"/>
      <c r="O182" s="307"/>
      <c r="P182" s="307"/>
      <c r="Q182" s="307"/>
      <c r="R182" s="308"/>
    </row>
    <row r="183" spans="1:18" x14ac:dyDescent="0.45">
      <c r="A183" s="4"/>
      <c r="B183" s="5">
        <f>B$6</f>
        <v>2019</v>
      </c>
      <c r="C183" s="5">
        <f>C$6</f>
        <v>2022</v>
      </c>
      <c r="D183" s="5">
        <f>D$6</f>
        <v>2023</v>
      </c>
      <c r="E183" s="5" t="str">
        <f>CONCATENATE("var ",RIGHT(D183,2),"/",RIGHT(C183,2))</f>
        <v>var 23/22</v>
      </c>
      <c r="F183" s="5" t="str">
        <f>CONCATENATE("var ",RIGHT(D183,2),"/",RIGHT(B183,2))</f>
        <v>var 23/19</v>
      </c>
      <c r="G183" s="5" t="s">
        <v>67</v>
      </c>
      <c r="H183" s="316" t="s">
        <v>68</v>
      </c>
      <c r="I183" s="317"/>
      <c r="J183" s="142"/>
      <c r="K183" s="5">
        <f>K$6</f>
        <v>2019</v>
      </c>
      <c r="L183" s="5">
        <f>L$6</f>
        <v>2022</v>
      </c>
      <c r="M183" s="5">
        <f>M$6</f>
        <v>2023</v>
      </c>
      <c r="N183" s="5" t="s">
        <v>69</v>
      </c>
      <c r="O183" s="5" t="s">
        <v>70</v>
      </c>
      <c r="P183" s="5" t="s">
        <v>67</v>
      </c>
      <c r="Q183" s="316" t="s">
        <v>68</v>
      </c>
      <c r="R183" s="317"/>
    </row>
    <row r="184" spans="1:18" x14ac:dyDescent="0.45">
      <c r="A184" s="143" t="s">
        <v>4</v>
      </c>
      <c r="B184" s="144">
        <v>0.70810000000000006</v>
      </c>
      <c r="C184" s="144">
        <v>0.6987000000000001</v>
      </c>
      <c r="D184" s="144">
        <v>0.74109999999999998</v>
      </c>
      <c r="E184" s="144">
        <f>D184/C184-1</f>
        <v>6.0684127665664667E-2</v>
      </c>
      <c r="F184" s="144">
        <f>D184/B184-1</f>
        <v>4.6603587063973828E-2</v>
      </c>
      <c r="G184" s="145">
        <f>(D184-C184)*100</f>
        <v>4.2399999999999878</v>
      </c>
      <c r="H184" s="352">
        <f>(D184-B184)*100</f>
        <v>3.2999999999999918</v>
      </c>
      <c r="I184" s="353"/>
      <c r="J184" s="146"/>
      <c r="K184" s="144">
        <v>0.71545718576127315</v>
      </c>
      <c r="L184" s="144">
        <v>0.63470853463583332</v>
      </c>
      <c r="M184" s="144">
        <v>0.75822289592572156</v>
      </c>
      <c r="N184" s="144">
        <f t="shared" ref="N184:N195" si="91">M184/L184-1</f>
        <v>0.19460012675070626</v>
      </c>
      <c r="O184" s="144">
        <f t="shared" ref="O184:O195" si="92">M184/K184-1</f>
        <v>5.9773961343255078E-2</v>
      </c>
      <c r="P184" s="145">
        <f>(M184-L184)*100</f>
        <v>12.351436128988825</v>
      </c>
      <c r="Q184" s="352">
        <f>(M184-K184)*100</f>
        <v>4.2765710164448407</v>
      </c>
      <c r="R184" s="353"/>
    </row>
    <row r="185" spans="1:18" x14ac:dyDescent="0.45">
      <c r="A185" s="147" t="s">
        <v>5</v>
      </c>
      <c r="B185" s="144">
        <v>0.74390000000000001</v>
      </c>
      <c r="C185" s="144">
        <v>0.73650000000000004</v>
      </c>
      <c r="D185" s="144" t="s">
        <v>115</v>
      </c>
      <c r="E185" s="148" t="e">
        <f t="shared" ref="E185:E195" si="93">D185/C185-1</f>
        <v>#VALUE!</v>
      </c>
      <c r="F185" s="148" t="e">
        <f t="shared" ref="F185:F195" si="94">D185/B185-1</f>
        <v>#VALUE!</v>
      </c>
      <c r="G185" s="149" t="e">
        <f t="shared" ref="G185:G195" si="95">(D185-C185)*100</f>
        <v>#VALUE!</v>
      </c>
      <c r="H185" s="345" t="e">
        <f t="shared" ref="H185:H195" si="96">(D185-B185)*100</f>
        <v>#VALUE!</v>
      </c>
      <c r="I185" s="346"/>
      <c r="J185" s="146"/>
      <c r="K185" s="148">
        <v>0.74621472100786068</v>
      </c>
      <c r="L185" s="148">
        <v>0.65526715015984638</v>
      </c>
      <c r="M185" s="148">
        <v>0.80566668557948673</v>
      </c>
      <c r="N185" s="148">
        <f t="shared" si="91"/>
        <v>0.22952399701854698</v>
      </c>
      <c r="O185" s="148">
        <f t="shared" si="92"/>
        <v>7.9671390684076027E-2</v>
      </c>
      <c r="P185" s="149">
        <f t="shared" ref="P185:P195" si="97">(M185-L185)*100</f>
        <v>15.039953541964035</v>
      </c>
      <c r="Q185" s="345">
        <f t="shared" ref="Q185:Q195" si="98">(M185-K185)*100</f>
        <v>5.9451964571626048</v>
      </c>
      <c r="R185" s="346"/>
    </row>
    <row r="186" spans="1:18" x14ac:dyDescent="0.45">
      <c r="A186" s="150" t="s">
        <v>6</v>
      </c>
      <c r="B186" s="151">
        <v>0.69010000000000005</v>
      </c>
      <c r="C186" s="151">
        <v>0.77629999999999999</v>
      </c>
      <c r="D186" s="151">
        <v>0.80400000000000005</v>
      </c>
      <c r="E186" s="151">
        <f t="shared" si="93"/>
        <v>3.5682081669457855E-2</v>
      </c>
      <c r="F186" s="151">
        <f t="shared" si="94"/>
        <v>0.16504854368932032</v>
      </c>
      <c r="G186" s="152">
        <f t="shared" si="95"/>
        <v>2.7700000000000058</v>
      </c>
      <c r="H186" s="347">
        <f t="shared" si="96"/>
        <v>11.39</v>
      </c>
      <c r="I186" s="348"/>
      <c r="J186" s="153"/>
      <c r="K186" s="151">
        <v>0.67485704175513095</v>
      </c>
      <c r="L186" s="151">
        <v>0.69992649876162305</v>
      </c>
      <c r="M186" s="151">
        <v>0.81406141899232654</v>
      </c>
      <c r="N186" s="151">
        <f t="shared" si="91"/>
        <v>0.16306700836822419</v>
      </c>
      <c r="O186" s="151">
        <f t="shared" si="92"/>
        <v>0.20627239344670767</v>
      </c>
      <c r="P186" s="152">
        <f t="shared" si="97"/>
        <v>11.413492023070349</v>
      </c>
      <c r="Q186" s="347">
        <f t="shared" si="98"/>
        <v>13.920437723719559</v>
      </c>
      <c r="R186" s="348"/>
    </row>
    <row r="187" spans="1:18" x14ac:dyDescent="0.45">
      <c r="A187" s="26" t="s">
        <v>7</v>
      </c>
      <c r="B187" s="21">
        <v>0.78420000000000001</v>
      </c>
      <c r="C187" s="21">
        <v>0.76069999999999993</v>
      </c>
      <c r="D187" s="21">
        <v>0.80959999999999999</v>
      </c>
      <c r="E187" s="21">
        <f t="shared" si="93"/>
        <v>6.4282897331405353E-2</v>
      </c>
      <c r="F187" s="21">
        <f t="shared" si="94"/>
        <v>3.2389696505993326E-2</v>
      </c>
      <c r="G187" s="154">
        <f t="shared" si="95"/>
        <v>4.8900000000000059</v>
      </c>
      <c r="H187" s="349">
        <f t="shared" si="96"/>
        <v>2.5399999999999978</v>
      </c>
      <c r="I187" s="350"/>
      <c r="J187" s="153"/>
      <c r="K187" s="21">
        <v>0.78923754400660018</v>
      </c>
      <c r="L187" s="21">
        <v>0.66439272225986279</v>
      </c>
      <c r="M187" s="21">
        <v>0.84053809835042881</v>
      </c>
      <c r="N187" s="21">
        <f t="shared" si="91"/>
        <v>0.26512237444658604</v>
      </c>
      <c r="O187" s="21">
        <f t="shared" si="92"/>
        <v>6.5000144422171058E-2</v>
      </c>
      <c r="P187" s="154">
        <f t="shared" si="97"/>
        <v>17.614537609056601</v>
      </c>
      <c r="Q187" s="349">
        <f t="shared" si="98"/>
        <v>5.1300554343828626</v>
      </c>
      <c r="R187" s="350"/>
    </row>
    <row r="188" spans="1:18" x14ac:dyDescent="0.45">
      <c r="A188" s="26" t="s">
        <v>8</v>
      </c>
      <c r="B188" s="21">
        <v>0.69269999999999998</v>
      </c>
      <c r="C188" s="21">
        <v>0.63300000000000001</v>
      </c>
      <c r="D188" s="21">
        <v>0.70069999999999988</v>
      </c>
      <c r="E188" s="21">
        <f t="shared" si="93"/>
        <v>0.10695102685623992</v>
      </c>
      <c r="F188" s="21">
        <f t="shared" si="94"/>
        <v>1.1549011115923102E-2</v>
      </c>
      <c r="G188" s="154">
        <f t="shared" si="95"/>
        <v>6.7699999999999871</v>
      </c>
      <c r="H188" s="349">
        <f t="shared" si="96"/>
        <v>0.79999999999998961</v>
      </c>
      <c r="I188" s="350"/>
      <c r="J188" s="153"/>
      <c r="K188" s="21">
        <v>0.70029714793523845</v>
      </c>
      <c r="L188" s="21">
        <v>0.58514098649082258</v>
      </c>
      <c r="M188" s="21">
        <v>0.69525700957454906</v>
      </c>
      <c r="N188" s="21">
        <f t="shared" si="91"/>
        <v>0.18818716450561546</v>
      </c>
      <c r="O188" s="21">
        <f t="shared" si="92"/>
        <v>-7.1971424923688021E-3</v>
      </c>
      <c r="P188" s="154">
        <f t="shared" si="97"/>
        <v>11.011602308372648</v>
      </c>
      <c r="Q188" s="349">
        <f t="shared" si="98"/>
        <v>-0.50401383606893946</v>
      </c>
      <c r="R188" s="350"/>
    </row>
    <row r="189" spans="1:18" x14ac:dyDescent="0.45">
      <c r="A189" s="26" t="s">
        <v>9</v>
      </c>
      <c r="B189" s="21">
        <v>0.59219999999999995</v>
      </c>
      <c r="C189" s="21">
        <v>0.57320000000000004</v>
      </c>
      <c r="D189" s="21">
        <v>0.60389999999999999</v>
      </c>
      <c r="E189" s="21">
        <f t="shared" si="93"/>
        <v>5.3558967201674745E-2</v>
      </c>
      <c r="F189" s="21">
        <f t="shared" si="94"/>
        <v>1.9756838905775176E-2</v>
      </c>
      <c r="G189" s="154">
        <f t="shared" si="95"/>
        <v>3.069999999999995</v>
      </c>
      <c r="H189" s="349">
        <f t="shared" si="96"/>
        <v>1.1700000000000044</v>
      </c>
      <c r="I189" s="350"/>
      <c r="J189" s="153"/>
      <c r="K189" s="21">
        <v>0.61320770732535435</v>
      </c>
      <c r="L189" s="21">
        <v>0.55605977720310329</v>
      </c>
      <c r="M189" s="21">
        <v>0.61815596597738309</v>
      </c>
      <c r="N189" s="21">
        <f t="shared" si="91"/>
        <v>0.1116717865957042</v>
      </c>
      <c r="O189" s="21">
        <f t="shared" si="92"/>
        <v>8.0694658480593429E-3</v>
      </c>
      <c r="P189" s="154">
        <f t="shared" si="97"/>
        <v>6.2096188774279799</v>
      </c>
      <c r="Q189" s="349">
        <f t="shared" si="98"/>
        <v>0.49482586520287475</v>
      </c>
      <c r="R189" s="350"/>
    </row>
    <row r="190" spans="1:18" x14ac:dyDescent="0.45">
      <c r="A190" s="155" t="s">
        <v>10</v>
      </c>
      <c r="B190" s="156">
        <v>0.64370000000000005</v>
      </c>
      <c r="C190" s="156">
        <v>0.68079999999999996</v>
      </c>
      <c r="D190" s="156">
        <v>0.73919999999999997</v>
      </c>
      <c r="E190" s="156">
        <f t="shared" si="93"/>
        <v>8.5781433607520663E-2</v>
      </c>
      <c r="F190" s="156">
        <f t="shared" si="94"/>
        <v>0.14836103775050469</v>
      </c>
      <c r="G190" s="157">
        <f t="shared" si="95"/>
        <v>5.8400000000000007</v>
      </c>
      <c r="H190" s="354">
        <f t="shared" si="96"/>
        <v>9.5499999999999918</v>
      </c>
      <c r="I190" s="355"/>
      <c r="J190" s="153"/>
      <c r="K190" s="156">
        <v>0.64153213042101931</v>
      </c>
      <c r="L190" s="156">
        <v>0.6128957766716272</v>
      </c>
      <c r="M190" s="156">
        <v>0.74852801519468182</v>
      </c>
      <c r="N190" s="156">
        <f t="shared" si="91"/>
        <v>0.22129739457435127</v>
      </c>
      <c r="O190" s="156">
        <f t="shared" si="92"/>
        <v>0.16678180203296145</v>
      </c>
      <c r="P190" s="157">
        <f t="shared" si="97"/>
        <v>13.563223852305462</v>
      </c>
      <c r="Q190" s="354">
        <f t="shared" si="98"/>
        <v>10.699588477366252</v>
      </c>
      <c r="R190" s="355"/>
    </row>
    <row r="191" spans="1:18" x14ac:dyDescent="0.45">
      <c r="A191" s="147" t="s">
        <v>11</v>
      </c>
      <c r="B191" s="144">
        <v>0.63529999999999998</v>
      </c>
      <c r="C191" s="144">
        <v>0.59439999999999993</v>
      </c>
      <c r="D191" s="144">
        <v>0.63200000000000001</v>
      </c>
      <c r="E191" s="148">
        <f t="shared" si="93"/>
        <v>6.325706594885605E-2</v>
      </c>
      <c r="F191" s="148">
        <f t="shared" si="94"/>
        <v>-5.1943963481818622E-3</v>
      </c>
      <c r="G191" s="149">
        <f t="shared" si="95"/>
        <v>3.7600000000000078</v>
      </c>
      <c r="H191" s="345">
        <f t="shared" si="96"/>
        <v>-0.32999999999999696</v>
      </c>
      <c r="I191" s="346"/>
      <c r="J191" s="146"/>
      <c r="K191" s="148">
        <v>0.65300914398383758</v>
      </c>
      <c r="L191" s="148">
        <v>0.57812820590004976</v>
      </c>
      <c r="M191" s="148">
        <v>0.64169916687102901</v>
      </c>
      <c r="N191" s="148">
        <f t="shared" si="91"/>
        <v>0.10995997137349467</v>
      </c>
      <c r="O191" s="148">
        <f t="shared" si="92"/>
        <v>-1.7319783676855383E-2</v>
      </c>
      <c r="P191" s="149">
        <f t="shared" si="97"/>
        <v>6.3570960970979247</v>
      </c>
      <c r="Q191" s="345">
        <f t="shared" si="98"/>
        <v>-1.1309977112808567</v>
      </c>
      <c r="R191" s="346"/>
    </row>
    <row r="192" spans="1:18" x14ac:dyDescent="0.45">
      <c r="A192" s="25" t="s">
        <v>12</v>
      </c>
      <c r="B192" s="151">
        <v>0.69480000000000008</v>
      </c>
      <c r="C192" s="151">
        <v>0.63139999999999996</v>
      </c>
      <c r="D192" s="151">
        <v>0.64510000000000001</v>
      </c>
      <c r="E192" s="151">
        <f t="shared" si="93"/>
        <v>2.1697814380741365E-2</v>
      </c>
      <c r="F192" s="151">
        <f t="shared" si="94"/>
        <v>-7.1531375935521169E-2</v>
      </c>
      <c r="G192" s="152">
        <f t="shared" si="95"/>
        <v>1.3700000000000045</v>
      </c>
      <c r="H192" s="347">
        <f t="shared" si="96"/>
        <v>-4.9700000000000077</v>
      </c>
      <c r="I192" s="348"/>
      <c r="J192" s="153"/>
      <c r="K192" s="151">
        <v>0.72073345979191816</v>
      </c>
      <c r="L192" s="151">
        <v>0.67653213751868457</v>
      </c>
      <c r="M192" s="151">
        <v>0.66854563585787019</v>
      </c>
      <c r="N192" s="151">
        <f t="shared" si="91"/>
        <v>-1.1805058796033663E-2</v>
      </c>
      <c r="O192" s="151">
        <f t="shared" si="92"/>
        <v>-7.2409325840255945E-2</v>
      </c>
      <c r="P192" s="152">
        <f t="shared" si="97"/>
        <v>-0.79865016608143824</v>
      </c>
      <c r="Q192" s="347">
        <f t="shared" si="98"/>
        <v>-5.2187823934047977</v>
      </c>
      <c r="R192" s="348"/>
    </row>
    <row r="193" spans="1:18" x14ac:dyDescent="0.45">
      <c r="A193" s="26" t="s">
        <v>8</v>
      </c>
      <c r="B193" s="21">
        <v>0.63</v>
      </c>
      <c r="C193" s="21">
        <v>0.59630000000000005</v>
      </c>
      <c r="D193" s="21">
        <v>0.65139999999999998</v>
      </c>
      <c r="E193" s="21">
        <f t="shared" si="93"/>
        <v>9.2403152775448527E-2</v>
      </c>
      <c r="F193" s="21">
        <f t="shared" si="94"/>
        <v>3.3968253968253981E-2</v>
      </c>
      <c r="G193" s="154">
        <f t="shared" si="95"/>
        <v>5.5099999999999927</v>
      </c>
      <c r="H193" s="349">
        <f t="shared" si="96"/>
        <v>2.1399999999999975</v>
      </c>
      <c r="I193" s="350"/>
      <c r="J193" s="153"/>
      <c r="K193" s="21">
        <v>0.6588364960972023</v>
      </c>
      <c r="L193" s="21">
        <v>0.5655296636373297</v>
      </c>
      <c r="M193" s="21">
        <v>0.64820176806645435</v>
      </c>
      <c r="N193" s="21">
        <f t="shared" si="91"/>
        <v>0.14618526621114913</v>
      </c>
      <c r="O193" s="21">
        <f t="shared" si="92"/>
        <v>-1.6141680210106202E-2</v>
      </c>
      <c r="P193" s="154">
        <f t="shared" si="97"/>
        <v>8.2672104429124644</v>
      </c>
      <c r="Q193" s="349">
        <f t="shared" si="98"/>
        <v>-1.0634728030747942</v>
      </c>
      <c r="R193" s="350"/>
    </row>
    <row r="194" spans="1:18" x14ac:dyDescent="0.45">
      <c r="A194" s="26" t="s">
        <v>9</v>
      </c>
      <c r="B194" s="21">
        <v>0.61850000000000005</v>
      </c>
      <c r="C194" s="21">
        <v>0.56779999999999997</v>
      </c>
      <c r="D194" s="21">
        <v>0.57229999999999992</v>
      </c>
      <c r="E194" s="21">
        <f t="shared" si="93"/>
        <v>7.925325818950224E-3</v>
      </c>
      <c r="F194" s="21">
        <f t="shared" si="94"/>
        <v>-7.4696847210994566E-2</v>
      </c>
      <c r="G194" s="154">
        <f t="shared" si="95"/>
        <v>0.44999999999999485</v>
      </c>
      <c r="H194" s="349">
        <f t="shared" si="96"/>
        <v>-4.6200000000000134</v>
      </c>
      <c r="I194" s="350"/>
      <c r="J194" s="153"/>
      <c r="K194" s="21">
        <v>0.62855904174488242</v>
      </c>
      <c r="L194" s="21">
        <v>0.56224086021505382</v>
      </c>
      <c r="M194" s="21">
        <v>0.60612809055704497</v>
      </c>
      <c r="N194" s="21">
        <f t="shared" si="91"/>
        <v>7.80577034639649E-2</v>
      </c>
      <c r="O194" s="21">
        <f t="shared" si="92"/>
        <v>-3.5686307408082207E-2</v>
      </c>
      <c r="P194" s="154">
        <f t="shared" si="97"/>
        <v>4.3887230341991152</v>
      </c>
      <c r="Q194" s="349">
        <f t="shared" si="98"/>
        <v>-2.2430951187837445</v>
      </c>
      <c r="R194" s="350"/>
    </row>
    <row r="195" spans="1:18" x14ac:dyDescent="0.45">
      <c r="A195" s="27" t="s">
        <v>10</v>
      </c>
      <c r="B195" s="85">
        <v>0.67510000000000003</v>
      </c>
      <c r="C195" s="85">
        <v>0.62380000000000002</v>
      </c>
      <c r="D195" s="85">
        <v>0.66409999999999991</v>
      </c>
      <c r="E195" s="85">
        <f t="shared" si="93"/>
        <v>6.4604039756331888E-2</v>
      </c>
      <c r="F195" s="85">
        <f t="shared" si="94"/>
        <v>-1.6293882387794612E-2</v>
      </c>
      <c r="G195" s="158">
        <f t="shared" si="95"/>
        <v>4.0299999999999887</v>
      </c>
      <c r="H195" s="356">
        <f t="shared" si="96"/>
        <v>-1.1000000000000121</v>
      </c>
      <c r="I195" s="357"/>
      <c r="J195" s="153"/>
      <c r="K195" s="85">
        <v>0.65898400191021966</v>
      </c>
      <c r="L195" s="85">
        <v>0.62641390556667409</v>
      </c>
      <c r="M195" s="85">
        <v>0.68091269041473512</v>
      </c>
      <c r="N195" s="85">
        <f t="shared" si="91"/>
        <v>8.7001237302929413E-2</v>
      </c>
      <c r="O195" s="85">
        <f t="shared" si="92"/>
        <v>3.3276511176219881E-2</v>
      </c>
      <c r="P195" s="158">
        <f t="shared" si="97"/>
        <v>5.4498784848061028</v>
      </c>
      <c r="Q195" s="356">
        <f t="shared" si="98"/>
        <v>2.1928688504515459</v>
      </c>
      <c r="R195" s="357"/>
    </row>
    <row r="196" spans="1:18" x14ac:dyDescent="0.45">
      <c r="A196" s="310" t="s">
        <v>13</v>
      </c>
      <c r="B196" s="311"/>
      <c r="C196" s="311"/>
      <c r="D196" s="311"/>
      <c r="E196" s="311"/>
      <c r="F196" s="311"/>
      <c r="G196" s="311"/>
      <c r="H196" s="311"/>
      <c r="I196" s="311"/>
      <c r="J196" s="311"/>
      <c r="K196" s="311"/>
      <c r="L196" s="311"/>
      <c r="M196" s="311"/>
      <c r="N196" s="311"/>
      <c r="O196" s="311"/>
      <c r="P196" s="311"/>
      <c r="Q196" s="311"/>
      <c r="R196" s="312"/>
    </row>
    <row r="197" spans="1:18" ht="21" x14ac:dyDescent="0.65">
      <c r="A197" s="351" t="s">
        <v>71</v>
      </c>
      <c r="B197" s="351"/>
      <c r="C197" s="351"/>
      <c r="D197" s="351"/>
      <c r="E197" s="351"/>
      <c r="F197" s="351"/>
      <c r="G197" s="351"/>
      <c r="H197" s="351"/>
      <c r="I197" s="351"/>
      <c r="J197" s="351"/>
      <c r="K197" s="351"/>
      <c r="L197" s="351"/>
      <c r="M197" s="351"/>
      <c r="N197" s="351"/>
      <c r="O197" s="351"/>
      <c r="P197" s="351"/>
      <c r="Q197" s="351"/>
      <c r="R197" s="351"/>
    </row>
    <row r="198" spans="1:18" x14ac:dyDescent="0.45">
      <c r="A198" s="54"/>
      <c r="B198" s="306" t="s">
        <v>114</v>
      </c>
      <c r="C198" s="307"/>
      <c r="D198" s="307"/>
      <c r="E198" s="307"/>
      <c r="F198" s="307"/>
      <c r="G198" s="307"/>
      <c r="H198" s="307"/>
      <c r="I198" s="308"/>
      <c r="J198" s="141"/>
      <c r="K198" s="306" t="str">
        <f>K$5</f>
        <v>acumulado marzo</v>
      </c>
      <c r="L198" s="307"/>
      <c r="M198" s="307"/>
      <c r="N198" s="307"/>
      <c r="O198" s="307"/>
      <c r="P198" s="307"/>
      <c r="Q198" s="307"/>
      <c r="R198" s="308"/>
    </row>
    <row r="199" spans="1:18" x14ac:dyDescent="0.45">
      <c r="A199" s="1"/>
      <c r="B199" s="5">
        <f>B$6</f>
        <v>2019</v>
      </c>
      <c r="C199" s="5">
        <f>C$6</f>
        <v>2022</v>
      </c>
      <c r="D199" s="5">
        <f>D$6</f>
        <v>2023</v>
      </c>
      <c r="E199" s="5" t="s">
        <v>69</v>
      </c>
      <c r="F199" s="5" t="s">
        <v>70</v>
      </c>
      <c r="G199" s="5" t="str">
        <f>CONCATENATE("dif ",RIGHT(D199,2),"-",RIGHT(C199,2))</f>
        <v>dif 23-22</v>
      </c>
      <c r="H199" s="316" t="str">
        <f>CONCATENATE("dif ",RIGHT(D199,2),"-",RIGHT(B199,2))</f>
        <v>dif 23-19</v>
      </c>
      <c r="I199" s="317"/>
      <c r="J199" s="142"/>
      <c r="K199" s="5">
        <f>K$6</f>
        <v>2019</v>
      </c>
      <c r="L199" s="5">
        <f>L$6</f>
        <v>2022</v>
      </c>
      <c r="M199" s="5">
        <f>M$6</f>
        <v>2023</v>
      </c>
      <c r="N199" s="5" t="s">
        <v>69</v>
      </c>
      <c r="O199" s="5" t="s">
        <v>70</v>
      </c>
      <c r="P199" s="5" t="str">
        <f>CONCATENATE("dif ",RIGHT(M199,2),"-",RIGHT(L199,2))</f>
        <v>dif 23-22</v>
      </c>
      <c r="Q199" s="316" t="str">
        <f>CONCATENATE("dif ",RIGHT(M199,2),"-",RIGHT(K199,2))</f>
        <v>dif 23-19</v>
      </c>
      <c r="R199" s="317"/>
    </row>
    <row r="200" spans="1:18" x14ac:dyDescent="0.45">
      <c r="A200" s="143" t="s">
        <v>48</v>
      </c>
      <c r="B200" s="144">
        <v>0.70810000000000006</v>
      </c>
      <c r="C200" s="144">
        <v>0.6987000000000001</v>
      </c>
      <c r="D200" s="144">
        <v>0.74109999999999998</v>
      </c>
      <c r="E200" s="159">
        <f>IFERROR(D200/C200-1,"-")</f>
        <v>6.0684127665664667E-2</v>
      </c>
      <c r="F200" s="159">
        <f>IFERROR(D200/B200-1,"-")</f>
        <v>4.6603587063973828E-2</v>
      </c>
      <c r="G200" s="145">
        <f>IFERROR((D200-C200)*100,"-")</f>
        <v>4.2399999999999878</v>
      </c>
      <c r="H200" s="352">
        <f>IFERROR((D200-B200)*100,"-")</f>
        <v>3.2999999999999918</v>
      </c>
      <c r="I200" s="353"/>
      <c r="J200" s="146"/>
      <c r="K200" s="144">
        <v>0.71545718576127315</v>
      </c>
      <c r="L200" s="144">
        <v>0.63470853463583332</v>
      </c>
      <c r="M200" s="144">
        <v>0.75822289592572156</v>
      </c>
      <c r="N200" s="159">
        <f>IFERROR(M200/L200-1,"-")</f>
        <v>0.19460012675070626</v>
      </c>
      <c r="O200" s="159">
        <f>IFERROR(M200/K200-1,"-")</f>
        <v>5.9773961343255078E-2</v>
      </c>
      <c r="P200" s="145">
        <f>IFERROR((M200-L200)*100,"-")</f>
        <v>12.351436128988825</v>
      </c>
      <c r="Q200" s="352">
        <f>IFERROR((M200-K200)*100,"-")</f>
        <v>4.2765710164448407</v>
      </c>
      <c r="R200" s="353"/>
    </row>
    <row r="201" spans="1:18" x14ac:dyDescent="0.45">
      <c r="A201" s="160" t="s">
        <v>49</v>
      </c>
      <c r="B201" s="151">
        <v>0.76700000000000002</v>
      </c>
      <c r="C201" s="151">
        <v>0.78410000000000002</v>
      </c>
      <c r="D201" s="151">
        <v>0.77450000000000008</v>
      </c>
      <c r="E201" s="161">
        <f>IFERROR(D201/C201-1,"-")</f>
        <v>-1.2243336309144204E-2</v>
      </c>
      <c r="F201" s="161">
        <f t="shared" ref="F201:F209" si="99">IFERROR(D201/B201-1,"-")</f>
        <v>9.778357235984414E-3</v>
      </c>
      <c r="G201" s="162">
        <f t="shared" ref="G201:G209" si="100">IFERROR((D201-C201)*100,"-")</f>
        <v>-0.95999999999999419</v>
      </c>
      <c r="H201" s="349">
        <f t="shared" ref="H201:H209" si="101">IFERROR((D201-B201)*100,"-")</f>
        <v>0.75000000000000622</v>
      </c>
      <c r="I201" s="350"/>
      <c r="J201" s="142"/>
      <c r="K201" s="151">
        <v>0.76628788415824267</v>
      </c>
      <c r="L201" s="151">
        <v>0.71089416566300878</v>
      </c>
      <c r="M201" s="151">
        <v>0.79396239527692969</v>
      </c>
      <c r="N201" s="161">
        <f>IFERROR(M201/L201-1,"-")</f>
        <v>0.11685034654412751</v>
      </c>
      <c r="O201" s="161">
        <f t="shared" ref="O201:O209" si="102">IFERROR(M201/K201-1,"-")</f>
        <v>3.6115031557737654E-2</v>
      </c>
      <c r="P201" s="162">
        <f t="shared" ref="P201:P209" si="103">IFERROR((M201-L201)*100,"-")</f>
        <v>8.3068229613920899</v>
      </c>
      <c r="Q201" s="349">
        <f t="shared" ref="Q201:Q209" si="104">IFERROR((M201-K201)*100,"-")</f>
        <v>2.7674511118687017</v>
      </c>
      <c r="R201" s="350"/>
    </row>
    <row r="202" spans="1:18" x14ac:dyDescent="0.45">
      <c r="A202" s="81" t="s">
        <v>50</v>
      </c>
      <c r="B202" s="21">
        <v>0.67079999999999995</v>
      </c>
      <c r="C202" s="21">
        <v>0.65290000000000004</v>
      </c>
      <c r="D202" s="21">
        <v>0.70920000000000005</v>
      </c>
      <c r="E202" s="161">
        <f>IFERROR(D202/C202-1,"-")</f>
        <v>8.6230663194976298E-2</v>
      </c>
      <c r="F202" s="161">
        <f t="shared" si="99"/>
        <v>5.7245080500894607E-2</v>
      </c>
      <c r="G202" s="162">
        <f t="shared" si="100"/>
        <v>5.6300000000000017</v>
      </c>
      <c r="H202" s="349">
        <f t="shared" si="101"/>
        <v>3.8400000000000101</v>
      </c>
      <c r="I202" s="350"/>
      <c r="J202" s="142"/>
      <c r="K202" s="21">
        <v>0.68053916176191132</v>
      </c>
      <c r="L202" s="21">
        <v>0.58725279385056717</v>
      </c>
      <c r="M202" s="21">
        <v>0.70527082284076059</v>
      </c>
      <c r="N202" s="161">
        <f>IFERROR(M202/L202-1,"-")</f>
        <v>0.20096631335946347</v>
      </c>
      <c r="O202" s="161">
        <f t="shared" si="102"/>
        <v>3.6341275371749582E-2</v>
      </c>
      <c r="P202" s="162">
        <f t="shared" si="103"/>
        <v>11.801802899019343</v>
      </c>
      <c r="Q202" s="349">
        <f t="shared" si="104"/>
        <v>2.4731661078849276</v>
      </c>
      <c r="R202" s="350"/>
    </row>
    <row r="203" spans="1:18" x14ac:dyDescent="0.45">
      <c r="A203" s="81" t="s">
        <v>51</v>
      </c>
      <c r="B203" s="21">
        <v>0.69010000000000005</v>
      </c>
      <c r="C203" s="21">
        <v>0.65049999999999997</v>
      </c>
      <c r="D203" s="21">
        <v>0.6462</v>
      </c>
      <c r="E203" s="161">
        <f>IFERROR(D203/C203-1,"-")</f>
        <v>-6.610299769408079E-3</v>
      </c>
      <c r="F203" s="161">
        <f t="shared" si="99"/>
        <v>-6.361396899000149E-2</v>
      </c>
      <c r="G203" s="162">
        <f t="shared" si="100"/>
        <v>-0.42999999999999705</v>
      </c>
      <c r="H203" s="349">
        <f t="shared" si="101"/>
        <v>-4.390000000000005</v>
      </c>
      <c r="I203" s="350"/>
      <c r="J203" s="142"/>
      <c r="K203" s="161">
        <v>0.67607216799763381</v>
      </c>
      <c r="L203" s="161">
        <v>0.60094989249067798</v>
      </c>
      <c r="M203" s="161">
        <v>0.63879142300194935</v>
      </c>
      <c r="N203" s="161">
        <f>IFERROR(M203/L203-1,"-")</f>
        <v>6.2969527050640739E-2</v>
      </c>
      <c r="O203" s="161">
        <f t="shared" si="102"/>
        <v>-5.5143144120399445E-2</v>
      </c>
      <c r="P203" s="162">
        <f t="shared" si="103"/>
        <v>3.7841530511271371</v>
      </c>
      <c r="Q203" s="349">
        <f t="shared" si="104"/>
        <v>-3.7280744995684456</v>
      </c>
      <c r="R203" s="350"/>
    </row>
    <row r="204" spans="1:18" x14ac:dyDescent="0.45">
      <c r="A204" s="81" t="s">
        <v>52</v>
      </c>
      <c r="B204" s="21">
        <v>0.70829999999999993</v>
      </c>
      <c r="C204" s="21">
        <v>0.64450000000000007</v>
      </c>
      <c r="D204" s="21">
        <v>0.73129999999999995</v>
      </c>
      <c r="E204" s="161">
        <f t="shared" ref="E204:E209" si="105">IFERROR(D204/C204-1,"-")</f>
        <v>0.1346780449961209</v>
      </c>
      <c r="F204" s="161">
        <f t="shared" si="99"/>
        <v>3.2472116334886447E-2</v>
      </c>
      <c r="G204" s="162">
        <f t="shared" si="100"/>
        <v>8.6799999999999873</v>
      </c>
      <c r="H204" s="349">
        <f t="shared" si="101"/>
        <v>2.300000000000002</v>
      </c>
      <c r="I204" s="350"/>
      <c r="J204" s="142"/>
      <c r="K204" s="161">
        <v>0.72321620468286185</v>
      </c>
      <c r="L204" s="161">
        <v>0.56530444035374783</v>
      </c>
      <c r="M204" s="161">
        <v>0.75771309137468046</v>
      </c>
      <c r="N204" s="161">
        <f t="shared" ref="N204:N209" si="106">IFERROR(M204/L204-1,"-")</f>
        <v>0.34036288641308032</v>
      </c>
      <c r="O204" s="161">
        <f t="shared" si="102"/>
        <v>4.7699272317806907E-2</v>
      </c>
      <c r="P204" s="162">
        <f t="shared" si="103"/>
        <v>19.240865102093263</v>
      </c>
      <c r="Q204" s="349">
        <f t="shared" si="104"/>
        <v>3.4496886691818607</v>
      </c>
      <c r="R204" s="350"/>
    </row>
    <row r="205" spans="1:18" x14ac:dyDescent="0.45">
      <c r="A205" s="81" t="s">
        <v>53</v>
      </c>
      <c r="B205" s="21">
        <v>0.73870000000000002</v>
      </c>
      <c r="C205" s="21">
        <v>0.8458</v>
      </c>
      <c r="D205" s="21">
        <v>0.73080000000000001</v>
      </c>
      <c r="E205" s="161">
        <f>IFERROR(D205/C205-1,"-")</f>
        <v>-0.13596594939702056</v>
      </c>
      <c r="F205" s="161">
        <f>IFERROR(D205/B205-1,"-")</f>
        <v>-1.0694463246243457E-2</v>
      </c>
      <c r="G205" s="162">
        <f>IFERROR((D205-C205)*100,"-")</f>
        <v>-11.5</v>
      </c>
      <c r="H205" s="349">
        <f>IFERROR((D205-B205)*100,"-")</f>
        <v>-0.79000000000000181</v>
      </c>
      <c r="I205" s="350"/>
      <c r="J205" s="142"/>
      <c r="K205" s="161">
        <v>0.3957858125050554</v>
      </c>
      <c r="L205" s="161">
        <v>0.34401268622904507</v>
      </c>
      <c r="M205" s="161">
        <v>0.39454996637213291</v>
      </c>
      <c r="N205" s="161">
        <f>IFERROR(M205/L205-1,"-")</f>
        <v>0.14690528043329176</v>
      </c>
      <c r="O205" s="161">
        <f>IFERROR(M205/K205-1,"-")</f>
        <v>-3.1225124647606961E-3</v>
      </c>
      <c r="P205" s="162">
        <f>IFERROR((M205-L205)*100,"-")</f>
        <v>5.0537280143087839</v>
      </c>
      <c r="Q205" s="349">
        <f>IFERROR((M205-K205)*100,"-")</f>
        <v>-0.12358461329224912</v>
      </c>
      <c r="R205" s="350"/>
    </row>
    <row r="206" spans="1:18" x14ac:dyDescent="0.45">
      <c r="A206" s="81" t="s">
        <v>54</v>
      </c>
      <c r="B206" s="161">
        <v>0.57830000000000004</v>
      </c>
      <c r="C206" s="161">
        <v>0.59799999999999998</v>
      </c>
      <c r="D206" s="161">
        <v>0.65930000000000011</v>
      </c>
      <c r="E206" s="161">
        <f t="shared" si="105"/>
        <v>0.10250836120401363</v>
      </c>
      <c r="F206" s="161">
        <f t="shared" si="99"/>
        <v>0.14006570983918398</v>
      </c>
      <c r="G206" s="162">
        <f t="shared" si="100"/>
        <v>6.1300000000000132</v>
      </c>
      <c r="H206" s="349">
        <f t="shared" si="101"/>
        <v>8.1000000000000068</v>
      </c>
      <c r="I206" s="350"/>
      <c r="J206" s="142"/>
      <c r="K206" s="161">
        <v>0.59188577833868927</v>
      </c>
      <c r="L206" s="161">
        <v>0.57149624985610425</v>
      </c>
      <c r="M206" s="161">
        <v>0.66561290802173767</v>
      </c>
      <c r="N206" s="161">
        <f t="shared" si="106"/>
        <v>0.16468464699345065</v>
      </c>
      <c r="O206" s="161">
        <f t="shared" si="102"/>
        <v>0.12456310386437464</v>
      </c>
      <c r="P206" s="162">
        <f t="shared" si="103"/>
        <v>9.4116658165633424</v>
      </c>
      <c r="Q206" s="349">
        <f t="shared" si="104"/>
        <v>7.3727129683048398</v>
      </c>
      <c r="R206" s="350"/>
    </row>
    <row r="207" spans="1:18" x14ac:dyDescent="0.45">
      <c r="A207" s="81" t="s">
        <v>55</v>
      </c>
      <c r="B207" s="161">
        <v>0.5776</v>
      </c>
      <c r="C207" s="161">
        <v>0.65599999999999992</v>
      </c>
      <c r="D207" s="161">
        <v>0.75919999999999999</v>
      </c>
      <c r="E207" s="161">
        <f>IFERROR(D207/C207-1,"-")</f>
        <v>0.15731707317073185</v>
      </c>
      <c r="F207" s="161">
        <f>IFERROR(D207/B207-1,"-")</f>
        <v>0.31440443213296398</v>
      </c>
      <c r="G207" s="162">
        <f>IFERROR((D207-C207)*100,"-")</f>
        <v>10.320000000000007</v>
      </c>
      <c r="H207" s="349">
        <f>IFERROR((D207-B207)*100,"-")</f>
        <v>18.159999999999997</v>
      </c>
      <c r="I207" s="350"/>
      <c r="J207" s="142"/>
      <c r="K207" s="161">
        <v>0.56858040559840051</v>
      </c>
      <c r="L207" s="161">
        <v>0.6309866666666667</v>
      </c>
      <c r="M207" s="161">
        <v>0.7408580526227585</v>
      </c>
      <c r="N207" s="161">
        <f>IFERROR(M207/L207-1,"-")</f>
        <v>0.17412631955681857</v>
      </c>
      <c r="O207" s="161">
        <f>IFERROR(M207/K207-1,"-")</f>
        <v>0.30299610279929534</v>
      </c>
      <c r="P207" s="162">
        <f>IFERROR((M207-L207)*100,"-")</f>
        <v>10.987138595609181</v>
      </c>
      <c r="Q207" s="349">
        <f>IFERROR((M207-K207)*100,"-")</f>
        <v>17.227764702435799</v>
      </c>
      <c r="R207" s="350"/>
    </row>
    <row r="208" spans="1:18" x14ac:dyDescent="0.45">
      <c r="A208" s="81" t="s">
        <v>56</v>
      </c>
      <c r="B208" s="21">
        <v>0.72499999999999998</v>
      </c>
      <c r="C208" s="21">
        <v>0.74909999999999999</v>
      </c>
      <c r="D208" s="21">
        <v>0.73480000000000001</v>
      </c>
      <c r="E208" s="161">
        <f t="shared" si="105"/>
        <v>-1.9089574155653377E-2</v>
      </c>
      <c r="F208" s="161">
        <f t="shared" si="99"/>
        <v>1.3517241379310319E-2</v>
      </c>
      <c r="G208" s="162">
        <f t="shared" si="100"/>
        <v>-1.4299999999999979</v>
      </c>
      <c r="H208" s="349">
        <f t="shared" si="101"/>
        <v>0.98000000000000309</v>
      </c>
      <c r="I208" s="350"/>
      <c r="J208" s="142"/>
      <c r="K208" s="161">
        <v>0.73539751652959195</v>
      </c>
      <c r="L208" s="161">
        <v>0.70192174395231166</v>
      </c>
      <c r="M208" s="161">
        <v>0.80787737074564825</v>
      </c>
      <c r="N208" s="161">
        <f t="shared" si="106"/>
        <v>0.15095076866650703</v>
      </c>
      <c r="O208" s="161">
        <f t="shared" si="102"/>
        <v>9.855874215906435E-2</v>
      </c>
      <c r="P208" s="162">
        <f t="shared" si="103"/>
        <v>10.595562679333659</v>
      </c>
      <c r="Q208" s="349">
        <f t="shared" si="104"/>
        <v>7.2479854216056294</v>
      </c>
      <c r="R208" s="350"/>
    </row>
    <row r="209" spans="1:18" x14ac:dyDescent="0.45">
      <c r="A209" s="82" t="s">
        <v>57</v>
      </c>
      <c r="B209" s="163">
        <v>0.50890000000000002</v>
      </c>
      <c r="C209" s="163">
        <v>0.48359999999999997</v>
      </c>
      <c r="D209" s="163">
        <v>0.76170000000000004</v>
      </c>
      <c r="E209" s="163">
        <f t="shared" si="105"/>
        <v>0.57506203473945416</v>
      </c>
      <c r="F209" s="163">
        <f t="shared" si="99"/>
        <v>0.49675771271369618</v>
      </c>
      <c r="G209" s="164">
        <f t="shared" si="100"/>
        <v>27.810000000000006</v>
      </c>
      <c r="H209" s="360">
        <f t="shared" si="101"/>
        <v>25.28</v>
      </c>
      <c r="I209" s="361"/>
      <c r="J209" s="142"/>
      <c r="K209" s="163">
        <v>0.53481026481026483</v>
      </c>
      <c r="L209" s="163">
        <v>0.47637244873106338</v>
      </c>
      <c r="M209" s="163">
        <v>0.83916167372984563</v>
      </c>
      <c r="N209" s="163">
        <f t="shared" si="106"/>
        <v>0.76156634575564075</v>
      </c>
      <c r="O209" s="163">
        <f t="shared" si="102"/>
        <v>0.56908296071608833</v>
      </c>
      <c r="P209" s="164">
        <f t="shared" si="103"/>
        <v>36.278922499878227</v>
      </c>
      <c r="Q209" s="360">
        <f t="shared" si="104"/>
        <v>30.435140891958078</v>
      </c>
      <c r="R209" s="361"/>
    </row>
    <row r="210" spans="1:18" x14ac:dyDescent="0.45">
      <c r="A210" s="81" t="s">
        <v>58</v>
      </c>
      <c r="B210" s="161">
        <v>0.65510000000000002</v>
      </c>
      <c r="C210" s="161">
        <v>0.50829999999999997</v>
      </c>
      <c r="D210" s="161">
        <v>0.7903</v>
      </c>
      <c r="E210" s="161">
        <f>IFERROR(D210/C210-1,"-")</f>
        <v>0.55479047806413551</v>
      </c>
      <c r="F210" s="161">
        <f>IFERROR(D210/B210-1,"-")</f>
        <v>0.20638070523584173</v>
      </c>
      <c r="G210" s="162">
        <f>IFERROR((D210-C210)*100,"-")</f>
        <v>28.200000000000003</v>
      </c>
      <c r="H210" s="349">
        <f>IFERROR((D210-B210)*100,"-")</f>
        <v>13.52</v>
      </c>
      <c r="I210" s="350"/>
      <c r="J210" s="142"/>
      <c r="K210" s="161">
        <v>0.65867008344832123</v>
      </c>
      <c r="L210" s="161">
        <v>0.47531889175175751</v>
      </c>
      <c r="M210" s="161">
        <v>0.82204911825164995</v>
      </c>
      <c r="N210" s="161">
        <f>IFERROR(M210/L210-1,"-")</f>
        <v>0.7294686420353298</v>
      </c>
      <c r="O210" s="161">
        <f>IFERROR(M210/K210-1,"-")</f>
        <v>0.24804380661710645</v>
      </c>
      <c r="P210" s="162">
        <f>IFERROR((M210-L210)*100,"-")</f>
        <v>34.673022649989242</v>
      </c>
      <c r="Q210" s="349">
        <f>IFERROR((M210-K210)*100,"-")</f>
        <v>16.337903480332873</v>
      </c>
      <c r="R210" s="350"/>
    </row>
    <row r="211" spans="1:18" ht="23.25" x14ac:dyDescent="0.7">
      <c r="A211" s="358" t="s">
        <v>72</v>
      </c>
      <c r="B211" s="358"/>
      <c r="C211" s="358"/>
      <c r="D211" s="358"/>
      <c r="E211" s="358"/>
      <c r="F211" s="358"/>
      <c r="G211" s="358"/>
      <c r="H211" s="358"/>
      <c r="I211" s="358"/>
      <c r="J211" s="358"/>
      <c r="K211" s="358"/>
      <c r="L211" s="358"/>
      <c r="M211" s="358"/>
      <c r="N211" s="358"/>
      <c r="O211" s="358"/>
      <c r="P211" s="358"/>
      <c r="Q211" s="358"/>
      <c r="R211" s="358"/>
    </row>
    <row r="212" spans="1:18" ht="21" x14ac:dyDescent="0.65">
      <c r="A212" s="359" t="s">
        <v>73</v>
      </c>
      <c r="B212" s="359"/>
      <c r="C212" s="359"/>
      <c r="D212" s="359"/>
      <c r="E212" s="359"/>
      <c r="F212" s="359"/>
      <c r="G212" s="359"/>
      <c r="H212" s="359"/>
      <c r="I212" s="359"/>
      <c r="J212" s="359"/>
      <c r="K212" s="359"/>
      <c r="L212" s="359"/>
      <c r="M212" s="359"/>
      <c r="N212" s="359"/>
      <c r="O212" s="359"/>
      <c r="P212" s="359"/>
      <c r="Q212" s="359"/>
      <c r="R212" s="359"/>
    </row>
    <row r="213" spans="1:18" x14ac:dyDescent="0.45">
      <c r="A213" s="54"/>
      <c r="B213" s="306" t="s">
        <v>114</v>
      </c>
      <c r="C213" s="307"/>
      <c r="D213" s="307"/>
      <c r="E213" s="307"/>
      <c r="F213" s="307"/>
      <c r="G213" s="307"/>
      <c r="H213" s="307"/>
      <c r="I213" s="308"/>
      <c r="J213" s="165"/>
      <c r="K213" s="306" t="str">
        <f>K$5</f>
        <v>acumulado marzo</v>
      </c>
      <c r="L213" s="307"/>
      <c r="M213" s="307"/>
      <c r="N213" s="307"/>
      <c r="O213" s="307"/>
      <c r="P213" s="307"/>
      <c r="Q213" s="307"/>
      <c r="R213" s="308"/>
    </row>
    <row r="214" spans="1:18" x14ac:dyDescent="0.45">
      <c r="A214" s="4"/>
      <c r="B214" s="5">
        <f>B$6</f>
        <v>2019</v>
      </c>
      <c r="C214" s="5">
        <f>C$6</f>
        <v>2022</v>
      </c>
      <c r="D214" s="5">
        <f>D$6</f>
        <v>2023</v>
      </c>
      <c r="E214" s="5" t="str">
        <f>CONCATENATE("var ",RIGHT(D214,2),"/",RIGHT(C214,2))</f>
        <v>var 23/22</v>
      </c>
      <c r="F214" s="5" t="str">
        <f>CONCATENATE("var ",RIGHT(D214,2),"/",RIGHT(B214,2))</f>
        <v>var 23/19</v>
      </c>
      <c r="G214" s="5" t="str">
        <f>CONCATENATE("dif ",RIGHT(D214,2),"-",RIGHT(C214,2))</f>
        <v>dif 23-22</v>
      </c>
      <c r="H214" s="5" t="str">
        <f>CONCATENATE("dif ",RIGHT(D214,2),"-",RIGHT(B214,2))</f>
        <v>dif 23-19</v>
      </c>
      <c r="I214" s="5" t="str">
        <f>CONCATENATE("cuota ",RIGHT(D214,2))</f>
        <v>cuota 23</v>
      </c>
      <c r="J214" s="166"/>
      <c r="K214" s="5">
        <f>K$6</f>
        <v>2019</v>
      </c>
      <c r="L214" s="5">
        <f>L$6</f>
        <v>2022</v>
      </c>
      <c r="M214" s="5">
        <f>M$6</f>
        <v>2023</v>
      </c>
      <c r="N214" s="5" t="str">
        <f>CONCATENATE("var ",RIGHT(M214,2),"/",RIGHT(L214,2))</f>
        <v>var 23/22</v>
      </c>
      <c r="O214" s="5" t="str">
        <f>CONCATENATE("var ",RIGHT(M214,2),"/",RIGHT(K214,2))</f>
        <v>var 23/19</v>
      </c>
      <c r="P214" s="5" t="str">
        <f>CONCATENATE("dif ",RIGHT(M214,2),"-",RIGHT(L214,2))</f>
        <v>dif 23-22</v>
      </c>
      <c r="Q214" s="5" t="str">
        <f>CONCATENATE("dif ",RIGHT(M214,2),"-",RIGHT(K214,2))</f>
        <v>dif 23-19</v>
      </c>
      <c r="R214" s="5" t="str">
        <f>CONCATENATE("cuota ",RIGHT(M214,2))</f>
        <v>cuota 23</v>
      </c>
    </row>
    <row r="215" spans="1:18" x14ac:dyDescent="0.45">
      <c r="A215" s="167" t="s">
        <v>4</v>
      </c>
      <c r="B215" s="168">
        <v>135366611.24000001</v>
      </c>
      <c r="C215" s="168">
        <v>141056136.27000001</v>
      </c>
      <c r="D215" s="168">
        <v>162214324.43000001</v>
      </c>
      <c r="E215" s="169">
        <f>D215/C215-1</f>
        <v>0.14999835327617683</v>
      </c>
      <c r="F215" s="169">
        <f>D215/B215-1</f>
        <v>0.19833334781794898</v>
      </c>
      <c r="G215" s="168">
        <f>D215-C215</f>
        <v>21158188.159999996</v>
      </c>
      <c r="H215" s="168">
        <f>D215-B215</f>
        <v>26847713.189999998</v>
      </c>
      <c r="I215" s="169">
        <f>D215/$D$215</f>
        <v>1</v>
      </c>
      <c r="J215" s="170"/>
      <c r="K215" s="168">
        <v>403878196.5</v>
      </c>
      <c r="L215" s="168">
        <v>358091164.28999996</v>
      </c>
      <c r="M215" s="168">
        <v>479732883.94</v>
      </c>
      <c r="N215" s="169">
        <f>M215/L215-1</f>
        <v>0.33969483690328794</v>
      </c>
      <c r="O215" s="169">
        <f>M215/K215-1</f>
        <v>0.18781575261391947</v>
      </c>
      <c r="P215" s="168">
        <f>M215-L215</f>
        <v>121641719.65000004</v>
      </c>
      <c r="Q215" s="168">
        <f>M215-K215</f>
        <v>75854687.439999998</v>
      </c>
      <c r="R215" s="169">
        <f>M215/$M$215</f>
        <v>1</v>
      </c>
    </row>
    <row r="216" spans="1:18" x14ac:dyDescent="0.45">
      <c r="A216" s="171" t="s">
        <v>5</v>
      </c>
      <c r="B216" s="172">
        <v>108773442.66</v>
      </c>
      <c r="C216" s="172">
        <v>120986439.06999999</v>
      </c>
      <c r="D216" s="172">
        <v>136221152.56999999</v>
      </c>
      <c r="E216" s="173">
        <f t="shared" ref="E216:E226" si="107">D216/C216-1</f>
        <v>0.1259208355672452</v>
      </c>
      <c r="F216" s="173">
        <f t="shared" ref="F216:F226" si="108">D216/B216-1</f>
        <v>0.25233833956874041</v>
      </c>
      <c r="G216" s="172">
        <f t="shared" ref="G216:G226" si="109">D216-C216</f>
        <v>15234713.5</v>
      </c>
      <c r="H216" s="172">
        <f t="shared" ref="H216:H226" si="110">D216-B216</f>
        <v>27447709.909999996</v>
      </c>
      <c r="I216" s="173">
        <f t="shared" ref="I216:I226" si="111">D216/$D$215</f>
        <v>0.83976031739899282</v>
      </c>
      <c r="J216" s="174"/>
      <c r="K216" s="172">
        <v>324454233.31999999</v>
      </c>
      <c r="L216" s="172">
        <v>304204763.54999995</v>
      </c>
      <c r="M216" s="172">
        <v>401659400.61000001</v>
      </c>
      <c r="N216" s="175">
        <f t="shared" ref="N216:N226" si="112">M216/L216-1</f>
        <v>0.32035868183892569</v>
      </c>
      <c r="O216" s="175">
        <f t="shared" ref="O216:O226" si="113">M216/K216-1</f>
        <v>0.2379539527038772</v>
      </c>
      <c r="P216" s="176">
        <f t="shared" ref="P216:P226" si="114">M216-L216</f>
        <v>97454637.060000062</v>
      </c>
      <c r="Q216" s="176">
        <f t="shared" ref="Q216:Q226" si="115">M216-K216</f>
        <v>77205167.290000021</v>
      </c>
      <c r="R216" s="175">
        <f>M216/$M$215</f>
        <v>0.8372563442205796</v>
      </c>
    </row>
    <row r="217" spans="1:18" x14ac:dyDescent="0.45">
      <c r="A217" s="177" t="s">
        <v>74</v>
      </c>
      <c r="B217" s="178">
        <v>29360535.379999999</v>
      </c>
      <c r="C217" s="178">
        <v>42213890.710000001</v>
      </c>
      <c r="D217" s="178">
        <v>39477273.920000002</v>
      </c>
      <c r="E217" s="179">
        <f t="shared" si="107"/>
        <v>-6.4827400269734547E-2</v>
      </c>
      <c r="F217" s="179">
        <f t="shared" si="108"/>
        <v>0.3445692801259812</v>
      </c>
      <c r="G217" s="178">
        <f t="shared" si="109"/>
        <v>-2736616.7899999991</v>
      </c>
      <c r="H217" s="178">
        <f t="shared" si="110"/>
        <v>10116738.540000003</v>
      </c>
      <c r="I217" s="179">
        <f t="shared" si="111"/>
        <v>0.24336490663643914</v>
      </c>
      <c r="J217" s="180"/>
      <c r="K217" s="178">
        <v>89698470.239999995</v>
      </c>
      <c r="L217" s="178">
        <v>107607450.61</v>
      </c>
      <c r="M217" s="178">
        <v>118489123.41000001</v>
      </c>
      <c r="N217" s="181">
        <f t="shared" si="112"/>
        <v>0.10112378593038396</v>
      </c>
      <c r="O217" s="181">
        <f t="shared" si="113"/>
        <v>0.32097150701641675</v>
      </c>
      <c r="P217" s="182">
        <f t="shared" si="114"/>
        <v>10881672.800000012</v>
      </c>
      <c r="Q217" s="182">
        <f t="shared" si="115"/>
        <v>28790653.170000017</v>
      </c>
      <c r="R217" s="181">
        <f t="shared" ref="R217:R226" si="116">M217/$M$215</f>
        <v>0.24698978822727399</v>
      </c>
    </row>
    <row r="218" spans="1:18" x14ac:dyDescent="0.45">
      <c r="A218" s="183" t="s">
        <v>75</v>
      </c>
      <c r="B218" s="184">
        <v>65157935.289999999</v>
      </c>
      <c r="C218" s="184">
        <v>66544267.140000001</v>
      </c>
      <c r="D218" s="184">
        <v>82290518.930000007</v>
      </c>
      <c r="E218" s="21">
        <f t="shared" si="107"/>
        <v>0.23662822459028754</v>
      </c>
      <c r="F218" s="21">
        <f t="shared" si="108"/>
        <v>0.26293932678725329</v>
      </c>
      <c r="G218" s="184">
        <f t="shared" si="109"/>
        <v>15746251.790000007</v>
      </c>
      <c r="H218" s="184">
        <f t="shared" si="110"/>
        <v>17132583.640000008</v>
      </c>
      <c r="I218" s="21">
        <f t="shared" si="111"/>
        <v>0.50729501983969771</v>
      </c>
      <c r="J218" s="180"/>
      <c r="K218" s="184">
        <v>192915142.23000002</v>
      </c>
      <c r="L218" s="184">
        <v>165972258.25</v>
      </c>
      <c r="M218" s="184">
        <v>240465704.27000004</v>
      </c>
      <c r="N218" s="161">
        <f t="shared" si="112"/>
        <v>0.44883070704377825</v>
      </c>
      <c r="O218" s="161">
        <f t="shared" si="113"/>
        <v>0.24648434275474673</v>
      </c>
      <c r="P218" s="185">
        <f t="shared" si="114"/>
        <v>74493446.020000041</v>
      </c>
      <c r="Q218" s="185">
        <f t="shared" si="115"/>
        <v>47550562.040000021</v>
      </c>
      <c r="R218" s="161">
        <f t="shared" si="116"/>
        <v>0.50124915827132455</v>
      </c>
    </row>
    <row r="219" spans="1:18" x14ac:dyDescent="0.45">
      <c r="A219" s="186" t="s">
        <v>76</v>
      </c>
      <c r="B219" s="184">
        <v>12147556.83</v>
      </c>
      <c r="C219" s="184">
        <v>10960122.970000001</v>
      </c>
      <c r="D219" s="184">
        <v>12877542.32</v>
      </c>
      <c r="E219" s="21">
        <f t="shared" si="107"/>
        <v>0.17494505812100392</v>
      </c>
      <c r="F219" s="21">
        <f t="shared" si="108"/>
        <v>6.009319406493363E-2</v>
      </c>
      <c r="G219" s="184">
        <f t="shared" si="109"/>
        <v>1917419.3499999996</v>
      </c>
      <c r="H219" s="184">
        <f t="shared" si="110"/>
        <v>729985.49000000022</v>
      </c>
      <c r="I219" s="21">
        <f t="shared" si="111"/>
        <v>7.9385975099609762E-2</v>
      </c>
      <c r="J219" s="180"/>
      <c r="K219" s="184">
        <v>35810167</v>
      </c>
      <c r="L219" s="184">
        <v>27437240.310000002</v>
      </c>
      <c r="M219" s="184">
        <v>37677324.850000001</v>
      </c>
      <c r="N219" s="161">
        <f t="shared" si="112"/>
        <v>0.37321845871896286</v>
      </c>
      <c r="O219" s="161">
        <f t="shared" si="113"/>
        <v>5.2140439613141298E-2</v>
      </c>
      <c r="P219" s="185">
        <f t="shared" si="114"/>
        <v>10240084.539999999</v>
      </c>
      <c r="Q219" s="185">
        <f t="shared" si="115"/>
        <v>1867157.8500000015</v>
      </c>
      <c r="R219" s="161">
        <f t="shared" si="116"/>
        <v>7.853813259695637E-2</v>
      </c>
    </row>
    <row r="220" spans="1:18" x14ac:dyDescent="0.45">
      <c r="A220" s="186" t="s">
        <v>77</v>
      </c>
      <c r="B220" s="184">
        <v>1554158.94</v>
      </c>
      <c r="C220" s="184">
        <v>1002594.05</v>
      </c>
      <c r="D220" s="184">
        <v>1164350.18</v>
      </c>
      <c r="E220" s="21">
        <f t="shared" si="107"/>
        <v>0.1613376121671577</v>
      </c>
      <c r="F220" s="21">
        <f t="shared" si="108"/>
        <v>-0.25081653489056921</v>
      </c>
      <c r="G220" s="184">
        <f t="shared" si="109"/>
        <v>161756.12999999989</v>
      </c>
      <c r="H220" s="184">
        <f t="shared" si="110"/>
        <v>-389808.76</v>
      </c>
      <c r="I220" s="21">
        <f t="shared" si="111"/>
        <v>7.1778505633912091E-3</v>
      </c>
      <c r="J220" s="180"/>
      <c r="K220" s="184">
        <v>4375454.33</v>
      </c>
      <c r="L220" s="184">
        <v>2504607.75</v>
      </c>
      <c r="M220" s="184">
        <v>3742638.0800000001</v>
      </c>
      <c r="N220" s="161">
        <f t="shared" si="112"/>
        <v>0.49430108566900355</v>
      </c>
      <c r="O220" s="161">
        <f t="shared" si="113"/>
        <v>-0.14462869505028064</v>
      </c>
      <c r="P220" s="185">
        <f t="shared" si="114"/>
        <v>1238030.33</v>
      </c>
      <c r="Q220" s="185">
        <f t="shared" si="115"/>
        <v>-632816.25</v>
      </c>
      <c r="R220" s="161">
        <f t="shared" si="116"/>
        <v>7.8015041396830541E-3</v>
      </c>
    </row>
    <row r="221" spans="1:18" x14ac:dyDescent="0.45">
      <c r="A221" s="187" t="s">
        <v>78</v>
      </c>
      <c r="B221" s="188">
        <v>553256.22</v>
      </c>
      <c r="C221" s="188">
        <v>265564.2</v>
      </c>
      <c r="D221" s="188">
        <v>411467.23</v>
      </c>
      <c r="E221" s="189">
        <f t="shared" si="107"/>
        <v>0.54940775149662469</v>
      </c>
      <c r="F221" s="189">
        <f t="shared" si="108"/>
        <v>-0.25628087832433222</v>
      </c>
      <c r="G221" s="188">
        <f t="shared" si="109"/>
        <v>145903.02999999997</v>
      </c>
      <c r="H221" s="188">
        <f t="shared" si="110"/>
        <v>-141788.99</v>
      </c>
      <c r="I221" s="189">
        <f t="shared" si="111"/>
        <v>2.5365653215019216E-3</v>
      </c>
      <c r="J221" s="180"/>
      <c r="K221" s="188">
        <v>1654999.53</v>
      </c>
      <c r="L221" s="188">
        <v>683206.62</v>
      </c>
      <c r="M221" s="188">
        <v>1284610.01</v>
      </c>
      <c r="N221" s="190">
        <f t="shared" si="112"/>
        <v>0.88026575327973267</v>
      </c>
      <c r="O221" s="190">
        <f t="shared" si="113"/>
        <v>-0.22380037775599848</v>
      </c>
      <c r="P221" s="191">
        <f t="shared" si="114"/>
        <v>601403.39</v>
      </c>
      <c r="Q221" s="191">
        <f t="shared" si="115"/>
        <v>-370389.52</v>
      </c>
      <c r="R221" s="190">
        <f t="shared" si="116"/>
        <v>2.6777610061866548E-3</v>
      </c>
    </row>
    <row r="222" spans="1:18" x14ac:dyDescent="0.45">
      <c r="A222" s="171" t="s">
        <v>11</v>
      </c>
      <c r="B222" s="172">
        <v>26593168.57</v>
      </c>
      <c r="C222" s="172">
        <v>20069697.199999999</v>
      </c>
      <c r="D222" s="172">
        <v>25993171.859999999</v>
      </c>
      <c r="E222" s="173">
        <f t="shared" si="107"/>
        <v>0.29514519332160138</v>
      </c>
      <c r="F222" s="173">
        <f t="shared" si="108"/>
        <v>-2.2562061697185776E-2</v>
      </c>
      <c r="G222" s="172">
        <f t="shared" si="109"/>
        <v>5923474.6600000001</v>
      </c>
      <c r="H222" s="172">
        <f t="shared" si="110"/>
        <v>-599996.71000000089</v>
      </c>
      <c r="I222" s="173">
        <f t="shared" si="111"/>
        <v>0.16023968260100713</v>
      </c>
      <c r="J222" s="174"/>
      <c r="K222" s="172">
        <v>79423963.170000002</v>
      </c>
      <c r="L222" s="172">
        <v>53886400.730000004</v>
      </c>
      <c r="M222" s="172">
        <v>78073483.329999998</v>
      </c>
      <c r="N222" s="175">
        <f t="shared" si="112"/>
        <v>0.44885318507707272</v>
      </c>
      <c r="O222" s="175">
        <f t="shared" si="113"/>
        <v>-1.7003430527754215E-2</v>
      </c>
      <c r="P222" s="176">
        <f t="shared" si="114"/>
        <v>24187082.599999994</v>
      </c>
      <c r="Q222" s="176">
        <f t="shared" si="115"/>
        <v>-1350479.8400000036</v>
      </c>
      <c r="R222" s="175">
        <f>M222/$M$215</f>
        <v>0.1627436557794204</v>
      </c>
    </row>
    <row r="223" spans="1:18" x14ac:dyDescent="0.45">
      <c r="A223" s="25" t="s">
        <v>12</v>
      </c>
      <c r="B223" s="192">
        <v>1814120.33</v>
      </c>
      <c r="C223" s="192">
        <v>1947364.83</v>
      </c>
      <c r="D223" s="192">
        <v>2332451.5699999998</v>
      </c>
      <c r="E223" s="193">
        <f t="shared" si="107"/>
        <v>0.19774760952214576</v>
      </c>
      <c r="F223" s="193">
        <f t="shared" si="108"/>
        <v>0.28572042958142685</v>
      </c>
      <c r="G223" s="192">
        <f t="shared" si="109"/>
        <v>385086.73999999976</v>
      </c>
      <c r="H223" s="192">
        <f t="shared" si="110"/>
        <v>518331.23999999976</v>
      </c>
      <c r="I223" s="193">
        <f t="shared" si="111"/>
        <v>1.4378826149884918E-2</v>
      </c>
      <c r="J223" s="180"/>
      <c r="K223" s="192">
        <v>5644350.7199999997</v>
      </c>
      <c r="L223" s="192">
        <v>4931197.01</v>
      </c>
      <c r="M223" s="192">
        <v>6953111.5199999996</v>
      </c>
      <c r="N223" s="194">
        <f t="shared" si="112"/>
        <v>0.41002509246735608</v>
      </c>
      <c r="O223" s="194">
        <f t="shared" si="113"/>
        <v>0.23187092101888385</v>
      </c>
      <c r="P223" s="195">
        <f t="shared" si="114"/>
        <v>2021914.5099999998</v>
      </c>
      <c r="Q223" s="195">
        <f t="shared" si="115"/>
        <v>1308760.7999999998</v>
      </c>
      <c r="R223" s="194">
        <f t="shared" si="116"/>
        <v>1.4493714633224148E-2</v>
      </c>
    </row>
    <row r="224" spans="1:18" x14ac:dyDescent="0.45">
      <c r="A224" s="26" t="s">
        <v>8</v>
      </c>
      <c r="B224" s="184">
        <v>16189251.380000001</v>
      </c>
      <c r="C224" s="184">
        <v>12898641.09</v>
      </c>
      <c r="D224" s="184">
        <v>16659341.32</v>
      </c>
      <c r="E224" s="21">
        <f t="shared" si="107"/>
        <v>0.2915578628601101</v>
      </c>
      <c r="F224" s="21">
        <f t="shared" si="108"/>
        <v>2.9037163545483136E-2</v>
      </c>
      <c r="G224" s="184">
        <f t="shared" si="109"/>
        <v>3760700.2300000004</v>
      </c>
      <c r="H224" s="184">
        <f t="shared" si="110"/>
        <v>470089.93999999948</v>
      </c>
      <c r="I224" s="21">
        <f t="shared" si="111"/>
        <v>0.10269956971148358</v>
      </c>
      <c r="J224" s="180"/>
      <c r="K224" s="184">
        <v>48089629.770000003</v>
      </c>
      <c r="L224" s="184">
        <v>34364358.209999993</v>
      </c>
      <c r="M224" s="184">
        <v>49716805.710000001</v>
      </c>
      <c r="N224" s="161">
        <f t="shared" si="112"/>
        <v>0.44675496065375264</v>
      </c>
      <c r="O224" s="161">
        <f t="shared" si="113"/>
        <v>3.3836316640039721E-2</v>
      </c>
      <c r="P224" s="185">
        <f t="shared" si="114"/>
        <v>15352447.500000007</v>
      </c>
      <c r="Q224" s="185">
        <f t="shared" si="115"/>
        <v>1627175.9399999976</v>
      </c>
      <c r="R224" s="161">
        <f t="shared" si="116"/>
        <v>0.10363435022773644</v>
      </c>
    </row>
    <row r="225" spans="1:18" x14ac:dyDescent="0.45">
      <c r="A225" s="26" t="s">
        <v>9</v>
      </c>
      <c r="B225" s="184">
        <v>5127116.9000000004</v>
      </c>
      <c r="C225" s="184">
        <v>3286708.7</v>
      </c>
      <c r="D225" s="184">
        <v>4645827.66</v>
      </c>
      <c r="E225" s="21">
        <f t="shared" si="107"/>
        <v>0.41351975001617869</v>
      </c>
      <c r="F225" s="21">
        <f t="shared" si="108"/>
        <v>-9.3871321716889278E-2</v>
      </c>
      <c r="G225" s="184">
        <f t="shared" si="109"/>
        <v>1359118.96</v>
      </c>
      <c r="H225" s="184">
        <f t="shared" si="110"/>
        <v>-481289.24000000022</v>
      </c>
      <c r="I225" s="21">
        <f t="shared" si="111"/>
        <v>2.8640057999346439E-2</v>
      </c>
      <c r="J225" s="180"/>
      <c r="K225" s="184">
        <v>15691129.07</v>
      </c>
      <c r="L225" s="184">
        <v>8685731.0700000003</v>
      </c>
      <c r="M225" s="184">
        <v>14560962.460000001</v>
      </c>
      <c r="N225" s="161">
        <f t="shared" si="112"/>
        <v>0.67642335949045229</v>
      </c>
      <c r="O225" s="161">
        <f t="shared" si="113"/>
        <v>-7.202583096208004E-2</v>
      </c>
      <c r="P225" s="185">
        <f t="shared" si="114"/>
        <v>5875231.3900000006</v>
      </c>
      <c r="Q225" s="185">
        <f t="shared" si="115"/>
        <v>-1130166.6099999994</v>
      </c>
      <c r="R225" s="161">
        <f t="shared" si="116"/>
        <v>3.0352229224755698E-2</v>
      </c>
    </row>
    <row r="226" spans="1:18" x14ac:dyDescent="0.45">
      <c r="A226" s="27" t="s">
        <v>10</v>
      </c>
      <c r="B226" s="196">
        <v>3462679.96</v>
      </c>
      <c r="C226" s="196">
        <v>1936982.58</v>
      </c>
      <c r="D226" s="196">
        <v>2355551.31</v>
      </c>
      <c r="E226" s="85">
        <f t="shared" si="107"/>
        <v>0.21609318241777897</v>
      </c>
      <c r="F226" s="85">
        <f t="shared" si="108"/>
        <v>-0.31973172883121426</v>
      </c>
      <c r="G226" s="196">
        <f t="shared" si="109"/>
        <v>418568.73</v>
      </c>
      <c r="H226" s="196">
        <f t="shared" si="110"/>
        <v>-1107128.6499999999</v>
      </c>
      <c r="I226" s="85">
        <f t="shared" si="111"/>
        <v>1.4521228740292205E-2</v>
      </c>
      <c r="J226" s="180"/>
      <c r="K226" s="196">
        <v>9998853.6099999994</v>
      </c>
      <c r="L226" s="196">
        <v>5905114.4500000002</v>
      </c>
      <c r="M226" s="196">
        <v>6842603.6500000004</v>
      </c>
      <c r="N226" s="197">
        <f t="shared" si="112"/>
        <v>0.15875885352230568</v>
      </c>
      <c r="O226" s="197">
        <f t="shared" si="113"/>
        <v>-0.31566118308236735</v>
      </c>
      <c r="P226" s="198">
        <f t="shared" si="114"/>
        <v>937489.20000000019</v>
      </c>
      <c r="Q226" s="198">
        <f t="shared" si="115"/>
        <v>-3156249.959999999</v>
      </c>
      <c r="R226" s="197">
        <f t="shared" si="116"/>
        <v>1.4263361714549054E-2</v>
      </c>
    </row>
    <row r="227" spans="1:18" x14ac:dyDescent="0.45">
      <c r="A227" s="310" t="s">
        <v>13</v>
      </c>
      <c r="B227" s="311"/>
      <c r="C227" s="311"/>
      <c r="D227" s="311"/>
      <c r="E227" s="311"/>
      <c r="F227" s="311"/>
      <c r="G227" s="311"/>
      <c r="H227" s="311"/>
      <c r="I227" s="311"/>
      <c r="J227" s="311"/>
      <c r="K227" s="311"/>
      <c r="L227" s="311"/>
      <c r="M227" s="311"/>
      <c r="N227" s="311"/>
      <c r="O227" s="311"/>
      <c r="P227" s="311"/>
      <c r="Q227" s="311"/>
      <c r="R227" s="312"/>
    </row>
    <row r="228" spans="1:18" ht="21" x14ac:dyDescent="0.65">
      <c r="A228" s="359" t="s">
        <v>79</v>
      </c>
      <c r="B228" s="359"/>
      <c r="C228" s="359"/>
      <c r="D228" s="359"/>
      <c r="E228" s="359"/>
      <c r="F228" s="359"/>
      <c r="G228" s="359"/>
      <c r="H228" s="359"/>
      <c r="I228" s="359"/>
      <c r="J228" s="359"/>
      <c r="K228" s="359"/>
      <c r="L228" s="359"/>
      <c r="M228" s="359"/>
      <c r="N228" s="359"/>
      <c r="O228" s="359"/>
      <c r="P228" s="359"/>
      <c r="Q228" s="359"/>
      <c r="R228" s="359"/>
    </row>
    <row r="229" spans="1:18" x14ac:dyDescent="0.45">
      <c r="A229" s="54"/>
      <c r="B229" s="306" t="s">
        <v>114</v>
      </c>
      <c r="C229" s="307"/>
      <c r="D229" s="307"/>
      <c r="E229" s="307"/>
      <c r="F229" s="307"/>
      <c r="G229" s="307"/>
      <c r="H229" s="307"/>
      <c r="I229" s="308"/>
      <c r="J229" s="165"/>
      <c r="K229" s="306" t="str">
        <f>K$5</f>
        <v>acumulado marzo</v>
      </c>
      <c r="L229" s="307"/>
      <c r="M229" s="307"/>
      <c r="N229" s="307"/>
      <c r="O229" s="307"/>
      <c r="P229" s="307"/>
      <c r="Q229" s="307"/>
      <c r="R229" s="308"/>
    </row>
    <row r="230" spans="1:18" x14ac:dyDescent="0.45">
      <c r="A230" s="4"/>
      <c r="B230" s="5">
        <f>B$6</f>
        <v>2019</v>
      </c>
      <c r="C230" s="5">
        <f>C$6</f>
        <v>2022</v>
      </c>
      <c r="D230" s="5">
        <f>D$6</f>
        <v>2023</v>
      </c>
      <c r="E230" s="5" t="str">
        <f>CONCATENATE("var ",RIGHT(D230,2),"/",RIGHT(C230,2))</f>
        <v>var 23/22</v>
      </c>
      <c r="F230" s="5" t="str">
        <f>CONCATENATE("var ",RIGHT(D230,2),"/",RIGHT(B230,2))</f>
        <v>var 23/19</v>
      </c>
      <c r="G230" s="5" t="str">
        <f>CONCATENATE("dif ",RIGHT(D230,2),"-",RIGHT(C230,2))</f>
        <v>dif 23-22</v>
      </c>
      <c r="H230" s="5" t="str">
        <f>CONCATENATE("dif ",RIGHT(D230,2),"-",RIGHT(B230,2))</f>
        <v>dif 23-19</v>
      </c>
      <c r="I230" s="5" t="str">
        <f>CONCATENATE("cuota ",RIGHT(D230,2))</f>
        <v>cuota 23</v>
      </c>
      <c r="J230" s="166"/>
      <c r="K230" s="5">
        <f>K$6</f>
        <v>2019</v>
      </c>
      <c r="L230" s="5">
        <f>L$6</f>
        <v>2022</v>
      </c>
      <c r="M230" s="5">
        <f>M$6</f>
        <v>2023</v>
      </c>
      <c r="N230" s="5" t="str">
        <f>CONCATENATE("var ",RIGHT(M230,2),"/",RIGHT(L230,2))</f>
        <v>var 23/22</v>
      </c>
      <c r="O230" s="5" t="str">
        <f>CONCATENATE("var ",RIGHT(M230,2),"/",RIGHT(K230,2))</f>
        <v>var 23/19</v>
      </c>
      <c r="P230" s="5" t="str">
        <f>CONCATENATE("dif ",RIGHT(M230,2),"-",RIGHT(L230,2))</f>
        <v>dif 23-22</v>
      </c>
      <c r="Q230" s="5" t="str">
        <f>CONCATENATE("dif ",RIGHT(M230,2),"-",RIGHT(K230,2))</f>
        <v>dif 23-19</v>
      </c>
      <c r="R230" s="5" t="str">
        <f>CONCATENATE("cuota ",RIGHT(M230,2))</f>
        <v>cuota 23</v>
      </c>
    </row>
    <row r="231" spans="1:18" x14ac:dyDescent="0.45">
      <c r="A231" s="167" t="s">
        <v>48</v>
      </c>
      <c r="B231" s="168">
        <v>135366611.24000001</v>
      </c>
      <c r="C231" s="168">
        <v>141056136.27000001</v>
      </c>
      <c r="D231" s="168">
        <v>162214324.43000001</v>
      </c>
      <c r="E231" s="199">
        <f t="shared" ref="E231:E241" si="117">D231/C231-1</f>
        <v>0.14999835327617683</v>
      </c>
      <c r="F231" s="199">
        <f t="shared" ref="F231:F241" si="118">D231/B231-1</f>
        <v>0.19833334781794898</v>
      </c>
      <c r="G231" s="168">
        <f>D231-C231</f>
        <v>21158188.159999996</v>
      </c>
      <c r="H231" s="168">
        <f>D231-B231</f>
        <v>26847713.189999998</v>
      </c>
      <c r="I231" s="169">
        <f>D231/$D$231</f>
        <v>1</v>
      </c>
      <c r="J231" s="170"/>
      <c r="K231" s="168">
        <v>403878196.5</v>
      </c>
      <c r="L231" s="168">
        <v>358091164.28999996</v>
      </c>
      <c r="M231" s="168">
        <v>479732883.94</v>
      </c>
      <c r="N231" s="199">
        <f t="shared" ref="N231:N241" si="119">M231/L231-1</f>
        <v>0.33969483690328794</v>
      </c>
      <c r="O231" s="199">
        <f t="shared" ref="O231:O241" si="120">M231/K231-1</f>
        <v>0.18781575261391947</v>
      </c>
      <c r="P231" s="168">
        <f>M231-L231</f>
        <v>121641719.65000004</v>
      </c>
      <c r="Q231" s="168">
        <f>M231-K231</f>
        <v>75854687.439999998</v>
      </c>
      <c r="R231" s="169">
        <f>M231/$M$231</f>
        <v>1</v>
      </c>
    </row>
    <row r="232" spans="1:18" x14ac:dyDescent="0.45">
      <c r="A232" s="78" t="s">
        <v>49</v>
      </c>
      <c r="B232" s="200">
        <v>60480852.530000001</v>
      </c>
      <c r="C232" s="200">
        <v>68931463.450000003</v>
      </c>
      <c r="D232" s="200">
        <v>78085918.790000007</v>
      </c>
      <c r="E232" s="201">
        <f t="shared" si="117"/>
        <v>0.13280517896795074</v>
      </c>
      <c r="F232" s="201">
        <f t="shared" si="118"/>
        <v>0.29108495537934842</v>
      </c>
      <c r="G232" s="200">
        <f t="shared" ref="G232:G241" si="121">D232-C232</f>
        <v>9154455.3400000036</v>
      </c>
      <c r="H232" s="200">
        <f t="shared" ref="H232:H241" si="122">D232-B232</f>
        <v>17605066.260000005</v>
      </c>
      <c r="I232" s="80">
        <f t="shared" ref="I232:I241" si="123">D232/$D$231</f>
        <v>0.48137498993620786</v>
      </c>
      <c r="J232" s="166"/>
      <c r="K232" s="200">
        <v>179974507.25</v>
      </c>
      <c r="L232" s="200">
        <v>175387427.66</v>
      </c>
      <c r="M232" s="200">
        <v>229284452.67000002</v>
      </c>
      <c r="N232" s="201">
        <f t="shared" si="119"/>
        <v>0.30730267117254795</v>
      </c>
      <c r="O232" s="201">
        <f t="shared" si="120"/>
        <v>0.27398294443726012</v>
      </c>
      <c r="P232" s="200">
        <f t="shared" ref="P232:P241" si="124">M232-L232</f>
        <v>53897025.01000002</v>
      </c>
      <c r="Q232" s="200">
        <f t="shared" ref="Q232:Q241" si="125">M232-K232</f>
        <v>49309945.420000017</v>
      </c>
      <c r="R232" s="80">
        <f t="shared" ref="R232:R241" si="126">M232/$M$231</f>
        <v>0.47794191381443124</v>
      </c>
    </row>
    <row r="233" spans="1:18" x14ac:dyDescent="0.45">
      <c r="A233" s="81" t="s">
        <v>50</v>
      </c>
      <c r="B233" s="184">
        <v>38219257.399999999</v>
      </c>
      <c r="C233" s="184">
        <v>34369849.039999999</v>
      </c>
      <c r="D233" s="184">
        <v>40863262.899999999</v>
      </c>
      <c r="E233" s="161">
        <f t="shared" si="117"/>
        <v>0.18892762236001959</v>
      </c>
      <c r="F233" s="161">
        <f t="shared" si="118"/>
        <v>6.9179928650314304E-2</v>
      </c>
      <c r="G233" s="184">
        <f t="shared" si="121"/>
        <v>6493413.8599999994</v>
      </c>
      <c r="H233" s="184">
        <f t="shared" si="122"/>
        <v>2644005.5</v>
      </c>
      <c r="I233" s="21">
        <f t="shared" si="123"/>
        <v>0.25190909029512765</v>
      </c>
      <c r="J233" s="166"/>
      <c r="K233" s="184">
        <v>112810649.61999999</v>
      </c>
      <c r="L233" s="184">
        <v>88245485.270000011</v>
      </c>
      <c r="M233" s="184">
        <v>119897766.28</v>
      </c>
      <c r="N233" s="161">
        <f t="shared" si="119"/>
        <v>0.35868442349379337</v>
      </c>
      <c r="O233" s="161">
        <f t="shared" si="120"/>
        <v>6.2823117177968513E-2</v>
      </c>
      <c r="P233" s="184">
        <f t="shared" si="124"/>
        <v>31652281.00999999</v>
      </c>
      <c r="Q233" s="184">
        <f t="shared" si="125"/>
        <v>7087116.6600000113</v>
      </c>
      <c r="R233" s="21">
        <f t="shared" si="126"/>
        <v>0.24992609490367054</v>
      </c>
    </row>
    <row r="234" spans="1:18" x14ac:dyDescent="0.45">
      <c r="A234" s="81" t="s">
        <v>51</v>
      </c>
      <c r="B234" s="184">
        <v>936053.98</v>
      </c>
      <c r="C234" s="184">
        <v>769230.74</v>
      </c>
      <c r="D234" s="184">
        <v>972174.21</v>
      </c>
      <c r="E234" s="161">
        <f t="shared" si="117"/>
        <v>0.26382652102540782</v>
      </c>
      <c r="F234" s="161">
        <f t="shared" si="118"/>
        <v>3.8587763923614737E-2</v>
      </c>
      <c r="G234" s="184">
        <f t="shared" si="121"/>
        <v>202943.46999999997</v>
      </c>
      <c r="H234" s="184">
        <f t="shared" si="122"/>
        <v>36120.229999999981</v>
      </c>
      <c r="I234" s="21">
        <f t="shared" si="123"/>
        <v>5.9931464956383684E-3</v>
      </c>
      <c r="J234" s="166"/>
      <c r="K234" s="184">
        <v>2728956.92</v>
      </c>
      <c r="L234" s="184">
        <v>2051070.9700000002</v>
      </c>
      <c r="M234" s="184">
        <v>2794292.58</v>
      </c>
      <c r="N234" s="161">
        <f t="shared" si="119"/>
        <v>0.3623578222649213</v>
      </c>
      <c r="O234" s="161">
        <f t="shared" si="120"/>
        <v>2.3941623820137092E-2</v>
      </c>
      <c r="P234" s="184">
        <f t="shared" si="124"/>
        <v>743221.60999999987</v>
      </c>
      <c r="Q234" s="184">
        <f t="shared" si="125"/>
        <v>65335.660000000149</v>
      </c>
      <c r="R234" s="21">
        <f t="shared" si="126"/>
        <v>5.8246842639819562E-3</v>
      </c>
    </row>
    <row r="235" spans="1:18" x14ac:dyDescent="0.45">
      <c r="A235" s="81" t="s">
        <v>52</v>
      </c>
      <c r="B235" s="184">
        <v>14969574.6</v>
      </c>
      <c r="C235" s="184">
        <v>11556777.91</v>
      </c>
      <c r="D235" s="184">
        <v>16256620.310000001</v>
      </c>
      <c r="E235" s="161">
        <f t="shared" si="117"/>
        <v>0.40667411250788676</v>
      </c>
      <c r="F235" s="161">
        <f t="shared" si="118"/>
        <v>8.597744053461609E-2</v>
      </c>
      <c r="G235" s="184">
        <f t="shared" si="121"/>
        <v>4699842.4000000004</v>
      </c>
      <c r="H235" s="184">
        <f t="shared" si="122"/>
        <v>1287045.7100000009</v>
      </c>
      <c r="I235" s="21">
        <f t="shared" si="123"/>
        <v>0.10021692206975953</v>
      </c>
      <c r="J235" s="166"/>
      <c r="K235" s="184">
        <v>44751406.82</v>
      </c>
      <c r="L235" s="184">
        <v>29704893.18</v>
      </c>
      <c r="M235" s="184">
        <v>48330131.920000002</v>
      </c>
      <c r="N235" s="161">
        <f t="shared" si="119"/>
        <v>0.62700911352006417</v>
      </c>
      <c r="O235" s="161">
        <f t="shared" si="120"/>
        <v>7.9968996603714038E-2</v>
      </c>
      <c r="P235" s="184">
        <f t="shared" si="124"/>
        <v>18625238.740000002</v>
      </c>
      <c r="Q235" s="184">
        <f t="shared" si="125"/>
        <v>3578725.1000000015</v>
      </c>
      <c r="R235" s="21">
        <f t="shared" si="126"/>
        <v>0.10074383795221474</v>
      </c>
    </row>
    <row r="236" spans="1:18" x14ac:dyDescent="0.45">
      <c r="A236" s="81" t="s">
        <v>53</v>
      </c>
      <c r="B236" s="184">
        <v>3556485.64</v>
      </c>
      <c r="C236" s="184">
        <v>4629804.6500000004</v>
      </c>
      <c r="D236" s="184">
        <v>6631113.2000000002</v>
      </c>
      <c r="E236" s="161">
        <f>D236/C236-1</f>
        <v>0.43226630523169041</v>
      </c>
      <c r="F236" s="161">
        <f>D236/B236-1</f>
        <v>0.86451285657377208</v>
      </c>
      <c r="G236" s="184">
        <f>D236-C236</f>
        <v>2001308.5499999998</v>
      </c>
      <c r="H236" s="184">
        <f>D236-B236</f>
        <v>3074627.56</v>
      </c>
      <c r="I236" s="21">
        <f>D236/$D$231</f>
        <v>4.0878715386578023E-2</v>
      </c>
      <c r="J236" s="166"/>
      <c r="K236" s="184">
        <v>11451997.050000001</v>
      </c>
      <c r="L236" s="184">
        <v>12910952.43</v>
      </c>
      <c r="M236" s="184">
        <v>18381154.149999999</v>
      </c>
      <c r="N236" s="161">
        <f>M236/L236-1</f>
        <v>0.42368692392432572</v>
      </c>
      <c r="O236" s="161">
        <f>M236/K236-1</f>
        <v>0.60506102732536049</v>
      </c>
      <c r="P236" s="184">
        <f>M236-L236</f>
        <v>5470201.7199999988</v>
      </c>
      <c r="Q236" s="184">
        <f>M236-K236</f>
        <v>6929157.0999999978</v>
      </c>
      <c r="R236" s="21">
        <f>M236/$M$231</f>
        <v>3.8315393347725817E-2</v>
      </c>
    </row>
    <row r="237" spans="1:18" x14ac:dyDescent="0.45">
      <c r="A237" s="81" t="s">
        <v>54</v>
      </c>
      <c r="B237" s="184">
        <v>2610802.9700000002</v>
      </c>
      <c r="C237" s="184">
        <v>2445706.7599999998</v>
      </c>
      <c r="D237" s="184">
        <v>3372933.39</v>
      </c>
      <c r="E237" s="161">
        <f t="shared" si="117"/>
        <v>0.37912420457144269</v>
      </c>
      <c r="F237" s="161">
        <f t="shared" si="118"/>
        <v>0.29191418454683316</v>
      </c>
      <c r="G237" s="184">
        <f t="shared" si="121"/>
        <v>927226.63000000035</v>
      </c>
      <c r="H237" s="184">
        <f t="shared" si="122"/>
        <v>762130.41999999993</v>
      </c>
      <c r="I237" s="21">
        <f t="shared" si="123"/>
        <v>2.0793067454751905E-2</v>
      </c>
      <c r="J237" s="166"/>
      <c r="K237" s="184">
        <v>7200702.5199999996</v>
      </c>
      <c r="L237" s="184">
        <v>6989163.3499999996</v>
      </c>
      <c r="M237" s="184">
        <v>10155901.950000001</v>
      </c>
      <c r="N237" s="161">
        <f t="shared" si="119"/>
        <v>0.45309265807902488</v>
      </c>
      <c r="O237" s="161">
        <f t="shared" si="120"/>
        <v>0.41040432121614745</v>
      </c>
      <c r="P237" s="184">
        <f t="shared" si="124"/>
        <v>3166738.6000000015</v>
      </c>
      <c r="Q237" s="184">
        <f t="shared" si="125"/>
        <v>2955199.4300000016</v>
      </c>
      <c r="R237" s="21">
        <f t="shared" si="126"/>
        <v>2.1169909943613945E-2</v>
      </c>
    </row>
    <row r="238" spans="1:18" x14ac:dyDescent="0.45">
      <c r="A238" s="81" t="s">
        <v>55</v>
      </c>
      <c r="B238" s="184">
        <v>804293.64</v>
      </c>
      <c r="C238" s="184">
        <v>706740.46</v>
      </c>
      <c r="D238" s="184">
        <v>952816.26</v>
      </c>
      <c r="E238" s="161">
        <f>D238/C238-1</f>
        <v>0.3481841127363785</v>
      </c>
      <c r="F238" s="161">
        <f>D238/B238-1</f>
        <v>0.18466218382629518</v>
      </c>
      <c r="G238" s="184">
        <f>D238-C238</f>
        <v>246075.80000000005</v>
      </c>
      <c r="H238" s="184">
        <f>D238-B238</f>
        <v>148522.62</v>
      </c>
      <c r="I238" s="21">
        <f>D238/$D$231</f>
        <v>5.873810857013227E-3</v>
      </c>
      <c r="J238" s="166"/>
      <c r="K238" s="184">
        <v>2135942.84</v>
      </c>
      <c r="L238" s="184">
        <v>2070583.8599999999</v>
      </c>
      <c r="M238" s="184">
        <v>2777979.9699999997</v>
      </c>
      <c r="N238" s="161">
        <f>M238/L238-1</f>
        <v>0.34164088867185516</v>
      </c>
      <c r="O238" s="161">
        <f>M238/K238-1</f>
        <v>0.30058722451580211</v>
      </c>
      <c r="P238" s="184">
        <f>M238-L238</f>
        <v>707396.10999999987</v>
      </c>
      <c r="Q238" s="184">
        <f>M238-K238</f>
        <v>642037.12999999989</v>
      </c>
      <c r="R238" s="21">
        <f>M238/$M$231</f>
        <v>5.7906807371317093E-3</v>
      </c>
    </row>
    <row r="239" spans="1:18" x14ac:dyDescent="0.45">
      <c r="A239" s="81" t="s">
        <v>56</v>
      </c>
      <c r="B239" s="184">
        <v>6976773.3799999999</v>
      </c>
      <c r="C239" s="184">
        <v>7203778.7699999996</v>
      </c>
      <c r="D239" s="184">
        <v>8452868</v>
      </c>
      <c r="E239" s="161">
        <f t="shared" si="117"/>
        <v>0.17339361325222935</v>
      </c>
      <c r="F239" s="161">
        <f t="shared" si="118"/>
        <v>0.21157267688118608</v>
      </c>
      <c r="G239" s="184">
        <f t="shared" si="121"/>
        <v>1249089.2300000004</v>
      </c>
      <c r="H239" s="184">
        <f t="shared" si="122"/>
        <v>1476094.62</v>
      </c>
      <c r="I239" s="21">
        <f t="shared" si="123"/>
        <v>5.2109257488216758E-2</v>
      </c>
      <c r="J239" s="166"/>
      <c r="K239" s="184">
        <v>20810964.890000001</v>
      </c>
      <c r="L239" s="184">
        <v>19259328.960000001</v>
      </c>
      <c r="M239" s="184">
        <v>26912264.420000002</v>
      </c>
      <c r="N239" s="161">
        <f t="shared" si="119"/>
        <v>0.39736251849140225</v>
      </c>
      <c r="O239" s="161">
        <f t="shared" si="120"/>
        <v>0.29317715743837391</v>
      </c>
      <c r="P239" s="184">
        <f t="shared" si="124"/>
        <v>7652935.4600000009</v>
      </c>
      <c r="Q239" s="184">
        <f t="shared" si="125"/>
        <v>6101299.5300000012</v>
      </c>
      <c r="R239" s="21">
        <f t="shared" si="126"/>
        <v>5.6098435860748516E-2</v>
      </c>
    </row>
    <row r="240" spans="1:18" x14ac:dyDescent="0.45">
      <c r="A240" s="81" t="s">
        <v>57</v>
      </c>
      <c r="B240" s="184">
        <v>4551227.26</v>
      </c>
      <c r="C240" s="184">
        <v>8391508.5500000007</v>
      </c>
      <c r="D240" s="184">
        <v>4394371.29</v>
      </c>
      <c r="E240" s="161">
        <f>D240/C240-1</f>
        <v>-0.47633119077260555</v>
      </c>
      <c r="F240" s="161">
        <f>D240/B240-1</f>
        <v>-3.4464543526222413E-2</v>
      </c>
      <c r="G240" s="184">
        <f>D240-C240</f>
        <v>-3997137.2600000007</v>
      </c>
      <c r="H240" s="184">
        <f>D240-B240</f>
        <v>-156855.96999999974</v>
      </c>
      <c r="I240" s="21">
        <f>D240/$D$231</f>
        <v>2.7089909016612731E-2</v>
      </c>
      <c r="J240" s="166"/>
      <c r="K240" s="184">
        <v>16028145.350000001</v>
      </c>
      <c r="L240" s="184">
        <v>15642205.450000003</v>
      </c>
      <c r="M240" s="184">
        <v>13690900.16</v>
      </c>
      <c r="N240" s="161">
        <f>M240/L240-1</f>
        <v>-0.12474617445968927</v>
      </c>
      <c r="O240" s="161">
        <f>M240/K240-1</f>
        <v>-0.14582131238284546</v>
      </c>
      <c r="P240" s="184">
        <f>M240-L240</f>
        <v>-1951305.2900000028</v>
      </c>
      <c r="Q240" s="184">
        <f>M240-K240</f>
        <v>-2337245.1900000013</v>
      </c>
      <c r="R240" s="21">
        <f>M240/$M$231</f>
        <v>2.8538590157835241E-2</v>
      </c>
    </row>
    <row r="241" spans="1:18" x14ac:dyDescent="0.45">
      <c r="A241" s="83" t="s">
        <v>58</v>
      </c>
      <c r="B241" s="196">
        <v>2261289.84</v>
      </c>
      <c r="C241" s="196">
        <v>2051275.93</v>
      </c>
      <c r="D241" s="196">
        <v>2232246.09</v>
      </c>
      <c r="E241" s="197">
        <f t="shared" si="117"/>
        <v>8.8223216269105231E-2</v>
      </c>
      <c r="F241" s="197">
        <f t="shared" si="118"/>
        <v>-1.284388647852408E-2</v>
      </c>
      <c r="G241" s="196">
        <f t="shared" si="121"/>
        <v>180970.15999999992</v>
      </c>
      <c r="H241" s="196">
        <f t="shared" si="122"/>
        <v>-29043.75</v>
      </c>
      <c r="I241" s="85">
        <f t="shared" si="123"/>
        <v>1.3761091061740827E-2</v>
      </c>
      <c r="J241" s="166"/>
      <c r="K241" s="196">
        <v>5984923.2400000002</v>
      </c>
      <c r="L241" s="196">
        <v>5830053.1399999997</v>
      </c>
      <c r="M241" s="196">
        <v>7508039.8500000006</v>
      </c>
      <c r="N241" s="197">
        <f t="shared" si="119"/>
        <v>0.28781670933448833</v>
      </c>
      <c r="O241" s="197">
        <f t="shared" si="120"/>
        <v>0.25449225477451565</v>
      </c>
      <c r="P241" s="196">
        <f t="shared" si="124"/>
        <v>1677986.7100000009</v>
      </c>
      <c r="Q241" s="196">
        <f t="shared" si="125"/>
        <v>1523116.6100000003</v>
      </c>
      <c r="R241" s="85">
        <f t="shared" si="126"/>
        <v>1.5650459039491294E-2</v>
      </c>
    </row>
    <row r="242" spans="1:18" ht="21" x14ac:dyDescent="0.65">
      <c r="A242" s="359" t="s">
        <v>80</v>
      </c>
      <c r="B242" s="359"/>
      <c r="C242" s="359"/>
      <c r="D242" s="359"/>
      <c r="E242" s="359"/>
      <c r="F242" s="359"/>
      <c r="G242" s="359"/>
      <c r="H242" s="359"/>
      <c r="I242" s="359"/>
      <c r="J242" s="359"/>
      <c r="K242" s="359"/>
      <c r="L242" s="359"/>
      <c r="M242" s="359"/>
      <c r="N242" s="359"/>
      <c r="O242" s="359"/>
      <c r="P242" s="359"/>
      <c r="Q242" s="359"/>
      <c r="R242" s="359"/>
    </row>
    <row r="243" spans="1:18" x14ac:dyDescent="0.45">
      <c r="A243" s="54"/>
      <c r="B243" s="306" t="s">
        <v>114</v>
      </c>
      <c r="C243" s="307"/>
      <c r="D243" s="307"/>
      <c r="E243" s="307"/>
      <c r="F243" s="307"/>
      <c r="G243" s="307"/>
      <c r="H243" s="307"/>
      <c r="I243" s="308"/>
      <c r="J243" s="165"/>
      <c r="K243" s="306" t="str">
        <f>K$5</f>
        <v>acumulado marzo</v>
      </c>
      <c r="L243" s="307"/>
      <c r="M243" s="307"/>
      <c r="N243" s="307"/>
      <c r="O243" s="307"/>
      <c r="P243" s="307"/>
      <c r="Q243" s="307"/>
      <c r="R243" s="308"/>
    </row>
    <row r="244" spans="1:18" x14ac:dyDescent="0.45">
      <c r="A244" s="4"/>
      <c r="B244" s="5">
        <f>B$6</f>
        <v>2019</v>
      </c>
      <c r="C244" s="5">
        <f>C$6</f>
        <v>2022</v>
      </c>
      <c r="D244" s="5">
        <f>D$6</f>
        <v>2023</v>
      </c>
      <c r="E244" s="5" t="str">
        <f>CONCATENATE("var ",RIGHT(D244,2),"/",RIGHT(C244,2))</f>
        <v>var 23/22</v>
      </c>
      <c r="F244" s="5" t="str">
        <f>CONCATENATE("var ",RIGHT(D244,2),"/",RIGHT(B244,2))</f>
        <v>var 23/19</v>
      </c>
      <c r="G244" s="5" t="str">
        <f>CONCATENATE("dif ",RIGHT(D244,2),"-",RIGHT(C244,2))</f>
        <v>dif 23-22</v>
      </c>
      <c r="H244" s="316" t="str">
        <f>CONCATENATE("dif ",RIGHT(D244,2),"-",RIGHT(B244,2))</f>
        <v>dif 23-19</v>
      </c>
      <c r="I244" s="317"/>
      <c r="J244" s="166"/>
      <c r="K244" s="5">
        <f>K$6</f>
        <v>2019</v>
      </c>
      <c r="L244" s="5">
        <f>L$6</f>
        <v>2022</v>
      </c>
      <c r="M244" s="5">
        <f>M$6</f>
        <v>2023</v>
      </c>
      <c r="N244" s="5" t="str">
        <f>CONCATENATE("var ",RIGHT(M244,2),"/",RIGHT(L244,2))</f>
        <v>var 23/22</v>
      </c>
      <c r="O244" s="5" t="str">
        <f>CONCATENATE("var ",RIGHT(M244,2),"/",RIGHT(K244,2))</f>
        <v>var 23/19</v>
      </c>
      <c r="P244" s="5" t="str">
        <f>CONCATENATE("dif ",RIGHT(M244,2),"-",RIGHT(L244,2))</f>
        <v>dif 23-22</v>
      </c>
      <c r="Q244" s="316" t="str">
        <f>CONCATENATE("dif ",RIGHT(M244,2),"-",RIGHT(K244,2))</f>
        <v>dif 23-19</v>
      </c>
      <c r="R244" s="317"/>
    </row>
    <row r="245" spans="1:18" x14ac:dyDescent="0.45">
      <c r="A245" s="167" t="s">
        <v>4</v>
      </c>
      <c r="B245" s="202">
        <v>93.23</v>
      </c>
      <c r="C245" s="202">
        <v>110.91</v>
      </c>
      <c r="D245" s="202">
        <v>115.34</v>
      </c>
      <c r="E245" s="203">
        <f t="shared" ref="E245:E256" si="127">D245/C245-1</f>
        <v>3.9942295554954432E-2</v>
      </c>
      <c r="F245" s="203">
        <f t="shared" ref="F245:F256" si="128">D245/B245-1</f>
        <v>0.23715542207443963</v>
      </c>
      <c r="G245" s="204">
        <f>D245-C245</f>
        <v>4.4300000000000068</v>
      </c>
      <c r="H245" s="362">
        <f>D245-B245</f>
        <v>22.11</v>
      </c>
      <c r="I245" s="363"/>
      <c r="J245" s="205"/>
      <c r="K245" s="202">
        <v>94.994638469006432</v>
      </c>
      <c r="L245" s="202">
        <v>108.77232178493246</v>
      </c>
      <c r="M245" s="202">
        <v>115.76095616739728</v>
      </c>
      <c r="N245" s="203">
        <f t="shared" ref="N245:N256" si="129">M245/L245-1</f>
        <v>6.4250116829196013E-2</v>
      </c>
      <c r="O245" s="203">
        <f t="shared" ref="O245:O256" si="130">M245/K245-1</f>
        <v>0.21860515533375291</v>
      </c>
      <c r="P245" s="204">
        <f>M245-L245</f>
        <v>6.9886343824648236</v>
      </c>
      <c r="Q245" s="362">
        <f>M245-K245</f>
        <v>20.76631769839085</v>
      </c>
      <c r="R245" s="363"/>
    </row>
    <row r="246" spans="1:18" x14ac:dyDescent="0.45">
      <c r="A246" s="171" t="s">
        <v>5</v>
      </c>
      <c r="B246" s="206">
        <v>101.21</v>
      </c>
      <c r="C246" s="206">
        <v>119.9</v>
      </c>
      <c r="D246" s="206">
        <v>125.23</v>
      </c>
      <c r="E246" s="207">
        <f t="shared" si="127"/>
        <v>4.445371142618848E-2</v>
      </c>
      <c r="F246" s="207">
        <f t="shared" si="128"/>
        <v>0.23732832724039143</v>
      </c>
      <c r="G246" s="208">
        <f t="shared" ref="G246:G256" si="131">D246-C246</f>
        <v>5.3299999999999983</v>
      </c>
      <c r="H246" s="364">
        <f t="shared" ref="H246:H256" si="132">D246-B246</f>
        <v>24.02000000000001</v>
      </c>
      <c r="I246" s="365"/>
      <c r="J246" s="209"/>
      <c r="K246" s="206">
        <v>103.75429994069869</v>
      </c>
      <c r="L246" s="206">
        <v>118.2325138755709</v>
      </c>
      <c r="M246" s="206">
        <v>125.46823755994936</v>
      </c>
      <c r="N246" s="207">
        <f t="shared" si="129"/>
        <v>6.1199102067587052E-2</v>
      </c>
      <c r="O246" s="207">
        <f t="shared" si="130"/>
        <v>0.20928229125599018</v>
      </c>
      <c r="P246" s="208">
        <f t="shared" ref="P246:P256" si="133">M246-L246</f>
        <v>7.2357236843784563</v>
      </c>
      <c r="Q246" s="364">
        <f t="shared" ref="Q246:Q256" si="134">M246-K246</f>
        <v>21.713937619250672</v>
      </c>
      <c r="R246" s="365"/>
    </row>
    <row r="247" spans="1:18" x14ac:dyDescent="0.45">
      <c r="A247" s="177" t="s">
        <v>74</v>
      </c>
      <c r="B247" s="210">
        <v>164.22</v>
      </c>
      <c r="C247" s="210">
        <v>222.89</v>
      </c>
      <c r="D247" s="210">
        <v>209.72</v>
      </c>
      <c r="E247" s="211">
        <f t="shared" si="127"/>
        <v>-5.9087442236080534E-2</v>
      </c>
      <c r="F247" s="211">
        <f t="shared" si="128"/>
        <v>0.27706734867860194</v>
      </c>
      <c r="G247" s="212">
        <f t="shared" si="131"/>
        <v>-13.169999999999987</v>
      </c>
      <c r="H247" s="370">
        <f t="shared" si="132"/>
        <v>45.5</v>
      </c>
      <c r="I247" s="371"/>
      <c r="J247" s="166"/>
      <c r="K247" s="210">
        <v>178.00137761907007</v>
      </c>
      <c r="L247" s="210">
        <v>213.5043195778546</v>
      </c>
      <c r="M247" s="210">
        <v>217.13923690707242</v>
      </c>
      <c r="N247" s="211">
        <f>M247/L247-1</f>
        <v>1.7025029453290985E-2</v>
      </c>
      <c r="O247" s="211">
        <f t="shared" si="130"/>
        <v>0.21987391227813369</v>
      </c>
      <c r="P247" s="212">
        <f t="shared" si="133"/>
        <v>3.6349173292178136</v>
      </c>
      <c r="Q247" s="370">
        <f t="shared" si="134"/>
        <v>39.137859288002346</v>
      </c>
      <c r="R247" s="371"/>
    </row>
    <row r="248" spans="1:18" x14ac:dyDescent="0.45">
      <c r="A248" s="183" t="s">
        <v>75</v>
      </c>
      <c r="B248" s="213">
        <v>95.51</v>
      </c>
      <c r="C248" s="213">
        <v>104.39</v>
      </c>
      <c r="D248" s="213">
        <v>115.59</v>
      </c>
      <c r="E248" s="214">
        <f t="shared" si="127"/>
        <v>0.10728997030366894</v>
      </c>
      <c r="F248" s="214">
        <f t="shared" si="128"/>
        <v>0.21023976546958423</v>
      </c>
      <c r="G248" s="215">
        <f t="shared" si="131"/>
        <v>11.200000000000003</v>
      </c>
      <c r="H248" s="372">
        <f t="shared" si="132"/>
        <v>20.079999999999998</v>
      </c>
      <c r="I248" s="373"/>
      <c r="J248" s="166"/>
      <c r="K248" s="213">
        <v>96.88962901901715</v>
      </c>
      <c r="L248" s="213">
        <v>102.87542238235596</v>
      </c>
      <c r="M248" s="213">
        <v>114.93590521571466</v>
      </c>
      <c r="N248" s="214">
        <f t="shared" si="129"/>
        <v>0.11723385969229483</v>
      </c>
      <c r="O248" s="214">
        <f t="shared" si="130"/>
        <v>0.18625601500812272</v>
      </c>
      <c r="P248" s="215">
        <f t="shared" si="133"/>
        <v>12.060482833358691</v>
      </c>
      <c r="Q248" s="372">
        <f t="shared" si="134"/>
        <v>18.046276196697505</v>
      </c>
      <c r="R248" s="373"/>
    </row>
    <row r="249" spans="1:18" x14ac:dyDescent="0.45">
      <c r="A249" s="186" t="s">
        <v>76</v>
      </c>
      <c r="B249" s="213">
        <v>67.930000000000007</v>
      </c>
      <c r="C249" s="213">
        <v>67.819999999999993</v>
      </c>
      <c r="D249" s="213">
        <v>79.88</v>
      </c>
      <c r="E249" s="216">
        <f t="shared" si="127"/>
        <v>0.17782365084046003</v>
      </c>
      <c r="F249" s="216">
        <f t="shared" si="128"/>
        <v>0.17591638451346947</v>
      </c>
      <c r="G249" s="217">
        <f t="shared" si="131"/>
        <v>12.060000000000002</v>
      </c>
      <c r="H249" s="366">
        <f t="shared" si="132"/>
        <v>11.949999999999989</v>
      </c>
      <c r="I249" s="367"/>
      <c r="J249" s="166"/>
      <c r="K249" s="213">
        <v>67.922259823512874</v>
      </c>
      <c r="L249" s="213">
        <v>68.285843834893257</v>
      </c>
      <c r="M249" s="213">
        <v>77.815475533961873</v>
      </c>
      <c r="N249" s="216">
        <f t="shared" si="129"/>
        <v>0.13955501116908042</v>
      </c>
      <c r="O249" s="216">
        <f t="shared" si="130"/>
        <v>0.14565498462735538</v>
      </c>
      <c r="P249" s="217">
        <f t="shared" si="133"/>
        <v>9.5296316990686165</v>
      </c>
      <c r="Q249" s="366">
        <f t="shared" si="134"/>
        <v>9.8932157104489988</v>
      </c>
      <c r="R249" s="367"/>
    </row>
    <row r="250" spans="1:18" x14ac:dyDescent="0.45">
      <c r="A250" s="186" t="s">
        <v>77</v>
      </c>
      <c r="B250" s="213">
        <v>69.39</v>
      </c>
      <c r="C250" s="213">
        <v>70.849999999999994</v>
      </c>
      <c r="D250" s="213">
        <v>62.33</v>
      </c>
      <c r="E250" s="216">
        <f t="shared" si="127"/>
        <v>-0.12025405786873677</v>
      </c>
      <c r="F250" s="216">
        <f t="shared" si="128"/>
        <v>-0.10174376711341693</v>
      </c>
      <c r="G250" s="217">
        <f t="shared" si="131"/>
        <v>-8.519999999999996</v>
      </c>
      <c r="H250" s="366">
        <f t="shared" si="132"/>
        <v>-7.0600000000000023</v>
      </c>
      <c r="I250" s="367"/>
      <c r="J250" s="166"/>
      <c r="K250" s="213">
        <v>63.951394603308465</v>
      </c>
      <c r="L250" s="213">
        <v>64.416195026347154</v>
      </c>
      <c r="M250" s="213">
        <v>66.170450260799115</v>
      </c>
      <c r="N250" s="216">
        <f t="shared" si="129"/>
        <v>2.723313964344598E-2</v>
      </c>
      <c r="O250" s="216">
        <f t="shared" si="130"/>
        <v>3.4699097201171147E-2</v>
      </c>
      <c r="P250" s="217">
        <f t="shared" si="133"/>
        <v>1.7542552344519606</v>
      </c>
      <c r="Q250" s="366">
        <f t="shared" si="134"/>
        <v>2.2190556574906495</v>
      </c>
      <c r="R250" s="367"/>
    </row>
    <row r="251" spans="1:18" x14ac:dyDescent="0.45">
      <c r="A251" s="187" t="s">
        <v>78</v>
      </c>
      <c r="B251" s="218">
        <v>44.34</v>
      </c>
      <c r="C251" s="218">
        <v>41.46</v>
      </c>
      <c r="D251" s="218">
        <v>53.39</v>
      </c>
      <c r="E251" s="219">
        <f t="shared" si="127"/>
        <v>0.2877472262421612</v>
      </c>
      <c r="F251" s="219">
        <f t="shared" si="128"/>
        <v>0.204104645917907</v>
      </c>
      <c r="G251" s="220">
        <f t="shared" si="131"/>
        <v>11.93</v>
      </c>
      <c r="H251" s="368">
        <f t="shared" si="132"/>
        <v>9.0499999999999972</v>
      </c>
      <c r="I251" s="369"/>
      <c r="J251" s="166"/>
      <c r="K251" s="218">
        <v>45.498289666968446</v>
      </c>
      <c r="L251" s="218">
        <v>45.870479592267202</v>
      </c>
      <c r="M251" s="218">
        <v>56.742888310188128</v>
      </c>
      <c r="N251" s="219">
        <f t="shared" si="129"/>
        <v>0.23702409075648267</v>
      </c>
      <c r="O251" s="219">
        <f t="shared" si="130"/>
        <v>0.24714332616733969</v>
      </c>
      <c r="P251" s="220">
        <f t="shared" si="133"/>
        <v>10.872408717920926</v>
      </c>
      <c r="Q251" s="368">
        <f t="shared" si="134"/>
        <v>11.244598643219682</v>
      </c>
      <c r="R251" s="369"/>
    </row>
    <row r="252" spans="1:18" x14ac:dyDescent="0.45">
      <c r="A252" s="171" t="s">
        <v>11</v>
      </c>
      <c r="B252" s="206">
        <v>70.489999999999995</v>
      </c>
      <c r="C252" s="206">
        <v>76.37</v>
      </c>
      <c r="D252" s="206">
        <v>81.569999999999993</v>
      </c>
      <c r="E252" s="207">
        <f t="shared" si="127"/>
        <v>6.8089563964907507E-2</v>
      </c>
      <c r="F252" s="207">
        <f t="shared" si="128"/>
        <v>0.15718541637111638</v>
      </c>
      <c r="G252" s="208">
        <f t="shared" si="131"/>
        <v>5.1999999999999886</v>
      </c>
      <c r="H252" s="364">
        <f t="shared" si="132"/>
        <v>11.079999999999998</v>
      </c>
      <c r="I252" s="365"/>
      <c r="J252" s="209"/>
      <c r="K252" s="206">
        <v>70.623948385963629</v>
      </c>
      <c r="L252" s="206">
        <v>74.931243300646159</v>
      </c>
      <c r="M252" s="206">
        <v>82.793338609037377</v>
      </c>
      <c r="N252" s="207">
        <f t="shared" si="129"/>
        <v>0.10492412726752964</v>
      </c>
      <c r="O252" s="207">
        <f t="shared" si="130"/>
        <v>0.17231251581357898</v>
      </c>
      <c r="P252" s="208">
        <f t="shared" si="133"/>
        <v>7.8620953083912184</v>
      </c>
      <c r="Q252" s="364">
        <f t="shared" si="134"/>
        <v>12.169390223073748</v>
      </c>
      <c r="R252" s="365"/>
    </row>
    <row r="253" spans="1:18" x14ac:dyDescent="0.45">
      <c r="A253" s="25" t="s">
        <v>12</v>
      </c>
      <c r="B253" s="221">
        <v>107.51</v>
      </c>
      <c r="C253" s="221">
        <v>122.33</v>
      </c>
      <c r="D253" s="221">
        <v>141.24</v>
      </c>
      <c r="E253" s="222">
        <f t="shared" si="127"/>
        <v>0.15458186871576896</v>
      </c>
      <c r="F253" s="222">
        <f t="shared" si="128"/>
        <v>0.31373825690633428</v>
      </c>
      <c r="G253" s="223">
        <f t="shared" si="131"/>
        <v>18.910000000000011</v>
      </c>
      <c r="H253" s="376">
        <f t="shared" si="132"/>
        <v>33.730000000000004</v>
      </c>
      <c r="I253" s="377"/>
      <c r="J253" s="166"/>
      <c r="K253" s="221">
        <v>111.39024748248467</v>
      </c>
      <c r="L253" s="221">
        <v>116.21111569491728</v>
      </c>
      <c r="M253" s="221">
        <v>142.75728316265983</v>
      </c>
      <c r="N253" s="222">
        <f t="shared" si="129"/>
        <v>0.22843053617549591</v>
      </c>
      <c r="O253" s="222">
        <f t="shared" si="130"/>
        <v>0.28159588823166426</v>
      </c>
      <c r="P253" s="223">
        <f t="shared" si="133"/>
        <v>26.546167467742549</v>
      </c>
      <c r="Q253" s="376">
        <f t="shared" si="134"/>
        <v>31.367035680175164</v>
      </c>
      <c r="R253" s="377"/>
    </row>
    <row r="254" spans="1:18" x14ac:dyDescent="0.45">
      <c r="A254" s="26" t="s">
        <v>8</v>
      </c>
      <c r="B254" s="213">
        <v>75.62</v>
      </c>
      <c r="C254" s="213">
        <v>79.930000000000007</v>
      </c>
      <c r="D254" s="213">
        <v>84.9</v>
      </c>
      <c r="E254" s="224">
        <f t="shared" si="127"/>
        <v>6.2179406981108354E-2</v>
      </c>
      <c r="F254" s="224">
        <f t="shared" si="128"/>
        <v>0.12271885744512034</v>
      </c>
      <c r="G254" s="225">
        <f t="shared" si="131"/>
        <v>4.9699999999999989</v>
      </c>
      <c r="H254" s="378">
        <f t="shared" si="132"/>
        <v>9.2800000000000011</v>
      </c>
      <c r="I254" s="379"/>
      <c r="J254" s="166"/>
      <c r="K254" s="213">
        <v>74.600296582557888</v>
      </c>
      <c r="L254" s="213">
        <v>78.940247053249593</v>
      </c>
      <c r="M254" s="213">
        <v>85.683485039742081</v>
      </c>
      <c r="N254" s="224">
        <f t="shared" si="129"/>
        <v>8.542205323912655E-2</v>
      </c>
      <c r="O254" s="224">
        <f t="shared" si="130"/>
        <v>0.14856761923082651</v>
      </c>
      <c r="P254" s="225">
        <f t="shared" si="133"/>
        <v>6.7432379864924883</v>
      </c>
      <c r="Q254" s="378">
        <f t="shared" si="134"/>
        <v>11.083188457184193</v>
      </c>
      <c r="R254" s="379"/>
    </row>
    <row r="255" spans="1:18" x14ac:dyDescent="0.45">
      <c r="A255" s="26" t="s">
        <v>9</v>
      </c>
      <c r="B255" s="213">
        <v>52</v>
      </c>
      <c r="C255" s="213">
        <v>54.63</v>
      </c>
      <c r="D255" s="213">
        <v>61.24</v>
      </c>
      <c r="E255" s="224">
        <f t="shared" si="127"/>
        <v>0.12099578985905168</v>
      </c>
      <c r="F255" s="224">
        <f t="shared" si="128"/>
        <v>0.17769230769230782</v>
      </c>
      <c r="G255" s="225">
        <f t="shared" si="131"/>
        <v>6.6099999999999994</v>
      </c>
      <c r="H255" s="378">
        <f t="shared" si="132"/>
        <v>9.240000000000002</v>
      </c>
      <c r="I255" s="379"/>
      <c r="J255" s="166"/>
      <c r="K255" s="213">
        <v>53.657437160554117</v>
      </c>
      <c r="L255" s="213">
        <v>51.258423266449128</v>
      </c>
      <c r="M255" s="213">
        <v>64.642282580763748</v>
      </c>
      <c r="N255" s="224">
        <f t="shared" si="129"/>
        <v>0.26110556005094554</v>
      </c>
      <c r="O255" s="224">
        <f t="shared" si="130"/>
        <v>0.20472176834202327</v>
      </c>
      <c r="P255" s="225">
        <f t="shared" si="133"/>
        <v>13.38385931431462</v>
      </c>
      <c r="Q255" s="378">
        <f t="shared" si="134"/>
        <v>10.984845420209631</v>
      </c>
      <c r="R255" s="379"/>
    </row>
    <row r="256" spans="1:18" x14ac:dyDescent="0.45">
      <c r="A256" s="27" t="s">
        <v>10</v>
      </c>
      <c r="B256" s="226">
        <v>72.599999999999994</v>
      </c>
      <c r="C256" s="226">
        <v>76.42</v>
      </c>
      <c r="D256" s="226">
        <v>78.37</v>
      </c>
      <c r="E256" s="227">
        <f t="shared" si="127"/>
        <v>2.5516880397801645E-2</v>
      </c>
      <c r="F256" s="227">
        <f t="shared" si="128"/>
        <v>7.947658402203861E-2</v>
      </c>
      <c r="G256" s="228">
        <f t="shared" si="131"/>
        <v>1.9500000000000028</v>
      </c>
      <c r="H256" s="374">
        <f t="shared" si="132"/>
        <v>5.7700000000000102</v>
      </c>
      <c r="I256" s="375"/>
      <c r="J256" s="166"/>
      <c r="K256" s="226">
        <v>73.059450472133122</v>
      </c>
      <c r="L256" s="226">
        <v>82.081130333944557</v>
      </c>
      <c r="M256" s="226">
        <v>77.065541894522156</v>
      </c>
      <c r="N256" s="227">
        <f t="shared" si="129"/>
        <v>-6.1105255483405729E-2</v>
      </c>
      <c r="O256" s="227">
        <f t="shared" si="130"/>
        <v>5.4833308990150043E-2</v>
      </c>
      <c r="P256" s="228">
        <f t="shared" si="133"/>
        <v>-5.0155884394224017</v>
      </c>
      <c r="Q256" s="374">
        <f t="shared" si="134"/>
        <v>4.0060914223890336</v>
      </c>
      <c r="R256" s="375"/>
    </row>
    <row r="257" spans="1:18" x14ac:dyDescent="0.45">
      <c r="A257" s="310" t="s">
        <v>13</v>
      </c>
      <c r="B257" s="311"/>
      <c r="C257" s="311"/>
      <c r="D257" s="311"/>
      <c r="E257" s="311"/>
      <c r="F257" s="311"/>
      <c r="G257" s="311"/>
      <c r="H257" s="311"/>
      <c r="I257" s="311"/>
      <c r="J257" s="311"/>
      <c r="K257" s="311"/>
      <c r="L257" s="311"/>
      <c r="M257" s="311"/>
      <c r="N257" s="311"/>
      <c r="O257" s="311"/>
      <c r="P257" s="311"/>
      <c r="Q257" s="311"/>
      <c r="R257" s="312"/>
    </row>
    <row r="258" spans="1:18" ht="21" x14ac:dyDescent="0.65">
      <c r="A258" s="359" t="s">
        <v>81</v>
      </c>
      <c r="B258" s="359"/>
      <c r="C258" s="359"/>
      <c r="D258" s="359"/>
      <c r="E258" s="359"/>
      <c r="F258" s="359"/>
      <c r="G258" s="359"/>
      <c r="H258" s="359"/>
      <c r="I258" s="359"/>
      <c r="J258" s="359"/>
      <c r="K258" s="359"/>
      <c r="L258" s="359"/>
      <c r="M258" s="359"/>
      <c r="N258" s="359"/>
      <c r="O258" s="359"/>
      <c r="P258" s="359"/>
      <c r="Q258" s="359"/>
      <c r="R258" s="359"/>
    </row>
    <row r="259" spans="1:18" x14ac:dyDescent="0.45">
      <c r="A259" s="54"/>
      <c r="B259" s="306" t="s">
        <v>114</v>
      </c>
      <c r="C259" s="307"/>
      <c r="D259" s="307"/>
      <c r="E259" s="307"/>
      <c r="F259" s="307"/>
      <c r="G259" s="307"/>
      <c r="H259" s="307"/>
      <c r="I259" s="308"/>
      <c r="J259" s="165"/>
      <c r="K259" s="306" t="str">
        <f>K$5</f>
        <v>acumulado marzo</v>
      </c>
      <c r="L259" s="307"/>
      <c r="M259" s="307"/>
      <c r="N259" s="307"/>
      <c r="O259" s="307"/>
      <c r="P259" s="307"/>
      <c r="Q259" s="307"/>
      <c r="R259" s="308"/>
    </row>
    <row r="260" spans="1:18" x14ac:dyDescent="0.45">
      <c r="A260" s="4"/>
      <c r="B260" s="5">
        <f>B$6</f>
        <v>2019</v>
      </c>
      <c r="C260" s="5">
        <f>C$6</f>
        <v>2022</v>
      </c>
      <c r="D260" s="5">
        <f>D$6</f>
        <v>2023</v>
      </c>
      <c r="E260" s="5" t="str">
        <f>CONCATENATE("var ",RIGHT(D260,2),"/",RIGHT(C260,2))</f>
        <v>var 23/22</v>
      </c>
      <c r="F260" s="5" t="str">
        <f>CONCATENATE("var ",RIGHT(D260,2),"/",RIGHT(B260,2))</f>
        <v>var 23/19</v>
      </c>
      <c r="G260" s="5" t="str">
        <f>CONCATENATE("dif ",RIGHT(D260,2),"-",RIGHT(C260,2))</f>
        <v>dif 23-22</v>
      </c>
      <c r="H260" s="316" t="str">
        <f>CONCATENATE("dif ",RIGHT(D260,2),"-",RIGHT(B260,2))</f>
        <v>dif 23-19</v>
      </c>
      <c r="I260" s="317"/>
      <c r="J260" s="166"/>
      <c r="K260" s="5">
        <f>K$6</f>
        <v>2019</v>
      </c>
      <c r="L260" s="5">
        <f>L$6</f>
        <v>2022</v>
      </c>
      <c r="M260" s="5">
        <f>M$6</f>
        <v>2023</v>
      </c>
      <c r="N260" s="5" t="str">
        <f>CONCATENATE("var ",RIGHT(M260,2),"/",RIGHT(L260,2))</f>
        <v>var 23/22</v>
      </c>
      <c r="O260" s="5" t="str">
        <f>CONCATENATE("var ",RIGHT(M260,2),"/",RIGHT(K260,2))</f>
        <v>var 23/19</v>
      </c>
      <c r="P260" s="5" t="str">
        <f>CONCATENATE("dif ",RIGHT(M260,2),"-",RIGHT(L260,2))</f>
        <v>dif 23-22</v>
      </c>
      <c r="Q260" s="316" t="str">
        <f>CONCATENATE("dif ",RIGHT(M260,2),"-",RIGHT(K260,2))</f>
        <v>dif 23-19</v>
      </c>
      <c r="R260" s="317"/>
    </row>
    <row r="261" spans="1:18" x14ac:dyDescent="0.45">
      <c r="A261" s="167" t="s">
        <v>48</v>
      </c>
      <c r="B261" s="202">
        <v>93.23</v>
      </c>
      <c r="C261" s="202">
        <v>110.91</v>
      </c>
      <c r="D261" s="202">
        <v>115.34</v>
      </c>
      <c r="E261" s="229">
        <f t="shared" ref="E261:E269" si="135">D261/C261-1</f>
        <v>3.9942295554954432E-2</v>
      </c>
      <c r="F261" s="229">
        <f t="shared" ref="F261:F269" si="136">D261/B261-1</f>
        <v>0.23715542207443963</v>
      </c>
      <c r="G261" s="230">
        <f>D261-C261</f>
        <v>4.4300000000000068</v>
      </c>
      <c r="H261" s="380">
        <f>D261-B261</f>
        <v>22.11</v>
      </c>
      <c r="I261" s="381"/>
      <c r="J261" s="205"/>
      <c r="K261" s="202">
        <v>94.994638469006432</v>
      </c>
      <c r="L261" s="202">
        <v>108.77232178493246</v>
      </c>
      <c r="M261" s="202">
        <v>115.76095616739728</v>
      </c>
      <c r="N261" s="229">
        <f t="shared" ref="N261:N269" si="137">M261/L261-1</f>
        <v>6.4250116829196013E-2</v>
      </c>
      <c r="O261" s="229">
        <f t="shared" ref="O261:O269" si="138">M261/K261-1</f>
        <v>0.21860515533375291</v>
      </c>
      <c r="P261" s="230">
        <f>M261-L261</f>
        <v>6.9886343824648236</v>
      </c>
      <c r="Q261" s="380">
        <f>M261-K261</f>
        <v>20.76631769839085</v>
      </c>
      <c r="R261" s="381"/>
    </row>
    <row r="262" spans="1:18" x14ac:dyDescent="0.45">
      <c r="A262" s="78" t="s">
        <v>49</v>
      </c>
      <c r="B262" s="231">
        <v>113.85</v>
      </c>
      <c r="C262" s="231">
        <v>139.5</v>
      </c>
      <c r="D262" s="231">
        <v>145.58000000000001</v>
      </c>
      <c r="E262" s="232">
        <f t="shared" si="135"/>
        <v>4.3584229390681184E-2</v>
      </c>
      <c r="F262" s="233">
        <f t="shared" si="136"/>
        <v>0.27870004391743541</v>
      </c>
      <c r="G262" s="234">
        <f t="shared" ref="G262:G269" si="139">D262-C262</f>
        <v>6.0800000000000125</v>
      </c>
      <c r="H262" s="382">
        <f t="shared" ref="H262:H269" si="140">D262-B262</f>
        <v>31.730000000000018</v>
      </c>
      <c r="I262" s="383"/>
      <c r="J262" s="166"/>
      <c r="K262" s="231">
        <v>117.21890654166748</v>
      </c>
      <c r="L262" s="231">
        <v>137.89263923860059</v>
      </c>
      <c r="M262" s="231">
        <v>146.0644597835674</v>
      </c>
      <c r="N262" s="232">
        <f t="shared" si="137"/>
        <v>5.9262195502885584E-2</v>
      </c>
      <c r="O262" s="233">
        <f t="shared" si="138"/>
        <v>0.24608277020265734</v>
      </c>
      <c r="P262" s="234">
        <f t="shared" ref="P262:P269" si="141">M262-L262</f>
        <v>8.1718205449668062</v>
      </c>
      <c r="Q262" s="382">
        <f t="shared" ref="Q262:Q269" si="142">M262-K262</f>
        <v>28.845553241899921</v>
      </c>
      <c r="R262" s="383"/>
    </row>
    <row r="263" spans="1:18" x14ac:dyDescent="0.45">
      <c r="A263" s="81" t="s">
        <v>50</v>
      </c>
      <c r="B263" s="213">
        <v>91.64</v>
      </c>
      <c r="C263" s="213">
        <v>95.6</v>
      </c>
      <c r="D263" s="213">
        <v>105.54</v>
      </c>
      <c r="E263" s="235">
        <f t="shared" si="135"/>
        <v>0.10397489539748972</v>
      </c>
      <c r="F263" s="235">
        <f t="shared" si="136"/>
        <v>0.15168048886948937</v>
      </c>
      <c r="G263" s="225">
        <f t="shared" si="139"/>
        <v>9.9400000000000119</v>
      </c>
      <c r="H263" s="378">
        <f t="shared" si="140"/>
        <v>13.900000000000006</v>
      </c>
      <c r="I263" s="379"/>
      <c r="J263" s="166"/>
      <c r="K263" s="213">
        <v>92.278351498630528</v>
      </c>
      <c r="L263" s="213">
        <v>95.723510193187593</v>
      </c>
      <c r="M263" s="213">
        <v>105.05225210269565</v>
      </c>
      <c r="N263" s="235">
        <f t="shared" si="137"/>
        <v>9.7455075463498408E-2</v>
      </c>
      <c r="O263" s="235">
        <f t="shared" si="138"/>
        <v>0.13842792373956403</v>
      </c>
      <c r="P263" s="225">
        <f t="shared" si="141"/>
        <v>9.3287419095080537</v>
      </c>
      <c r="Q263" s="378">
        <f t="shared" si="142"/>
        <v>12.773900604065119</v>
      </c>
      <c r="R263" s="379"/>
    </row>
    <row r="264" spans="1:18" x14ac:dyDescent="0.45">
      <c r="A264" s="81" t="s">
        <v>51</v>
      </c>
      <c r="B264" s="213">
        <v>71.25</v>
      </c>
      <c r="C264" s="213">
        <v>74.11</v>
      </c>
      <c r="D264" s="213">
        <v>87.02</v>
      </c>
      <c r="E264" s="235">
        <f t="shared" si="135"/>
        <v>0.17420051275131554</v>
      </c>
      <c r="F264" s="235">
        <f t="shared" si="136"/>
        <v>0.22133333333333338</v>
      </c>
      <c r="G264" s="225">
        <f t="shared" si="139"/>
        <v>12.909999999999997</v>
      </c>
      <c r="H264" s="378">
        <f t="shared" si="140"/>
        <v>15.769999999999996</v>
      </c>
      <c r="I264" s="379"/>
      <c r="J264" s="166"/>
      <c r="K264" s="213">
        <v>71.634204552613241</v>
      </c>
      <c r="L264" s="213">
        <v>71.344207189114897</v>
      </c>
      <c r="M264" s="213">
        <v>84.606213815895359</v>
      </c>
      <c r="N264" s="235">
        <f t="shared" si="137"/>
        <v>0.18588764455152385</v>
      </c>
      <c r="O264" s="235">
        <f t="shared" si="138"/>
        <v>0.1810868054485697</v>
      </c>
      <c r="P264" s="225">
        <f t="shared" si="141"/>
        <v>13.262006626780462</v>
      </c>
      <c r="Q264" s="378">
        <f t="shared" si="142"/>
        <v>12.972009263282118</v>
      </c>
      <c r="R264" s="379"/>
    </row>
    <row r="265" spans="1:18" x14ac:dyDescent="0.45">
      <c r="A265" s="81" t="s">
        <v>52</v>
      </c>
      <c r="B265" s="213">
        <v>56.52</v>
      </c>
      <c r="C265" s="213">
        <v>57.74</v>
      </c>
      <c r="D265" s="213">
        <v>66.69</v>
      </c>
      <c r="E265" s="235">
        <f t="shared" si="135"/>
        <v>0.15500519570488391</v>
      </c>
      <c r="F265" s="235">
        <f t="shared" si="136"/>
        <v>0.17993630573248387</v>
      </c>
      <c r="G265" s="225">
        <f t="shared" si="139"/>
        <v>8.9499999999999957</v>
      </c>
      <c r="H265" s="378">
        <f t="shared" si="140"/>
        <v>10.169999999999995</v>
      </c>
      <c r="I265" s="379"/>
      <c r="J265" s="166"/>
      <c r="K265" s="213">
        <v>57.527139140011158</v>
      </c>
      <c r="L265" s="213">
        <v>58.053139067807543</v>
      </c>
      <c r="M265" s="213">
        <v>66.607045091057046</v>
      </c>
      <c r="N265" s="235">
        <f t="shared" si="137"/>
        <v>0.14734614114937572</v>
      </c>
      <c r="O265" s="235">
        <f t="shared" si="138"/>
        <v>0.15783691118285859</v>
      </c>
      <c r="P265" s="225">
        <f t="shared" si="141"/>
        <v>8.5539060232495032</v>
      </c>
      <c r="Q265" s="378">
        <f t="shared" si="142"/>
        <v>9.0799059510458875</v>
      </c>
      <c r="R265" s="379"/>
    </row>
    <row r="266" spans="1:18" x14ac:dyDescent="0.45">
      <c r="A266" s="81" t="s">
        <v>53</v>
      </c>
      <c r="B266" s="213">
        <v>86.66</v>
      </c>
      <c r="C266" s="213">
        <v>117.98</v>
      </c>
      <c r="D266" s="213">
        <v>142.55000000000001</v>
      </c>
      <c r="E266" s="235">
        <f>D266/C266-1</f>
        <v>0.20825563654856771</v>
      </c>
      <c r="F266" s="235">
        <f>D266/B266-1</f>
        <v>0.64493422570967018</v>
      </c>
      <c r="G266" s="225">
        <f>D266-C266</f>
        <v>24.570000000000007</v>
      </c>
      <c r="H266" s="378">
        <f>D266-B266</f>
        <v>55.890000000000015</v>
      </c>
      <c r="I266" s="379"/>
      <c r="J266" s="166"/>
      <c r="K266" s="213">
        <v>85.944371183227631</v>
      </c>
      <c r="L266" s="213">
        <v>119.22942738461825</v>
      </c>
      <c r="M266" s="213">
        <v>139.89231265275984</v>
      </c>
      <c r="N266" s="235">
        <f>M266/L266-1</f>
        <v>0.17330356876986319</v>
      </c>
      <c r="O266" s="235">
        <f>M266/K266-1</f>
        <v>0.62770767563728902</v>
      </c>
      <c r="P266" s="225">
        <f>M266-L266</f>
        <v>20.662885268141594</v>
      </c>
      <c r="Q266" s="378">
        <f>M266-K266</f>
        <v>53.947941469532211</v>
      </c>
      <c r="R266" s="379"/>
    </row>
    <row r="267" spans="1:18" x14ac:dyDescent="0.45">
      <c r="A267" s="81" t="s">
        <v>54</v>
      </c>
      <c r="B267" s="213">
        <v>73.08</v>
      </c>
      <c r="C267" s="213">
        <v>76.33</v>
      </c>
      <c r="D267" s="213">
        <v>86.98</v>
      </c>
      <c r="E267" s="235">
        <f t="shared" si="135"/>
        <v>0.13952574348224811</v>
      </c>
      <c r="F267" s="235">
        <f t="shared" si="136"/>
        <v>0.19020251778872477</v>
      </c>
      <c r="G267" s="225">
        <f t="shared" si="139"/>
        <v>10.650000000000006</v>
      </c>
      <c r="H267" s="378">
        <f t="shared" si="140"/>
        <v>13.900000000000006</v>
      </c>
      <c r="I267" s="379"/>
      <c r="J267" s="166"/>
      <c r="K267" s="213">
        <v>67.681868688722361</v>
      </c>
      <c r="L267" s="213">
        <v>77.183882062263137</v>
      </c>
      <c r="M267" s="213">
        <v>91.098164043137814</v>
      </c>
      <c r="N267" s="235">
        <f t="shared" si="137"/>
        <v>0.1802744512079637</v>
      </c>
      <c r="O267" s="235">
        <f t="shared" si="138"/>
        <v>0.34597589883503388</v>
      </c>
      <c r="P267" s="225">
        <f t="shared" si="141"/>
        <v>13.914281980874676</v>
      </c>
      <c r="Q267" s="378">
        <f t="shared" si="142"/>
        <v>23.416295354415453</v>
      </c>
      <c r="R267" s="379"/>
    </row>
    <row r="268" spans="1:18" x14ac:dyDescent="0.45">
      <c r="A268" s="81" t="s">
        <v>55</v>
      </c>
      <c r="B268" s="213">
        <v>87.82</v>
      </c>
      <c r="C268" s="213">
        <v>91.89</v>
      </c>
      <c r="D268" s="213">
        <v>102.3</v>
      </c>
      <c r="E268" s="235">
        <f>D268/C268-1</f>
        <v>0.11328762650995761</v>
      </c>
      <c r="F268" s="235">
        <f>D268/B268-1</f>
        <v>0.16488271464358917</v>
      </c>
      <c r="G268" s="225">
        <f>D268-C268</f>
        <v>10.409999999999997</v>
      </c>
      <c r="H268" s="378">
        <f>D268-B268</f>
        <v>14.480000000000004</v>
      </c>
      <c r="I268" s="379"/>
      <c r="J268" s="166"/>
      <c r="K268" s="213">
        <v>85.765679957788748</v>
      </c>
      <c r="L268" s="213">
        <v>92.21778077570292</v>
      </c>
      <c r="M268" s="213">
        <v>103.72879745271082</v>
      </c>
      <c r="N268" s="235">
        <f>M268/L268-1</f>
        <v>0.12482426469365615</v>
      </c>
      <c r="O268" s="235">
        <f>M268/K268-1</f>
        <v>0.20944412151530734</v>
      </c>
      <c r="P268" s="225">
        <f>M268-L268</f>
        <v>11.511016677007902</v>
      </c>
      <c r="Q268" s="378">
        <f>M268-K268</f>
        <v>17.963117494922074</v>
      </c>
      <c r="R268" s="379"/>
    </row>
    <row r="269" spans="1:18" x14ac:dyDescent="0.45">
      <c r="A269" s="81" t="s">
        <v>56</v>
      </c>
      <c r="B269" s="213">
        <v>103.77</v>
      </c>
      <c r="C269" s="213">
        <v>107.77</v>
      </c>
      <c r="D269" s="213">
        <v>122.28</v>
      </c>
      <c r="E269" s="235">
        <f t="shared" si="135"/>
        <v>0.13463858216572344</v>
      </c>
      <c r="F269" s="235">
        <f t="shared" si="136"/>
        <v>0.17837525296328427</v>
      </c>
      <c r="G269" s="225">
        <f t="shared" si="139"/>
        <v>14.510000000000005</v>
      </c>
      <c r="H269" s="378">
        <f t="shared" si="140"/>
        <v>18.510000000000005</v>
      </c>
      <c r="I269" s="379"/>
      <c r="J269" s="166"/>
      <c r="K269" s="213">
        <v>103.64097252767108</v>
      </c>
      <c r="L269" s="213">
        <v>108.84823454765021</v>
      </c>
      <c r="M269" s="213">
        <v>125.22856834625475</v>
      </c>
      <c r="N269" s="235">
        <f t="shared" si="137"/>
        <v>0.15048782248676495</v>
      </c>
      <c r="O269" s="235">
        <f t="shared" si="138"/>
        <v>0.20829210004585774</v>
      </c>
      <c r="P269" s="225">
        <f t="shared" si="141"/>
        <v>16.380333798604539</v>
      </c>
      <c r="Q269" s="374">
        <f t="shared" si="142"/>
        <v>21.587595818583665</v>
      </c>
      <c r="R269" s="375"/>
    </row>
    <row r="270" spans="1:18" x14ac:dyDescent="0.45">
      <c r="A270" s="81" t="s">
        <v>57</v>
      </c>
      <c r="B270" s="213">
        <v>128.66999999999999</v>
      </c>
      <c r="C270" s="213">
        <v>278.27</v>
      </c>
      <c r="D270" s="213">
        <v>137.88</v>
      </c>
      <c r="E270" s="235">
        <f>D270/C270-1</f>
        <v>-0.50451000826535375</v>
      </c>
      <c r="F270" s="235">
        <f>D270/B270-1</f>
        <v>7.1578456516670608E-2</v>
      </c>
      <c r="G270" s="225">
        <f>D270-C270</f>
        <v>-140.38999999999999</v>
      </c>
      <c r="H270" s="378">
        <f>D270-B270</f>
        <v>9.210000000000008</v>
      </c>
      <c r="I270" s="379"/>
      <c r="J270" s="166"/>
      <c r="K270" s="213">
        <v>151.19079439714889</v>
      </c>
      <c r="L270" s="213">
        <v>213.08463346249329</v>
      </c>
      <c r="M270" s="213">
        <v>145.57825476657206</v>
      </c>
      <c r="N270" s="235">
        <f>M270/L270-1</f>
        <v>-0.31680547582894358</v>
      </c>
      <c r="O270" s="235">
        <f>M270/K270-1</f>
        <v>-3.7122231237397885E-2</v>
      </c>
      <c r="P270" s="225">
        <f>M270-L270</f>
        <v>-67.506378695921228</v>
      </c>
      <c r="Q270" s="378">
        <f>M270-K270</f>
        <v>-5.6125396305768334</v>
      </c>
      <c r="R270" s="379"/>
    </row>
    <row r="271" spans="1:18" x14ac:dyDescent="0.45">
      <c r="A271" s="81" t="s">
        <v>82</v>
      </c>
      <c r="B271" s="226">
        <v>60.87</v>
      </c>
      <c r="C271" s="226">
        <v>64.7</v>
      </c>
      <c r="D271" s="226">
        <v>69</v>
      </c>
      <c r="E271" s="235">
        <f>D271/C271-1</f>
        <v>6.646058732612059E-2</v>
      </c>
      <c r="F271" s="235">
        <f>D271/B271-1</f>
        <v>0.13356333169048806</v>
      </c>
      <c r="G271" s="225">
        <f>D271-C271</f>
        <v>4.2999999999999972</v>
      </c>
      <c r="H271" s="378">
        <f>D271-B271</f>
        <v>8.1300000000000026</v>
      </c>
      <c r="I271" s="379"/>
      <c r="J271" s="166"/>
      <c r="K271" s="226">
        <v>56.232564802624267</v>
      </c>
      <c r="L271" s="226">
        <v>67.594080166100653</v>
      </c>
      <c r="M271" s="226">
        <v>78.212653600428197</v>
      </c>
      <c r="N271" s="235">
        <f>M271/L271-1</f>
        <v>0.15709324556579896</v>
      </c>
      <c r="O271" s="235">
        <f>M271/K271-1</f>
        <v>0.39087829045240641</v>
      </c>
      <c r="P271" s="225">
        <f>M271-L271</f>
        <v>10.618573434327544</v>
      </c>
      <c r="Q271" s="378">
        <f>M271-K271</f>
        <v>21.98008879780393</v>
      </c>
      <c r="R271" s="379"/>
    </row>
    <row r="272" spans="1:18" x14ac:dyDescent="0.45">
      <c r="A272" s="310" t="s">
        <v>13</v>
      </c>
      <c r="B272" s="311"/>
      <c r="C272" s="311"/>
      <c r="D272" s="311"/>
      <c r="E272" s="311"/>
      <c r="F272" s="311"/>
      <c r="G272" s="311"/>
      <c r="H272" s="311"/>
      <c r="I272" s="311"/>
      <c r="J272" s="311"/>
      <c r="K272" s="311"/>
      <c r="L272" s="311"/>
      <c r="M272" s="311"/>
      <c r="N272" s="311"/>
      <c r="O272" s="311"/>
      <c r="P272" s="311"/>
      <c r="Q272" s="311"/>
      <c r="R272" s="312"/>
    </row>
    <row r="273" spans="1:18" ht="21" x14ac:dyDescent="0.65">
      <c r="A273" s="359" t="s">
        <v>83</v>
      </c>
      <c r="B273" s="359"/>
      <c r="C273" s="359"/>
      <c r="D273" s="359"/>
      <c r="E273" s="359"/>
      <c r="F273" s="359"/>
      <c r="G273" s="359"/>
      <c r="H273" s="359"/>
      <c r="I273" s="359"/>
      <c r="J273" s="359"/>
      <c r="K273" s="359"/>
      <c r="L273" s="359"/>
      <c r="M273" s="359"/>
      <c r="N273" s="359"/>
      <c r="O273" s="359"/>
      <c r="P273" s="359"/>
      <c r="Q273" s="359"/>
      <c r="R273" s="359"/>
    </row>
    <row r="274" spans="1:18" x14ac:dyDescent="0.45">
      <c r="A274" s="54"/>
      <c r="B274" s="306" t="s">
        <v>114</v>
      </c>
      <c r="C274" s="307"/>
      <c r="D274" s="307"/>
      <c r="E274" s="307"/>
      <c r="F274" s="307"/>
      <c r="G274" s="307"/>
      <c r="H274" s="307"/>
      <c r="I274" s="308"/>
      <c r="J274" s="165"/>
      <c r="K274" s="306" t="str">
        <f>K$5</f>
        <v>acumulado marzo</v>
      </c>
      <c r="L274" s="307"/>
      <c r="M274" s="307"/>
      <c r="N274" s="307"/>
      <c r="O274" s="307"/>
      <c r="P274" s="307"/>
      <c r="Q274" s="307"/>
      <c r="R274" s="308"/>
    </row>
    <row r="275" spans="1:18" x14ac:dyDescent="0.45">
      <c r="A275" s="4"/>
      <c r="B275" s="5">
        <f>B$6</f>
        <v>2019</v>
      </c>
      <c r="C275" s="5">
        <f>C$6</f>
        <v>2022</v>
      </c>
      <c r="D275" s="5">
        <f>D$6</f>
        <v>2023</v>
      </c>
      <c r="E275" s="5" t="str">
        <f>CONCATENATE("var ",RIGHT(D275,2),"/",RIGHT(C275,2))</f>
        <v>var 23/22</v>
      </c>
      <c r="F275" s="5" t="str">
        <f>CONCATENATE("var ",RIGHT(D275,2),"/",RIGHT(B275,2))</f>
        <v>var 23/19</v>
      </c>
      <c r="G275" s="5" t="str">
        <f>CONCATENATE("dif ",RIGHT(D275,2),"-",RIGHT(C275,2))</f>
        <v>dif 23-22</v>
      </c>
      <c r="H275" s="316" t="str">
        <f>CONCATENATE("dif ",RIGHT(D275,2),"-",RIGHT(B275,2))</f>
        <v>dif 23-19</v>
      </c>
      <c r="I275" s="317"/>
      <c r="J275" s="166"/>
      <c r="K275" s="5">
        <f>K$6</f>
        <v>2019</v>
      </c>
      <c r="L275" s="5">
        <f>L$6</f>
        <v>2022</v>
      </c>
      <c r="M275" s="5">
        <f>M$6</f>
        <v>2023</v>
      </c>
      <c r="N275" s="5" t="str">
        <f>CONCATENATE("var ",RIGHT(M275,2),"/",RIGHT(L275,2))</f>
        <v>var 23/22</v>
      </c>
      <c r="O275" s="5" t="str">
        <f>CONCATENATE("var ",RIGHT(M275,2),"/",RIGHT(K275,2))</f>
        <v>var 23/19</v>
      </c>
      <c r="P275" s="5" t="str">
        <f>CONCATENATE("dif ",RIGHT(M275,2),"-",RIGHT(L275,2))</f>
        <v>dif 23-22</v>
      </c>
      <c r="Q275" s="316" t="str">
        <f>CONCATENATE("dif ",RIGHT(M275,2),"-",RIGHT(K275,2))</f>
        <v>dif 23-19</v>
      </c>
      <c r="R275" s="317"/>
    </row>
    <row r="276" spans="1:18" x14ac:dyDescent="0.45">
      <c r="A276" s="167" t="s">
        <v>4</v>
      </c>
      <c r="B276" s="202">
        <v>78.3</v>
      </c>
      <c r="C276" s="202">
        <v>89.21</v>
      </c>
      <c r="D276" s="202">
        <v>98.71</v>
      </c>
      <c r="E276" s="203">
        <f t="shared" ref="E276:E287" si="143">D276/C276-1</f>
        <v>0.10649030377760349</v>
      </c>
      <c r="F276" s="203">
        <f t="shared" ref="F276:F287" si="144">D276/B276-1</f>
        <v>0.26066411238825027</v>
      </c>
      <c r="G276" s="236">
        <f>D276-C276</f>
        <v>9.5</v>
      </c>
      <c r="H276" s="384">
        <f>D276-B276</f>
        <v>20.409999999999997</v>
      </c>
      <c r="I276" s="385"/>
      <c r="J276" s="205"/>
      <c r="K276" s="202">
        <v>80.447469317713143</v>
      </c>
      <c r="L276" s="202">
        <v>78.689518839833553</v>
      </c>
      <c r="M276" s="202">
        <v>100.09923466095674</v>
      </c>
      <c r="N276" s="203">
        <f t="shared" ref="N276:N287" si="145">M276/L276-1</f>
        <v>0.27207836744688962</v>
      </c>
      <c r="O276" s="203">
        <f t="shared" ref="O276:O287" si="146">M276/K276-1</f>
        <v>0.24428071522837347</v>
      </c>
      <c r="P276" s="236">
        <f>M276-L276</f>
        <v>21.409715821123186</v>
      </c>
      <c r="Q276" s="384">
        <f>M276-K276</f>
        <v>19.651765343243596</v>
      </c>
      <c r="R276" s="385"/>
    </row>
    <row r="277" spans="1:18" x14ac:dyDescent="0.45">
      <c r="A277" s="171" t="s">
        <v>5</v>
      </c>
      <c r="B277" s="206">
        <v>85.4</v>
      </c>
      <c r="C277" s="206">
        <v>96.76</v>
      </c>
      <c r="D277" s="206">
        <v>107.73</v>
      </c>
      <c r="E277" s="207">
        <f t="shared" si="143"/>
        <v>0.11337329474989666</v>
      </c>
      <c r="F277" s="207">
        <f t="shared" si="144"/>
        <v>0.26147540983606543</v>
      </c>
      <c r="G277" s="237">
        <f t="shared" ref="G277:G287" si="147">D277-C277</f>
        <v>10.969999999999999</v>
      </c>
      <c r="H277" s="386">
        <f t="shared" ref="H277:H287" si="148">D277-B277</f>
        <v>22.33</v>
      </c>
      <c r="I277" s="387"/>
      <c r="J277" s="209"/>
      <c r="K277" s="206">
        <v>87.737134615757952</v>
      </c>
      <c r="L277" s="206">
        <v>84.393068476083741</v>
      </c>
      <c r="M277" s="206">
        <v>108.75619759540923</v>
      </c>
      <c r="N277" s="207">
        <f t="shared" si="145"/>
        <v>0.28868637625410898</v>
      </c>
      <c r="O277" s="207">
        <f t="shared" si="146"/>
        <v>0.23956860537677249</v>
      </c>
      <c r="P277" s="237">
        <f t="shared" ref="P277:P287" si="149">M277-L277</f>
        <v>24.363129119325492</v>
      </c>
      <c r="Q277" s="386">
        <f t="shared" ref="Q277:Q287" si="150">M277-K277</f>
        <v>21.019062979651281</v>
      </c>
      <c r="R277" s="387"/>
    </row>
    <row r="278" spans="1:18" x14ac:dyDescent="0.45">
      <c r="A278" s="26" t="s">
        <v>74</v>
      </c>
      <c r="B278" s="210">
        <v>130.28</v>
      </c>
      <c r="C278" s="210">
        <v>171.01</v>
      </c>
      <c r="D278" s="210">
        <v>165.84</v>
      </c>
      <c r="E278" s="235">
        <f t="shared" si="143"/>
        <v>-3.0232150166656813E-2</v>
      </c>
      <c r="F278" s="235">
        <f t="shared" si="144"/>
        <v>0.27295056800736872</v>
      </c>
      <c r="G278" s="238">
        <f t="shared" si="147"/>
        <v>-5.1699999999999875</v>
      </c>
      <c r="H278" s="388">
        <f t="shared" si="148"/>
        <v>35.56</v>
      </c>
      <c r="I278" s="389"/>
      <c r="J278" s="166"/>
      <c r="K278" s="210">
        <v>137.09325353259987</v>
      </c>
      <c r="L278" s="210">
        <v>146.72260350347946</v>
      </c>
      <c r="M278" s="210">
        <v>167.42477098708017</v>
      </c>
      <c r="N278" s="235">
        <f t="shared" si="145"/>
        <v>0.14109732917266404</v>
      </c>
      <c r="O278" s="235">
        <f t="shared" si="146"/>
        <v>0.22124733838392463</v>
      </c>
      <c r="P278" s="225">
        <f t="shared" si="149"/>
        <v>20.702167483600704</v>
      </c>
      <c r="Q278" s="378">
        <f t="shared" si="150"/>
        <v>30.331517454480291</v>
      </c>
      <c r="R278" s="379"/>
    </row>
    <row r="279" spans="1:18" x14ac:dyDescent="0.45">
      <c r="A279" s="26" t="s">
        <v>75</v>
      </c>
      <c r="B279" s="213">
        <v>82.81</v>
      </c>
      <c r="C279" s="213">
        <v>85.65</v>
      </c>
      <c r="D279" s="213">
        <v>101.39</v>
      </c>
      <c r="E279" s="235">
        <f t="shared" si="143"/>
        <v>0.18377116170461183</v>
      </c>
      <c r="F279" s="235">
        <f t="shared" si="144"/>
        <v>0.22436903755585069</v>
      </c>
      <c r="G279" s="238">
        <f t="shared" si="147"/>
        <v>15.739999999999995</v>
      </c>
      <c r="H279" s="388">
        <f t="shared" si="148"/>
        <v>18.579999999999998</v>
      </c>
      <c r="I279" s="389"/>
      <c r="J279" s="166"/>
      <c r="K279" s="213">
        <v>84.4417795068141</v>
      </c>
      <c r="L279" s="213">
        <v>74.045947027033364</v>
      </c>
      <c r="M279" s="213">
        <v>102.602753906982</v>
      </c>
      <c r="N279" s="235">
        <f t="shared" si="145"/>
        <v>0.38566333508467188</v>
      </c>
      <c r="O279" s="235">
        <f t="shared" si="146"/>
        <v>0.21507095783909191</v>
      </c>
      <c r="P279" s="225">
        <f t="shared" si="149"/>
        <v>28.556806879948638</v>
      </c>
      <c r="Q279" s="378">
        <f t="shared" si="150"/>
        <v>18.160974400167902</v>
      </c>
      <c r="R279" s="379"/>
    </row>
    <row r="280" spans="1:18" x14ac:dyDescent="0.45">
      <c r="A280" s="26" t="s">
        <v>76</v>
      </c>
      <c r="B280" s="213">
        <v>56.95</v>
      </c>
      <c r="C280" s="213">
        <v>54.41</v>
      </c>
      <c r="D280" s="213">
        <v>70.36</v>
      </c>
      <c r="E280" s="235">
        <f t="shared" si="143"/>
        <v>0.29314464252894701</v>
      </c>
      <c r="F280" s="235">
        <f t="shared" si="144"/>
        <v>0.23546971027216856</v>
      </c>
      <c r="G280" s="238">
        <f t="shared" si="147"/>
        <v>15.950000000000003</v>
      </c>
      <c r="H280" s="388">
        <f t="shared" si="148"/>
        <v>13.409999999999997</v>
      </c>
      <c r="I280" s="389"/>
      <c r="J280" s="166"/>
      <c r="K280" s="213">
        <v>57.823251377055747</v>
      </c>
      <c r="L280" s="213">
        <v>48.716229358269331</v>
      </c>
      <c r="M280" s="213">
        <v>68.704140266142574</v>
      </c>
      <c r="N280" s="235">
        <f t="shared" si="145"/>
        <v>0.41029265136424997</v>
      </c>
      <c r="O280" s="235">
        <f t="shared" si="146"/>
        <v>0.18817497511743797</v>
      </c>
      <c r="P280" s="225">
        <f t="shared" si="149"/>
        <v>19.987910907873243</v>
      </c>
      <c r="Q280" s="378">
        <f t="shared" si="150"/>
        <v>10.880888889086826</v>
      </c>
      <c r="R280" s="379"/>
    </row>
    <row r="281" spans="1:18" x14ac:dyDescent="0.45">
      <c r="A281" s="26" t="s">
        <v>77</v>
      </c>
      <c r="B281" s="213">
        <v>50.13</v>
      </c>
      <c r="C281" s="213">
        <v>58.7</v>
      </c>
      <c r="D281" s="213">
        <v>50.15</v>
      </c>
      <c r="E281" s="235">
        <f t="shared" si="143"/>
        <v>-0.14565587734241914</v>
      </c>
      <c r="F281" s="235">
        <f t="shared" si="144"/>
        <v>3.9896269698780351E-4</v>
      </c>
      <c r="G281" s="238">
        <f t="shared" si="147"/>
        <v>-8.5500000000000043</v>
      </c>
      <c r="H281" s="388">
        <f t="shared" si="148"/>
        <v>1.9999999999996021E-2</v>
      </c>
      <c r="I281" s="389"/>
      <c r="J281" s="166"/>
      <c r="K281" s="213">
        <v>48.614613878205148</v>
      </c>
      <c r="L281" s="213">
        <v>52.540849883503611</v>
      </c>
      <c r="M281" s="213">
        <v>54.640699374368943</v>
      </c>
      <c r="N281" s="235">
        <f t="shared" si="145"/>
        <v>3.9966035865830696E-2</v>
      </c>
      <c r="O281" s="235">
        <f t="shared" si="146"/>
        <v>0.12395625544329181</v>
      </c>
      <c r="P281" s="225">
        <f t="shared" si="149"/>
        <v>2.0998494908653313</v>
      </c>
      <c r="Q281" s="378">
        <f t="shared" si="150"/>
        <v>6.0260854961637946</v>
      </c>
      <c r="R281" s="379"/>
    </row>
    <row r="282" spans="1:18" x14ac:dyDescent="0.45">
      <c r="A282" s="26" t="s">
        <v>78</v>
      </c>
      <c r="B282" s="218">
        <v>32.270000000000003</v>
      </c>
      <c r="C282" s="218">
        <v>33.08</v>
      </c>
      <c r="D282" s="218">
        <v>47.92</v>
      </c>
      <c r="E282" s="235">
        <f t="shared" si="143"/>
        <v>0.44860943168077405</v>
      </c>
      <c r="F282" s="235">
        <f t="shared" si="144"/>
        <v>0.4849705608924697</v>
      </c>
      <c r="G282" s="238">
        <f t="shared" si="147"/>
        <v>14.840000000000003</v>
      </c>
      <c r="H282" s="388">
        <f t="shared" si="148"/>
        <v>15.649999999999999</v>
      </c>
      <c r="I282" s="389"/>
      <c r="J282" s="166"/>
      <c r="K282" s="218">
        <v>33.251857145155661</v>
      </c>
      <c r="L282" s="218">
        <v>36.092092996625198</v>
      </c>
      <c r="M282" s="218">
        <v>51.529078548873407</v>
      </c>
      <c r="N282" s="235">
        <f t="shared" si="145"/>
        <v>0.42771101010106705</v>
      </c>
      <c r="O282" s="235">
        <f t="shared" si="146"/>
        <v>0.54966016857138111</v>
      </c>
      <c r="P282" s="225">
        <f t="shared" si="149"/>
        <v>15.43698555224821</v>
      </c>
      <c r="Q282" s="378">
        <f t="shared" si="150"/>
        <v>18.277221403717746</v>
      </c>
      <c r="R282" s="379"/>
    </row>
    <row r="283" spans="1:18" x14ac:dyDescent="0.45">
      <c r="A283" s="171" t="s">
        <v>11</v>
      </c>
      <c r="B283" s="206">
        <v>58.42</v>
      </c>
      <c r="C283" s="206">
        <v>60.66</v>
      </c>
      <c r="D283" s="206">
        <v>68.62</v>
      </c>
      <c r="E283" s="207">
        <f t="shared" si="143"/>
        <v>0.13122321134190584</v>
      </c>
      <c r="F283" s="207">
        <f t="shared" si="144"/>
        <v>0.1745977404998289</v>
      </c>
      <c r="G283" s="237">
        <f t="shared" si="147"/>
        <v>7.960000000000008</v>
      </c>
      <c r="H283" s="386">
        <f t="shared" si="148"/>
        <v>10.200000000000003</v>
      </c>
      <c r="I283" s="387"/>
      <c r="J283" s="209"/>
      <c r="K283" s="206">
        <v>60.059885822473397</v>
      </c>
      <c r="L283" s="206">
        <v>56.960658300283569</v>
      </c>
      <c r="M283" s="206">
        <v>71.018812363277519</v>
      </c>
      <c r="N283" s="207">
        <f t="shared" si="145"/>
        <v>0.24680462765866529</v>
      </c>
      <c r="O283" s="207">
        <f t="shared" si="146"/>
        <v>0.18246665625034342</v>
      </c>
      <c r="P283" s="237">
        <f t="shared" si="149"/>
        <v>14.05815406299395</v>
      </c>
      <c r="Q283" s="386">
        <f t="shared" si="150"/>
        <v>10.958926540804121</v>
      </c>
      <c r="R283" s="387"/>
    </row>
    <row r="284" spans="1:18" x14ac:dyDescent="0.45">
      <c r="A284" s="25" t="s">
        <v>12</v>
      </c>
      <c r="B284" s="221">
        <v>85.06</v>
      </c>
      <c r="C284" s="221">
        <v>91.04</v>
      </c>
      <c r="D284" s="221">
        <v>110.65</v>
      </c>
      <c r="E284" s="235">
        <f t="shared" si="143"/>
        <v>0.21539982425307547</v>
      </c>
      <c r="F284" s="235">
        <f t="shared" si="144"/>
        <v>0.30084646132142012</v>
      </c>
      <c r="G284" s="238">
        <f t="shared" si="147"/>
        <v>19.61</v>
      </c>
      <c r="H284" s="388">
        <f t="shared" si="148"/>
        <v>25.590000000000003</v>
      </c>
      <c r="I284" s="389"/>
      <c r="J284" s="166"/>
      <c r="K284" s="221">
        <v>91.155461972161689</v>
      </c>
      <c r="L284" s="221">
        <v>85.881091065106389</v>
      </c>
      <c r="M284" s="221">
        <v>113.61570411089509</v>
      </c>
      <c r="N284" s="235">
        <f t="shared" si="145"/>
        <v>0.32294202020283036</v>
      </c>
      <c r="O284" s="235">
        <f t="shared" si="146"/>
        <v>0.24639491318241169</v>
      </c>
      <c r="P284" s="225">
        <f t="shared" si="149"/>
        <v>27.734613045788706</v>
      </c>
      <c r="Q284" s="378">
        <f t="shared" si="150"/>
        <v>22.460242138733406</v>
      </c>
      <c r="R284" s="379"/>
    </row>
    <row r="285" spans="1:18" x14ac:dyDescent="0.45">
      <c r="A285" s="26" t="s">
        <v>8</v>
      </c>
      <c r="B285" s="213">
        <v>64.03</v>
      </c>
      <c r="C285" s="213">
        <v>64.34</v>
      </c>
      <c r="D285" s="213">
        <v>73.58</v>
      </c>
      <c r="E285" s="235">
        <f t="shared" si="143"/>
        <v>0.14361206092632872</v>
      </c>
      <c r="F285" s="235">
        <f t="shared" si="144"/>
        <v>0.14914883648289856</v>
      </c>
      <c r="G285" s="238">
        <f t="shared" si="147"/>
        <v>9.2399999999999949</v>
      </c>
      <c r="H285" s="388">
        <f t="shared" si="148"/>
        <v>9.5499999999999972</v>
      </c>
      <c r="I285" s="389"/>
      <c r="J285" s="166"/>
      <c r="K285" s="213">
        <v>65.429850943344604</v>
      </c>
      <c r="L285" s="213">
        <v>60.059471732355107</v>
      </c>
      <c r="M285" s="213">
        <v>75.625259858052416</v>
      </c>
      <c r="N285" s="235">
        <f t="shared" si="145"/>
        <v>0.25917291106161588</v>
      </c>
      <c r="O285" s="235">
        <f t="shared" si="146"/>
        <v>0.15582197984121904</v>
      </c>
      <c r="P285" s="225">
        <f t="shared" si="149"/>
        <v>15.56578812569731</v>
      </c>
      <c r="Q285" s="378">
        <f t="shared" si="150"/>
        <v>10.195408914707812</v>
      </c>
      <c r="R285" s="379"/>
    </row>
    <row r="286" spans="1:18" x14ac:dyDescent="0.45">
      <c r="A286" s="26" t="s">
        <v>9</v>
      </c>
      <c r="B286" s="213">
        <v>40.54</v>
      </c>
      <c r="C286" s="213">
        <v>41.69</v>
      </c>
      <c r="D286" s="213">
        <v>48</v>
      </c>
      <c r="E286" s="235">
        <f t="shared" si="143"/>
        <v>0.15135524106500364</v>
      </c>
      <c r="F286" s="235">
        <f t="shared" si="144"/>
        <v>0.18401578687715836</v>
      </c>
      <c r="G286" s="238">
        <f t="shared" si="147"/>
        <v>6.3100000000000023</v>
      </c>
      <c r="H286" s="388">
        <f t="shared" si="148"/>
        <v>7.4600000000000009</v>
      </c>
      <c r="I286" s="389"/>
      <c r="J286" s="166"/>
      <c r="K286" s="213">
        <v>42.73237974579046</v>
      </c>
      <c r="L286" s="213">
        <v>37.952553560702022</v>
      </c>
      <c r="M286" s="213">
        <v>51.823171909337674</v>
      </c>
      <c r="N286" s="235">
        <f t="shared" si="145"/>
        <v>0.36547259794919262</v>
      </c>
      <c r="O286" s="235">
        <f t="shared" si="146"/>
        <v>0.2127377931588923</v>
      </c>
      <c r="P286" s="225">
        <f t="shared" si="149"/>
        <v>13.870618348635652</v>
      </c>
      <c r="Q286" s="378">
        <f t="shared" si="150"/>
        <v>9.0907921635472135</v>
      </c>
      <c r="R286" s="379"/>
    </row>
    <row r="287" spans="1:18" x14ac:dyDescent="0.45">
      <c r="A287" s="27" t="s">
        <v>10</v>
      </c>
      <c r="B287" s="226">
        <v>63.5</v>
      </c>
      <c r="C287" s="226">
        <v>64.28</v>
      </c>
      <c r="D287" s="226">
        <v>68.209999999999994</v>
      </c>
      <c r="E287" s="239">
        <f t="shared" si="143"/>
        <v>6.1138767890479118E-2</v>
      </c>
      <c r="F287" s="239">
        <f t="shared" si="144"/>
        <v>7.4173228346456677E-2</v>
      </c>
      <c r="G287" s="240">
        <f t="shared" si="147"/>
        <v>3.9299999999999926</v>
      </c>
      <c r="H287" s="393">
        <f t="shared" si="148"/>
        <v>4.7099999999999937</v>
      </c>
      <c r="I287" s="394"/>
      <c r="J287" s="241"/>
      <c r="K287" s="226">
        <v>63.159260434088566</v>
      </c>
      <c r="L287" s="226">
        <v>67.500988196525284</v>
      </c>
      <c r="M287" s="226">
        <v>68.589418133717103</v>
      </c>
      <c r="N287" s="239">
        <f t="shared" si="145"/>
        <v>1.6124651894323661E-2</v>
      </c>
      <c r="O287" s="239">
        <f t="shared" si="146"/>
        <v>8.597563781316464E-2</v>
      </c>
      <c r="P287" s="242">
        <f t="shared" si="149"/>
        <v>1.0884299371918189</v>
      </c>
      <c r="Q287" s="395">
        <f t="shared" si="150"/>
        <v>5.4301576996285377</v>
      </c>
      <c r="R287" s="396"/>
    </row>
    <row r="288" spans="1:18" x14ac:dyDescent="0.45">
      <c r="A288" s="390" t="s">
        <v>13</v>
      </c>
      <c r="B288" s="391"/>
      <c r="C288" s="391"/>
      <c r="D288" s="391"/>
      <c r="E288" s="391"/>
      <c r="F288" s="391"/>
      <c r="G288" s="391"/>
      <c r="H288" s="391"/>
      <c r="I288" s="391"/>
      <c r="J288" s="391"/>
      <c r="K288" s="391"/>
      <c r="L288" s="391"/>
      <c r="M288" s="391"/>
      <c r="N288" s="391"/>
      <c r="O288" s="391"/>
      <c r="P288" s="391"/>
      <c r="Q288" s="391"/>
      <c r="R288" s="392"/>
    </row>
    <row r="289" spans="1:18" ht="21" x14ac:dyDescent="0.65">
      <c r="A289" s="359" t="s">
        <v>84</v>
      </c>
      <c r="B289" s="359"/>
      <c r="C289" s="359"/>
      <c r="D289" s="359"/>
      <c r="E289" s="359"/>
      <c r="F289" s="359"/>
      <c r="G289" s="359"/>
      <c r="H289" s="359"/>
      <c r="I289" s="359"/>
      <c r="J289" s="359"/>
      <c r="K289" s="359"/>
      <c r="L289" s="359"/>
      <c r="M289" s="359"/>
      <c r="N289" s="359"/>
      <c r="O289" s="359"/>
      <c r="P289" s="359"/>
      <c r="Q289" s="359"/>
      <c r="R289" s="359"/>
    </row>
    <row r="290" spans="1:18" x14ac:dyDescent="0.45">
      <c r="A290" s="54"/>
      <c r="B290" s="306" t="s">
        <v>114</v>
      </c>
      <c r="C290" s="307"/>
      <c r="D290" s="307"/>
      <c r="E290" s="307"/>
      <c r="F290" s="307"/>
      <c r="G290" s="307"/>
      <c r="H290" s="307"/>
      <c r="I290" s="308"/>
      <c r="J290" s="165"/>
      <c r="K290" s="306" t="str">
        <f>K$5</f>
        <v>acumulado marzo</v>
      </c>
      <c r="L290" s="307"/>
      <c r="M290" s="307"/>
      <c r="N290" s="307"/>
      <c r="O290" s="307"/>
      <c r="P290" s="307"/>
      <c r="Q290" s="307"/>
      <c r="R290" s="308"/>
    </row>
    <row r="291" spans="1:18" x14ac:dyDescent="0.45">
      <c r="A291" s="4"/>
      <c r="B291" s="5">
        <f>B$6</f>
        <v>2019</v>
      </c>
      <c r="C291" s="5">
        <f>C$6</f>
        <v>2022</v>
      </c>
      <c r="D291" s="5">
        <f>D$6</f>
        <v>2023</v>
      </c>
      <c r="E291" s="5" t="str">
        <f>CONCATENATE("var ",RIGHT(D291,2),"/",RIGHT(C291,2))</f>
        <v>var 23/22</v>
      </c>
      <c r="F291" s="5" t="str">
        <f>CONCATENATE("var ",RIGHT(D291,2),"/",RIGHT(B291,2))</f>
        <v>var 23/19</v>
      </c>
      <c r="G291" s="5" t="str">
        <f>CONCATENATE("dif ",RIGHT(D291,2),"-",RIGHT(C291,2))</f>
        <v>dif 23-22</v>
      </c>
      <c r="H291" s="316" t="str">
        <f>CONCATENATE("dif ",RIGHT(D291,2),"-",RIGHT(B291,2))</f>
        <v>dif 23-19</v>
      </c>
      <c r="I291" s="317"/>
      <c r="J291" s="166"/>
      <c r="K291" s="5">
        <f>K$6</f>
        <v>2019</v>
      </c>
      <c r="L291" s="5">
        <f>L$6</f>
        <v>2022</v>
      </c>
      <c r="M291" s="5">
        <f>M$6</f>
        <v>2023</v>
      </c>
      <c r="N291" s="5" t="str">
        <f>CONCATENATE("var ",RIGHT(M291,2),"/",RIGHT(L291,2))</f>
        <v>var 23/22</v>
      </c>
      <c r="O291" s="5" t="str">
        <f>CONCATENATE("var ",RIGHT(M291,2),"/",RIGHT(K291,2))</f>
        <v>var 23/19</v>
      </c>
      <c r="P291" s="5" t="str">
        <f>CONCATENATE("dif ",RIGHT(M291,2),"-",RIGHT(L291,2))</f>
        <v>dif 23-22</v>
      </c>
      <c r="Q291" s="316" t="str">
        <f>CONCATENATE("dif ",RIGHT(M291,2),"-",RIGHT(K291,2))</f>
        <v>dif 23-19</v>
      </c>
      <c r="R291" s="317"/>
    </row>
    <row r="292" spans="1:18" x14ac:dyDescent="0.45">
      <c r="A292" s="167" t="s">
        <v>48</v>
      </c>
      <c r="B292" s="202">
        <v>78.3</v>
      </c>
      <c r="C292" s="202">
        <v>89.21</v>
      </c>
      <c r="D292" s="202">
        <v>98.71</v>
      </c>
      <c r="E292" s="229">
        <f t="shared" ref="E292:E300" si="151">D292/C292-1</f>
        <v>0.10649030377760349</v>
      </c>
      <c r="F292" s="229">
        <f t="shared" ref="F292:F300" si="152">D292/B292-1</f>
        <v>0.26066411238825027</v>
      </c>
      <c r="G292" s="236">
        <f>D292-C292</f>
        <v>9.5</v>
      </c>
      <c r="H292" s="384">
        <f>D292-B292</f>
        <v>20.409999999999997</v>
      </c>
      <c r="I292" s="385"/>
      <c r="J292" s="205"/>
      <c r="K292" s="202">
        <v>80.447469317713143</v>
      </c>
      <c r="L292" s="202">
        <v>78.689518839833553</v>
      </c>
      <c r="M292" s="202">
        <v>100.09923466095674</v>
      </c>
      <c r="N292" s="229">
        <f t="shared" ref="N292:N300" si="153">M292/L292-1</f>
        <v>0.27207836744688962</v>
      </c>
      <c r="O292" s="229">
        <f t="shared" ref="O292:O300" si="154">M292/K292-1</f>
        <v>0.24428071522837347</v>
      </c>
      <c r="P292" s="236">
        <f>M292-L292</f>
        <v>21.409715821123186</v>
      </c>
      <c r="Q292" s="384">
        <f>M292-K292</f>
        <v>19.651765343243596</v>
      </c>
      <c r="R292" s="385"/>
    </row>
    <row r="293" spans="1:18" x14ac:dyDescent="0.45">
      <c r="A293" s="78" t="s">
        <v>49</v>
      </c>
      <c r="B293" s="231">
        <v>99.32</v>
      </c>
      <c r="C293" s="231">
        <v>119.6</v>
      </c>
      <c r="D293" s="231">
        <v>128.18</v>
      </c>
      <c r="E293" s="243">
        <f t="shared" si="151"/>
        <v>7.173913043478275E-2</v>
      </c>
      <c r="F293" s="243">
        <f t="shared" si="152"/>
        <v>0.29057591623036672</v>
      </c>
      <c r="G293" s="244">
        <f t="shared" ref="G293:G300" si="155">D293-C293</f>
        <v>8.5800000000000125</v>
      </c>
      <c r="H293" s="399">
        <f t="shared" ref="H293:H300" si="156">D293-B293</f>
        <v>28.860000000000014</v>
      </c>
      <c r="I293" s="400"/>
      <c r="J293" s="166"/>
      <c r="K293" s="231">
        <v>101.80099096246597</v>
      </c>
      <c r="L293" s="231">
        <v>105.8994718178764</v>
      </c>
      <c r="M293" s="231">
        <v>129.52344732188837</v>
      </c>
      <c r="N293" s="243">
        <f>M293/L293-1</f>
        <v>0.22307925713397281</v>
      </c>
      <c r="O293" s="243">
        <f t="shared" si="154"/>
        <v>0.27232010314755839</v>
      </c>
      <c r="P293" s="244">
        <f t="shared" ref="P293:P300" si="157">M293-L293</f>
        <v>23.623975504011966</v>
      </c>
      <c r="Q293" s="399">
        <f t="shared" ref="Q293:Q300" si="158">M293-K293</f>
        <v>27.722456359422395</v>
      </c>
      <c r="R293" s="400"/>
    </row>
    <row r="294" spans="1:18" x14ac:dyDescent="0.45">
      <c r="A294" s="81" t="s">
        <v>50</v>
      </c>
      <c r="B294" s="213">
        <v>77.92</v>
      </c>
      <c r="C294" s="213">
        <v>78.709999999999994</v>
      </c>
      <c r="D294" s="213">
        <v>92.44</v>
      </c>
      <c r="E294" s="235">
        <f t="shared" si="151"/>
        <v>0.17443780968110789</v>
      </c>
      <c r="F294" s="235">
        <f t="shared" si="152"/>
        <v>0.18634496919917853</v>
      </c>
      <c r="G294" s="245">
        <f t="shared" si="155"/>
        <v>13.730000000000004</v>
      </c>
      <c r="H294" s="397">
        <f t="shared" si="156"/>
        <v>14.519999999999996</v>
      </c>
      <c r="I294" s="398"/>
      <c r="J294" s="166"/>
      <c r="K294" s="213">
        <v>79.219010262041962</v>
      </c>
      <c r="L294" s="213">
        <v>70.319007484018428</v>
      </c>
      <c r="M294" s="213">
        <v>91.763129336994083</v>
      </c>
      <c r="N294" s="235">
        <f t="shared" si="153"/>
        <v>0.30495484251323246</v>
      </c>
      <c r="O294" s="235">
        <f t="shared" si="154"/>
        <v>0.15834733397272283</v>
      </c>
      <c r="P294" s="245">
        <f t="shared" si="157"/>
        <v>21.444121852975655</v>
      </c>
      <c r="Q294" s="397">
        <f t="shared" si="158"/>
        <v>12.544119074952121</v>
      </c>
      <c r="R294" s="398"/>
    </row>
    <row r="295" spans="1:18" x14ac:dyDescent="0.45">
      <c r="A295" s="81" t="s">
        <v>51</v>
      </c>
      <c r="B295" s="213">
        <v>58.4</v>
      </c>
      <c r="C295" s="213">
        <v>60.52</v>
      </c>
      <c r="D295" s="213">
        <v>69.69</v>
      </c>
      <c r="E295" s="235">
        <f t="shared" si="151"/>
        <v>0.1515201586252477</v>
      </c>
      <c r="F295" s="235">
        <f t="shared" si="152"/>
        <v>0.19332191780821928</v>
      </c>
      <c r="G295" s="245">
        <f t="shared" si="155"/>
        <v>9.1699999999999946</v>
      </c>
      <c r="H295" s="397">
        <f t="shared" si="156"/>
        <v>11.29</v>
      </c>
      <c r="I295" s="398"/>
      <c r="J295" s="166"/>
      <c r="K295" s="213">
        <v>58.647515872621021</v>
      </c>
      <c r="L295" s="213">
        <v>57.608646898001687</v>
      </c>
      <c r="M295" s="213">
        <v>68.994738233101771</v>
      </c>
      <c r="N295" s="235">
        <f t="shared" si="153"/>
        <v>0.19764552629155818</v>
      </c>
      <c r="O295" s="235">
        <f t="shared" si="154"/>
        <v>0.17643070139499706</v>
      </c>
      <c r="P295" s="245">
        <f t="shared" si="157"/>
        <v>11.386091335100083</v>
      </c>
      <c r="Q295" s="397">
        <f t="shared" si="158"/>
        <v>10.34722236048075</v>
      </c>
      <c r="R295" s="398"/>
    </row>
    <row r="296" spans="1:18" x14ac:dyDescent="0.45">
      <c r="A296" s="81" t="s">
        <v>52</v>
      </c>
      <c r="B296" s="213">
        <v>46.57</v>
      </c>
      <c r="C296" s="213">
        <v>41.87</v>
      </c>
      <c r="D296" s="213">
        <v>55.78</v>
      </c>
      <c r="E296" s="235">
        <f t="shared" si="151"/>
        <v>0.33221877239073327</v>
      </c>
      <c r="F296" s="235">
        <f t="shared" si="152"/>
        <v>0.19776680266265845</v>
      </c>
      <c r="G296" s="245">
        <f t="shared" si="155"/>
        <v>13.910000000000004</v>
      </c>
      <c r="H296" s="397">
        <f t="shared" si="156"/>
        <v>9.2100000000000009</v>
      </c>
      <c r="I296" s="398"/>
      <c r="J296" s="166"/>
      <c r="K296" s="213">
        <v>47.906111187517197</v>
      </c>
      <c r="L296" s="213">
        <v>37.182970430266224</v>
      </c>
      <c r="M296" s="213">
        <v>57.331700035379647</v>
      </c>
      <c r="N296" s="235">
        <f t="shared" si="153"/>
        <v>0.5418805805980671</v>
      </c>
      <c r="O296" s="235">
        <f t="shared" si="154"/>
        <v>0.19675128317070456</v>
      </c>
      <c r="P296" s="245">
        <f t="shared" si="157"/>
        <v>20.148729605113424</v>
      </c>
      <c r="Q296" s="397">
        <f t="shared" si="158"/>
        <v>9.4255888478624499</v>
      </c>
      <c r="R296" s="398"/>
    </row>
    <row r="297" spans="1:18" x14ac:dyDescent="0.45">
      <c r="A297" s="81" t="s">
        <v>53</v>
      </c>
      <c r="B297" s="213">
        <v>66.97</v>
      </c>
      <c r="C297" s="213">
        <v>96.98</v>
      </c>
      <c r="D297" s="213">
        <v>119.84</v>
      </c>
      <c r="E297" s="235">
        <f>D297/C297-1</f>
        <v>0.23571870488760571</v>
      </c>
      <c r="F297" s="235">
        <f>D297/B297-1</f>
        <v>0.78945796625354636</v>
      </c>
      <c r="G297" s="245">
        <f>D297-C297</f>
        <v>22.86</v>
      </c>
      <c r="H297" s="397">
        <f>D297-B297</f>
        <v>52.870000000000005</v>
      </c>
      <c r="I297" s="398"/>
      <c r="J297" s="166"/>
      <c r="K297" s="213">
        <v>74.280835524253135</v>
      </c>
      <c r="L297" s="213">
        <v>93.152667017109749</v>
      </c>
      <c r="M297" s="213">
        <v>114.42043021425988</v>
      </c>
      <c r="N297" s="235">
        <f>M297/L297-1</f>
        <v>0.22831083508584671</v>
      </c>
      <c r="O297" s="235">
        <f>M297/K297-1</f>
        <v>0.54037618729935977</v>
      </c>
      <c r="P297" s="245">
        <f>M297-L297</f>
        <v>21.267763197150131</v>
      </c>
      <c r="Q297" s="397">
        <f>M297-K297</f>
        <v>40.139594690006746</v>
      </c>
      <c r="R297" s="398"/>
    </row>
    <row r="298" spans="1:18" x14ac:dyDescent="0.45">
      <c r="A298" s="81" t="s">
        <v>54</v>
      </c>
      <c r="B298" s="213">
        <v>55.92</v>
      </c>
      <c r="C298" s="213">
        <v>58.88</v>
      </c>
      <c r="D298" s="213">
        <v>71.39</v>
      </c>
      <c r="E298" s="235">
        <f t="shared" si="151"/>
        <v>0.21246603260869557</v>
      </c>
      <c r="F298" s="235">
        <f t="shared" si="152"/>
        <v>0.27664520743919874</v>
      </c>
      <c r="G298" s="245">
        <f t="shared" si="155"/>
        <v>12.509999999999998</v>
      </c>
      <c r="H298" s="397">
        <f t="shared" si="156"/>
        <v>15.469999999999999</v>
      </c>
      <c r="I298" s="398"/>
      <c r="J298" s="166"/>
      <c r="K298" s="213">
        <v>53.027481929874348</v>
      </c>
      <c r="L298" s="213">
        <v>58.760802809988739</v>
      </c>
      <c r="M298" s="213">
        <v>74.074766308182248</v>
      </c>
      <c r="N298" s="235">
        <f t="shared" si="153"/>
        <v>0.26061528716197691</v>
      </c>
      <c r="O298" s="235">
        <f t="shared" si="154"/>
        <v>0.39691276319968694</v>
      </c>
      <c r="P298" s="245">
        <f t="shared" si="157"/>
        <v>15.313963498193509</v>
      </c>
      <c r="Q298" s="397">
        <f t="shared" si="158"/>
        <v>21.0472843783079</v>
      </c>
      <c r="R298" s="398"/>
    </row>
    <row r="299" spans="1:18" x14ac:dyDescent="0.45">
      <c r="A299" s="81" t="s">
        <v>55</v>
      </c>
      <c r="B299" s="213">
        <v>65.52</v>
      </c>
      <c r="C299" s="213">
        <v>72.150000000000006</v>
      </c>
      <c r="D299" s="213">
        <v>90.67</v>
      </c>
      <c r="E299" s="235">
        <f>D299/C299-1</f>
        <v>0.25668745668745663</v>
      </c>
      <c r="F299" s="235">
        <f>D299/B299-1</f>
        <v>0.38385225885225904</v>
      </c>
      <c r="G299" s="245">
        <f>D299-C299</f>
        <v>18.519999999999996</v>
      </c>
      <c r="H299" s="397">
        <f>D299-B299</f>
        <v>25.150000000000006</v>
      </c>
      <c r="I299" s="398"/>
      <c r="J299" s="166"/>
      <c r="K299" s="213">
        <v>59.931149091308221</v>
      </c>
      <c r="L299" s="213">
        <v>72.808284000455629</v>
      </c>
      <c r="M299" s="213">
        <v>91.051307023719744</v>
      </c>
      <c r="N299" s="235">
        <f>M299/L299-1</f>
        <v>0.25056246378708713</v>
      </c>
      <c r="O299" s="235">
        <f>M299/K299-1</f>
        <v>0.51926516351285623</v>
      </c>
      <c r="P299" s="245">
        <f>M299-L299</f>
        <v>18.243023023264115</v>
      </c>
      <c r="Q299" s="397">
        <f>M299-K299</f>
        <v>31.120157932411523</v>
      </c>
      <c r="R299" s="398"/>
    </row>
    <row r="300" spans="1:18" x14ac:dyDescent="0.45">
      <c r="A300" s="81" t="s">
        <v>56</v>
      </c>
      <c r="B300" s="213">
        <v>79.5</v>
      </c>
      <c r="C300" s="213">
        <v>85.4</v>
      </c>
      <c r="D300" s="213">
        <v>100.17</v>
      </c>
      <c r="E300" s="235">
        <f t="shared" si="151"/>
        <v>0.172950819672131</v>
      </c>
      <c r="F300" s="235">
        <f t="shared" si="152"/>
        <v>0.26</v>
      </c>
      <c r="G300" s="245">
        <f t="shared" si="155"/>
        <v>14.769999999999996</v>
      </c>
      <c r="H300" s="397">
        <f t="shared" si="156"/>
        <v>20.67</v>
      </c>
      <c r="I300" s="398"/>
      <c r="J300" s="166"/>
      <c r="K300" s="213">
        <v>81.677953249640098</v>
      </c>
      <c r="L300" s="213">
        <v>78.646029319263675</v>
      </c>
      <c r="M300" s="213">
        <v>109.85291554864664</v>
      </c>
      <c r="N300" s="235">
        <f t="shared" si="153"/>
        <v>0.39680180295814504</v>
      </c>
      <c r="O300" s="235">
        <f t="shared" si="154"/>
        <v>0.34495186495299079</v>
      </c>
      <c r="P300" s="245">
        <f t="shared" si="157"/>
        <v>31.20688622938296</v>
      </c>
      <c r="Q300" s="402">
        <f t="shared" si="158"/>
        <v>28.174962299006538</v>
      </c>
      <c r="R300" s="403"/>
    </row>
    <row r="301" spans="1:18" x14ac:dyDescent="0.45">
      <c r="A301" s="81" t="s">
        <v>57</v>
      </c>
      <c r="B301" s="213">
        <v>93.87</v>
      </c>
      <c r="C301" s="213">
        <v>163.96</v>
      </c>
      <c r="D301" s="213">
        <v>85.86</v>
      </c>
      <c r="E301" s="235">
        <f>D301/C301-1</f>
        <v>-0.47633569163210543</v>
      </c>
      <c r="F301" s="235">
        <f>D301/B301-1</f>
        <v>-8.5330776605944458E-2</v>
      </c>
      <c r="G301" s="245">
        <f>D301-C301</f>
        <v>-78.100000000000009</v>
      </c>
      <c r="H301" s="397">
        <f>D301-B301</f>
        <v>-8.0100000000000051</v>
      </c>
      <c r="I301" s="398"/>
      <c r="J301" s="166"/>
      <c r="K301" s="213">
        <v>113.86708775068341</v>
      </c>
      <c r="L301" s="213">
        <v>108.60752917026694</v>
      </c>
      <c r="M301" s="213">
        <v>92.138538818695366</v>
      </c>
      <c r="N301" s="235">
        <f>M301/L301-1</f>
        <v>-0.15163764867307405</v>
      </c>
      <c r="O301" s="235">
        <f>M301/K301-1</f>
        <v>-0.19082378728753979</v>
      </c>
      <c r="P301" s="245">
        <f>M301-L301</f>
        <v>-16.468990351571577</v>
      </c>
      <c r="Q301" s="397">
        <f>M301-K301</f>
        <v>-21.728548931988044</v>
      </c>
      <c r="R301" s="398"/>
    </row>
    <row r="302" spans="1:18" x14ac:dyDescent="0.45">
      <c r="A302" s="81" t="s">
        <v>82</v>
      </c>
      <c r="B302" s="226">
        <v>51.88</v>
      </c>
      <c r="C302" s="226">
        <v>45.73</v>
      </c>
      <c r="D302" s="226">
        <v>58.73</v>
      </c>
      <c r="E302" s="235">
        <f>D302/C302-1</f>
        <v>0.2842772796851083</v>
      </c>
      <c r="F302" s="235">
        <f>D302/B302-1</f>
        <v>0.1320354664610639</v>
      </c>
      <c r="G302" s="245">
        <f>D302-C302</f>
        <v>13</v>
      </c>
      <c r="H302" s="397">
        <f>D302-B302</f>
        <v>6.8499999999999943</v>
      </c>
      <c r="I302" s="398"/>
      <c r="J302" s="166"/>
      <c r="K302" s="226">
        <v>47.295317153824072</v>
      </c>
      <c r="L302" s="226">
        <v>44.767370387504492</v>
      </c>
      <c r="M302" s="226">
        <v>68.043210437244085</v>
      </c>
      <c r="N302" s="235">
        <f>M302/L302-1</f>
        <v>0.51992868574287243</v>
      </c>
      <c r="O302" s="235">
        <f>M302/K302-1</f>
        <v>0.43868810977499573</v>
      </c>
      <c r="P302" s="245">
        <f>M302-L302</f>
        <v>23.275840049739593</v>
      </c>
      <c r="Q302" s="397">
        <f>M302-K302</f>
        <v>20.747893283420012</v>
      </c>
      <c r="R302" s="398"/>
    </row>
    <row r="303" spans="1:18" x14ac:dyDescent="0.45">
      <c r="A303" s="310" t="s">
        <v>13</v>
      </c>
      <c r="B303" s="311"/>
      <c r="C303" s="311"/>
      <c r="D303" s="311"/>
      <c r="E303" s="311"/>
      <c r="F303" s="311"/>
      <c r="G303" s="311"/>
      <c r="H303" s="311"/>
      <c r="I303" s="311"/>
      <c r="J303" s="311"/>
      <c r="K303" s="311"/>
      <c r="L303" s="311"/>
      <c r="M303" s="311"/>
      <c r="N303" s="311"/>
      <c r="O303" s="311"/>
      <c r="P303" s="311"/>
      <c r="Q303" s="311"/>
      <c r="R303" s="312"/>
    </row>
    <row r="304" spans="1:18" ht="23.25" x14ac:dyDescent="0.7">
      <c r="A304" s="401" t="s">
        <v>85</v>
      </c>
      <c r="B304" s="401"/>
      <c r="C304" s="401"/>
      <c r="D304" s="401"/>
      <c r="E304" s="401"/>
      <c r="F304" s="401"/>
      <c r="G304" s="401"/>
      <c r="H304" s="401"/>
      <c r="I304" s="401"/>
      <c r="J304" s="401"/>
      <c r="K304" s="401"/>
      <c r="L304" s="401"/>
      <c r="M304" s="401"/>
      <c r="N304" s="401"/>
      <c r="O304" s="401"/>
      <c r="P304" s="401"/>
      <c r="Q304" s="401"/>
      <c r="R304" s="401"/>
    </row>
    <row r="305" spans="1:18" ht="21" x14ac:dyDescent="0.65">
      <c r="A305" s="404" t="s">
        <v>86</v>
      </c>
      <c r="B305" s="404"/>
      <c r="C305" s="404"/>
      <c r="D305" s="404"/>
      <c r="E305" s="404"/>
      <c r="F305" s="404"/>
      <c r="G305" s="404"/>
      <c r="H305" s="404"/>
      <c r="I305" s="404"/>
      <c r="J305" s="404"/>
      <c r="K305" s="404"/>
      <c r="L305" s="404"/>
      <c r="M305" s="404"/>
      <c r="N305" s="404"/>
      <c r="O305" s="404"/>
      <c r="P305" s="404"/>
      <c r="Q305" s="404"/>
      <c r="R305" s="404"/>
    </row>
    <row r="306" spans="1:18" x14ac:dyDescent="0.45">
      <c r="A306" s="54"/>
      <c r="B306" s="306" t="s">
        <v>114</v>
      </c>
      <c r="C306" s="307"/>
      <c r="D306" s="307"/>
      <c r="E306" s="307"/>
      <c r="F306" s="307"/>
      <c r="G306" s="307"/>
      <c r="H306" s="307"/>
      <c r="I306" s="307"/>
      <c r="J306" s="307"/>
      <c r="K306" s="307"/>
      <c r="L306" s="307"/>
      <c r="M306" s="307"/>
      <c r="N306" s="307"/>
      <c r="O306" s="307"/>
      <c r="P306" s="307"/>
      <c r="Q306" s="307"/>
      <c r="R306" s="308"/>
    </row>
    <row r="307" spans="1:18" x14ac:dyDescent="0.45">
      <c r="A307" s="4"/>
      <c r="B307" s="316">
        <f>B$6</f>
        <v>2019</v>
      </c>
      <c r="C307" s="317"/>
      <c r="D307" s="316">
        <f>C$6</f>
        <v>2022</v>
      </c>
      <c r="E307" s="317"/>
      <c r="F307" s="316">
        <f>D$6</f>
        <v>2023</v>
      </c>
      <c r="G307" s="317"/>
      <c r="H307" s="316" t="str">
        <f>CONCATENATE("var ",RIGHT(F307,2),"/",RIGHT(D307,2))</f>
        <v>var 23/22</v>
      </c>
      <c r="I307" s="317"/>
      <c r="J307" s="5"/>
      <c r="K307" s="316" t="str">
        <f>CONCATENATE("var ",RIGHT(F307,2),"/",RIGHT(B307,2))</f>
        <v>var 23/19</v>
      </c>
      <c r="L307" s="317"/>
      <c r="M307" s="316" t="str">
        <f>CONCATENATE("dif ",RIGHT(F307,2),"-",RIGHT(D307,2))</f>
        <v>dif 23-22</v>
      </c>
      <c r="N307" s="317"/>
      <c r="O307" s="316" t="str">
        <f>CONCATENATE("dif ",RIGHT(F307,2),"-",RIGHT(B307,2))</f>
        <v>dif 23-19</v>
      </c>
      <c r="P307" s="317"/>
      <c r="Q307" s="316" t="str">
        <f>CONCATENATE("cuota ",RIGHT(F307,2))</f>
        <v>cuota 23</v>
      </c>
      <c r="R307" s="317"/>
    </row>
    <row r="308" spans="1:18" x14ac:dyDescent="0.45">
      <c r="A308" s="246" t="s">
        <v>4</v>
      </c>
      <c r="B308" s="415">
        <v>392</v>
      </c>
      <c r="C308" s="416"/>
      <c r="D308" s="415">
        <v>287</v>
      </c>
      <c r="E308" s="416"/>
      <c r="F308" s="415">
        <v>310</v>
      </c>
      <c r="G308" s="416"/>
      <c r="H308" s="407">
        <f>F308/D308-1</f>
        <v>8.0139372822299659E-2</v>
      </c>
      <c r="I308" s="408"/>
      <c r="J308" s="247"/>
      <c r="K308" s="407">
        <f>F308/B308-1</f>
        <v>-0.20918367346938771</v>
      </c>
      <c r="L308" s="408"/>
      <c r="M308" s="405">
        <f>F308-D308</f>
        <v>23</v>
      </c>
      <c r="N308" s="406"/>
      <c r="O308" s="405">
        <f>F308-B308</f>
        <v>-82</v>
      </c>
      <c r="P308" s="406"/>
      <c r="Q308" s="407">
        <f>F308/$F$308</f>
        <v>1</v>
      </c>
      <c r="R308" s="408"/>
    </row>
    <row r="309" spans="1:18" x14ac:dyDescent="0.45">
      <c r="A309" s="248" t="s">
        <v>5</v>
      </c>
      <c r="B309" s="409">
        <v>233</v>
      </c>
      <c r="C309" s="410"/>
      <c r="D309" s="409">
        <v>191</v>
      </c>
      <c r="E309" s="410"/>
      <c r="F309" s="409">
        <v>199</v>
      </c>
      <c r="G309" s="410"/>
      <c r="H309" s="411">
        <f t="shared" ref="H309:H319" si="159">F309/D309-1</f>
        <v>4.1884816753926746E-2</v>
      </c>
      <c r="I309" s="412"/>
      <c r="J309" s="249"/>
      <c r="K309" s="411">
        <f t="shared" ref="K309:K319" si="160">F309/B309-1</f>
        <v>-0.14592274678111583</v>
      </c>
      <c r="L309" s="412"/>
      <c r="M309" s="413">
        <f t="shared" ref="M309:M319" si="161">F309-D309</f>
        <v>8</v>
      </c>
      <c r="N309" s="414"/>
      <c r="O309" s="413">
        <f t="shared" ref="O309:O319" si="162">F309-B309</f>
        <v>-34</v>
      </c>
      <c r="P309" s="414"/>
      <c r="Q309" s="411">
        <f t="shared" ref="Q309:Q319" si="163">F309/$F$308</f>
        <v>0.64193548387096777</v>
      </c>
      <c r="R309" s="412"/>
    </row>
    <row r="310" spans="1:18" x14ac:dyDescent="0.45">
      <c r="A310" s="250" t="s">
        <v>6</v>
      </c>
      <c r="B310" s="427">
        <v>26</v>
      </c>
      <c r="C310" s="428"/>
      <c r="D310" s="427">
        <v>29</v>
      </c>
      <c r="E310" s="428"/>
      <c r="F310" s="427">
        <v>28</v>
      </c>
      <c r="G310" s="428"/>
      <c r="H310" s="419">
        <f t="shared" si="159"/>
        <v>-3.4482758620689613E-2</v>
      </c>
      <c r="I310" s="420"/>
      <c r="J310" s="251"/>
      <c r="K310" s="419">
        <f t="shared" si="160"/>
        <v>7.6923076923076872E-2</v>
      </c>
      <c r="L310" s="420"/>
      <c r="M310" s="417">
        <f t="shared" si="161"/>
        <v>-1</v>
      </c>
      <c r="N310" s="418"/>
      <c r="O310" s="417">
        <f t="shared" si="162"/>
        <v>2</v>
      </c>
      <c r="P310" s="418"/>
      <c r="Q310" s="419">
        <f t="shared" si="163"/>
        <v>9.0322580645161285E-2</v>
      </c>
      <c r="R310" s="420"/>
    </row>
    <row r="311" spans="1:18" x14ac:dyDescent="0.45">
      <c r="A311" s="26" t="s">
        <v>7</v>
      </c>
      <c r="B311" s="421">
        <v>98</v>
      </c>
      <c r="C311" s="422"/>
      <c r="D311" s="421">
        <v>98</v>
      </c>
      <c r="E311" s="422"/>
      <c r="F311" s="421">
        <v>103</v>
      </c>
      <c r="G311" s="422"/>
      <c r="H311" s="423">
        <f t="shared" si="159"/>
        <v>5.1020408163265252E-2</v>
      </c>
      <c r="I311" s="424"/>
      <c r="J311" s="252"/>
      <c r="K311" s="423">
        <f t="shared" si="160"/>
        <v>5.1020408163265252E-2</v>
      </c>
      <c r="L311" s="424"/>
      <c r="M311" s="425">
        <f t="shared" si="161"/>
        <v>5</v>
      </c>
      <c r="N311" s="426"/>
      <c r="O311" s="425">
        <f t="shared" si="162"/>
        <v>5</v>
      </c>
      <c r="P311" s="426"/>
      <c r="Q311" s="423">
        <f t="shared" si="163"/>
        <v>0.33225806451612905</v>
      </c>
      <c r="R311" s="424"/>
    </row>
    <row r="312" spans="1:18" x14ac:dyDescent="0.45">
      <c r="A312" s="26" t="s">
        <v>8</v>
      </c>
      <c r="B312" s="421">
        <v>53</v>
      </c>
      <c r="C312" s="422"/>
      <c r="D312" s="421">
        <v>45</v>
      </c>
      <c r="E312" s="422"/>
      <c r="F312" s="421">
        <v>44</v>
      </c>
      <c r="G312" s="422"/>
      <c r="H312" s="423">
        <f t="shared" si="159"/>
        <v>-2.2222222222222254E-2</v>
      </c>
      <c r="I312" s="424"/>
      <c r="J312" s="252"/>
      <c r="K312" s="423">
        <f t="shared" si="160"/>
        <v>-0.16981132075471694</v>
      </c>
      <c r="L312" s="424"/>
      <c r="M312" s="425">
        <f t="shared" si="161"/>
        <v>-1</v>
      </c>
      <c r="N312" s="426"/>
      <c r="O312" s="425">
        <f t="shared" si="162"/>
        <v>-9</v>
      </c>
      <c r="P312" s="426"/>
      <c r="Q312" s="423">
        <f t="shared" si="163"/>
        <v>0.14193548387096774</v>
      </c>
      <c r="R312" s="424"/>
    </row>
    <row r="313" spans="1:18" x14ac:dyDescent="0.45">
      <c r="A313" s="26" t="s">
        <v>9</v>
      </c>
      <c r="B313" s="421">
        <v>23</v>
      </c>
      <c r="C313" s="422"/>
      <c r="D313" s="421">
        <v>10</v>
      </c>
      <c r="E313" s="422"/>
      <c r="F313" s="421">
        <v>14</v>
      </c>
      <c r="G313" s="422"/>
      <c r="H313" s="423">
        <f t="shared" si="159"/>
        <v>0.39999999999999991</v>
      </c>
      <c r="I313" s="424"/>
      <c r="J313" s="252"/>
      <c r="K313" s="423">
        <f t="shared" si="160"/>
        <v>-0.39130434782608692</v>
      </c>
      <c r="L313" s="424"/>
      <c r="M313" s="425">
        <f t="shared" si="161"/>
        <v>4</v>
      </c>
      <c r="N313" s="426"/>
      <c r="O313" s="425">
        <f t="shared" si="162"/>
        <v>-9</v>
      </c>
      <c r="P313" s="426"/>
      <c r="Q313" s="423">
        <f t="shared" si="163"/>
        <v>4.5161290322580643E-2</v>
      </c>
      <c r="R313" s="424"/>
    </row>
    <row r="314" spans="1:18" x14ac:dyDescent="0.45">
      <c r="A314" s="253" t="s">
        <v>10</v>
      </c>
      <c r="B314" s="433">
        <v>33</v>
      </c>
      <c r="C314" s="434"/>
      <c r="D314" s="433">
        <v>9</v>
      </c>
      <c r="E314" s="434"/>
      <c r="F314" s="433">
        <v>10</v>
      </c>
      <c r="G314" s="434"/>
      <c r="H314" s="431">
        <f t="shared" si="159"/>
        <v>0.11111111111111116</v>
      </c>
      <c r="I314" s="432"/>
      <c r="J314" s="254"/>
      <c r="K314" s="431">
        <f t="shared" si="160"/>
        <v>-0.69696969696969702</v>
      </c>
      <c r="L314" s="432"/>
      <c r="M314" s="429">
        <f t="shared" si="161"/>
        <v>1</v>
      </c>
      <c r="N314" s="430"/>
      <c r="O314" s="429">
        <f t="shared" si="162"/>
        <v>-23</v>
      </c>
      <c r="P314" s="430"/>
      <c r="Q314" s="431">
        <f t="shared" si="163"/>
        <v>3.2258064516129031E-2</v>
      </c>
      <c r="R314" s="432"/>
    </row>
    <row r="315" spans="1:18" x14ac:dyDescent="0.45">
      <c r="A315" s="255" t="s">
        <v>11</v>
      </c>
      <c r="B315" s="409">
        <v>159</v>
      </c>
      <c r="C315" s="410"/>
      <c r="D315" s="409">
        <v>96</v>
      </c>
      <c r="E315" s="410"/>
      <c r="F315" s="409">
        <v>111</v>
      </c>
      <c r="G315" s="410"/>
      <c r="H315" s="411">
        <f t="shared" si="159"/>
        <v>0.15625</v>
      </c>
      <c r="I315" s="412"/>
      <c r="J315" s="249"/>
      <c r="K315" s="411">
        <f t="shared" si="160"/>
        <v>-0.30188679245283023</v>
      </c>
      <c r="L315" s="412"/>
      <c r="M315" s="413">
        <f t="shared" si="161"/>
        <v>15</v>
      </c>
      <c r="N315" s="414"/>
      <c r="O315" s="413">
        <f t="shared" si="162"/>
        <v>-48</v>
      </c>
      <c r="P315" s="414"/>
      <c r="Q315" s="411">
        <f t="shared" si="163"/>
        <v>0.35806451612903228</v>
      </c>
      <c r="R315" s="412"/>
    </row>
    <row r="316" spans="1:18" x14ac:dyDescent="0.45">
      <c r="A316" s="250" t="s">
        <v>12</v>
      </c>
      <c r="B316" s="421">
        <v>5</v>
      </c>
      <c r="C316" s="422"/>
      <c r="D316" s="421">
        <v>5</v>
      </c>
      <c r="E316" s="422"/>
      <c r="F316" s="427">
        <v>5</v>
      </c>
      <c r="G316" s="428"/>
      <c r="H316" s="419">
        <f t="shared" si="159"/>
        <v>0</v>
      </c>
      <c r="I316" s="420"/>
      <c r="J316" s="251"/>
      <c r="K316" s="419">
        <f t="shared" si="160"/>
        <v>0</v>
      </c>
      <c r="L316" s="420"/>
      <c r="M316" s="417">
        <f t="shared" si="161"/>
        <v>0</v>
      </c>
      <c r="N316" s="418"/>
      <c r="O316" s="417">
        <f t="shared" si="162"/>
        <v>0</v>
      </c>
      <c r="P316" s="418"/>
      <c r="Q316" s="419">
        <f t="shared" si="163"/>
        <v>1.6129032258064516E-2</v>
      </c>
      <c r="R316" s="420"/>
    </row>
    <row r="317" spans="1:18" x14ac:dyDescent="0.45">
      <c r="A317" s="26" t="s">
        <v>8</v>
      </c>
      <c r="B317" s="421">
        <v>62</v>
      </c>
      <c r="C317" s="422"/>
      <c r="D317" s="421">
        <v>47</v>
      </c>
      <c r="E317" s="422"/>
      <c r="F317" s="421">
        <v>53</v>
      </c>
      <c r="G317" s="422"/>
      <c r="H317" s="423">
        <f t="shared" si="159"/>
        <v>0.12765957446808507</v>
      </c>
      <c r="I317" s="424"/>
      <c r="J317" s="252"/>
      <c r="K317" s="423">
        <f t="shared" si="160"/>
        <v>-0.14516129032258063</v>
      </c>
      <c r="L317" s="424"/>
      <c r="M317" s="425">
        <f t="shared" si="161"/>
        <v>6</v>
      </c>
      <c r="N317" s="426"/>
      <c r="O317" s="425">
        <f t="shared" si="162"/>
        <v>-9</v>
      </c>
      <c r="P317" s="426"/>
      <c r="Q317" s="423">
        <f t="shared" si="163"/>
        <v>0.17096774193548386</v>
      </c>
      <c r="R317" s="424"/>
    </row>
    <row r="318" spans="1:18" x14ac:dyDescent="0.45">
      <c r="A318" s="26" t="s">
        <v>9</v>
      </c>
      <c r="B318" s="421">
        <v>53</v>
      </c>
      <c r="C318" s="422"/>
      <c r="D318" s="421">
        <v>28</v>
      </c>
      <c r="E318" s="422"/>
      <c r="F318" s="421">
        <v>33</v>
      </c>
      <c r="G318" s="422"/>
      <c r="H318" s="423">
        <f t="shared" si="159"/>
        <v>0.1785714285714286</v>
      </c>
      <c r="I318" s="424"/>
      <c r="J318" s="252"/>
      <c r="K318" s="423">
        <f t="shared" si="160"/>
        <v>-0.37735849056603776</v>
      </c>
      <c r="L318" s="424"/>
      <c r="M318" s="425">
        <f t="shared" si="161"/>
        <v>5</v>
      </c>
      <c r="N318" s="426"/>
      <c r="O318" s="425">
        <f t="shared" si="162"/>
        <v>-20</v>
      </c>
      <c r="P318" s="426"/>
      <c r="Q318" s="423">
        <f t="shared" si="163"/>
        <v>0.1064516129032258</v>
      </c>
      <c r="R318" s="424"/>
    </row>
    <row r="319" spans="1:18" x14ac:dyDescent="0.45">
      <c r="A319" s="256" t="s">
        <v>10</v>
      </c>
      <c r="B319" s="433">
        <v>39</v>
      </c>
      <c r="C319" s="434"/>
      <c r="D319" s="433">
        <v>16</v>
      </c>
      <c r="E319" s="434"/>
      <c r="F319" s="433">
        <v>20</v>
      </c>
      <c r="G319" s="434"/>
      <c r="H319" s="435">
        <f t="shared" si="159"/>
        <v>0.25</v>
      </c>
      <c r="I319" s="436"/>
      <c r="J319" s="257"/>
      <c r="K319" s="435">
        <f t="shared" si="160"/>
        <v>-0.48717948717948723</v>
      </c>
      <c r="L319" s="436"/>
      <c r="M319" s="437">
        <f t="shared" si="161"/>
        <v>4</v>
      </c>
      <c r="N319" s="438"/>
      <c r="O319" s="437">
        <f t="shared" si="162"/>
        <v>-19</v>
      </c>
      <c r="P319" s="438"/>
      <c r="Q319" s="435">
        <f t="shared" si="163"/>
        <v>6.4516129032258063E-2</v>
      </c>
      <c r="R319" s="436"/>
    </row>
    <row r="320" spans="1:18" ht="21" x14ac:dyDescent="0.65">
      <c r="A320" s="404" t="s">
        <v>87</v>
      </c>
      <c r="B320" s="404"/>
      <c r="C320" s="404"/>
      <c r="D320" s="404"/>
      <c r="E320" s="404"/>
      <c r="F320" s="404"/>
      <c r="G320" s="404"/>
      <c r="H320" s="404"/>
      <c r="I320" s="404"/>
      <c r="J320" s="404"/>
      <c r="K320" s="404"/>
      <c r="L320" s="404"/>
      <c r="M320" s="404"/>
      <c r="N320" s="404"/>
      <c r="O320" s="404"/>
      <c r="P320" s="404"/>
      <c r="Q320" s="404"/>
      <c r="R320" s="404"/>
    </row>
    <row r="321" spans="1:18" x14ac:dyDescent="0.45">
      <c r="A321" s="54"/>
      <c r="B321" s="306" t="s">
        <v>114</v>
      </c>
      <c r="C321" s="307"/>
      <c r="D321" s="307"/>
      <c r="E321" s="307"/>
      <c r="F321" s="307"/>
      <c r="G321" s="307"/>
      <c r="H321" s="307"/>
      <c r="I321" s="307"/>
      <c r="J321" s="307"/>
      <c r="K321" s="307"/>
      <c r="L321" s="307"/>
      <c r="M321" s="307"/>
      <c r="N321" s="307"/>
      <c r="O321" s="307"/>
      <c r="P321" s="307"/>
      <c r="Q321" s="307"/>
      <c r="R321" s="308"/>
    </row>
    <row r="322" spans="1:18" x14ac:dyDescent="0.45">
      <c r="A322" s="4"/>
      <c r="B322" s="316">
        <f>B$6</f>
        <v>2019</v>
      </c>
      <c r="C322" s="317"/>
      <c r="D322" s="316">
        <f>C$6</f>
        <v>2022</v>
      </c>
      <c r="E322" s="317"/>
      <c r="F322" s="316">
        <f>D$6</f>
        <v>2023</v>
      </c>
      <c r="G322" s="317"/>
      <c r="H322" s="316" t="str">
        <f>CONCATENATE("var ",RIGHT(F322,2),"/",RIGHT(D322,2))</f>
        <v>var 23/22</v>
      </c>
      <c r="I322" s="317"/>
      <c r="J322" s="5"/>
      <c r="K322" s="316" t="str">
        <f>CONCATENATE("var ",RIGHT(F322,2),"/",RIGHT(B322,2))</f>
        <v>var 23/19</v>
      </c>
      <c r="L322" s="317"/>
      <c r="M322" s="316" t="str">
        <f>CONCATENATE("dif ",RIGHT(F322,2),"-",RIGHT(D322,2))</f>
        <v>dif 23-22</v>
      </c>
      <c r="N322" s="317"/>
      <c r="O322" s="316" t="str">
        <f>CONCATENATE("dif ",RIGHT(F322,2),"-",RIGHT(B322,2))</f>
        <v>dif 23-19</v>
      </c>
      <c r="P322" s="317"/>
      <c r="Q322" s="316" t="str">
        <f>CONCATENATE("cuota ",RIGHT(F322,2))</f>
        <v>cuota 23</v>
      </c>
      <c r="R322" s="317"/>
    </row>
    <row r="323" spans="1:18" x14ac:dyDescent="0.45">
      <c r="A323" s="246" t="s">
        <v>48</v>
      </c>
      <c r="B323" s="415">
        <v>392</v>
      </c>
      <c r="C323" s="416"/>
      <c r="D323" s="415">
        <v>287</v>
      </c>
      <c r="E323" s="416"/>
      <c r="F323" s="415">
        <v>310</v>
      </c>
      <c r="G323" s="416"/>
      <c r="H323" s="407">
        <f>F323/D323-1</f>
        <v>8.0139372822299659E-2</v>
      </c>
      <c r="I323" s="408"/>
      <c r="J323" s="247"/>
      <c r="K323" s="407">
        <f>F323/B323-1</f>
        <v>-0.20918367346938771</v>
      </c>
      <c r="L323" s="408"/>
      <c r="M323" s="405">
        <f>F323-D323</f>
        <v>23</v>
      </c>
      <c r="N323" s="406"/>
      <c r="O323" s="405">
        <f>F323-B323</f>
        <v>-82</v>
      </c>
      <c r="P323" s="406"/>
      <c r="Q323" s="407">
        <f>F323/$F$323</f>
        <v>1</v>
      </c>
      <c r="R323" s="408"/>
    </row>
    <row r="324" spans="1:18" x14ac:dyDescent="0.45">
      <c r="A324" s="78" t="s">
        <v>49</v>
      </c>
      <c r="B324" s="421">
        <v>100</v>
      </c>
      <c r="C324" s="422"/>
      <c r="D324" s="421">
        <v>82</v>
      </c>
      <c r="E324" s="422"/>
      <c r="F324" s="421">
        <v>91</v>
      </c>
      <c r="G324" s="422"/>
      <c r="H324" s="423">
        <f t="shared" ref="H324:H333" si="164">F324/D324-1</f>
        <v>0.10975609756097571</v>
      </c>
      <c r="I324" s="424"/>
      <c r="J324" s="252"/>
      <c r="K324" s="423">
        <f t="shared" ref="K324:K333" si="165">F324/B324-1</f>
        <v>-8.9999999999999969E-2</v>
      </c>
      <c r="L324" s="424"/>
      <c r="M324" s="425">
        <f t="shared" ref="M324:M333" si="166">F324-D324</f>
        <v>9</v>
      </c>
      <c r="N324" s="426"/>
      <c r="O324" s="425">
        <f t="shared" ref="O324:O333" si="167">F324-B324</f>
        <v>-9</v>
      </c>
      <c r="P324" s="426"/>
      <c r="Q324" s="423">
        <f t="shared" ref="Q324:Q333" si="168">F324/$F$323</f>
        <v>0.29354838709677417</v>
      </c>
      <c r="R324" s="424"/>
    </row>
    <row r="325" spans="1:18" x14ac:dyDescent="0.45">
      <c r="A325" s="81" t="s">
        <v>50</v>
      </c>
      <c r="B325" s="421">
        <v>105</v>
      </c>
      <c r="C325" s="422"/>
      <c r="D325" s="421">
        <v>76</v>
      </c>
      <c r="E325" s="422"/>
      <c r="F325" s="421">
        <v>79</v>
      </c>
      <c r="G325" s="422"/>
      <c r="H325" s="423">
        <f t="shared" si="164"/>
        <v>3.9473684210526327E-2</v>
      </c>
      <c r="I325" s="424"/>
      <c r="J325" s="252"/>
      <c r="K325" s="423">
        <f t="shared" si="165"/>
        <v>-0.24761904761904763</v>
      </c>
      <c r="L325" s="424"/>
      <c r="M325" s="425">
        <f t="shared" si="166"/>
        <v>3</v>
      </c>
      <c r="N325" s="426"/>
      <c r="O325" s="425">
        <f t="shared" si="167"/>
        <v>-26</v>
      </c>
      <c r="P325" s="426"/>
      <c r="Q325" s="423">
        <f t="shared" si="168"/>
        <v>0.25483870967741934</v>
      </c>
      <c r="R325" s="424"/>
    </row>
    <row r="326" spans="1:18" x14ac:dyDescent="0.45">
      <c r="A326" s="81" t="s">
        <v>52</v>
      </c>
      <c r="B326" s="421">
        <v>79</v>
      </c>
      <c r="C326" s="422"/>
      <c r="D326" s="421">
        <v>59</v>
      </c>
      <c r="E326" s="422"/>
      <c r="F326" s="421">
        <v>62</v>
      </c>
      <c r="G326" s="422"/>
      <c r="H326" s="423">
        <f t="shared" si="164"/>
        <v>5.0847457627118731E-2</v>
      </c>
      <c r="I326" s="424"/>
      <c r="J326" s="252"/>
      <c r="K326" s="423">
        <f t="shared" si="165"/>
        <v>-0.21518987341772156</v>
      </c>
      <c r="L326" s="424"/>
      <c r="M326" s="425">
        <f t="shared" si="166"/>
        <v>3</v>
      </c>
      <c r="N326" s="426"/>
      <c r="O326" s="425">
        <f t="shared" si="167"/>
        <v>-17</v>
      </c>
      <c r="P326" s="426"/>
      <c r="Q326" s="423">
        <f t="shared" si="168"/>
        <v>0.2</v>
      </c>
      <c r="R326" s="424"/>
    </row>
    <row r="327" spans="1:18" x14ac:dyDescent="0.45">
      <c r="A327" s="81" t="s">
        <v>53</v>
      </c>
      <c r="B327" s="421">
        <v>15</v>
      </c>
      <c r="C327" s="422"/>
      <c r="D327" s="421">
        <v>10</v>
      </c>
      <c r="E327" s="422"/>
      <c r="F327" s="421">
        <v>12</v>
      </c>
      <c r="G327" s="422"/>
      <c r="H327" s="423">
        <f>F327/D327-1</f>
        <v>0.19999999999999996</v>
      </c>
      <c r="I327" s="424"/>
      <c r="J327" s="252"/>
      <c r="K327" s="423">
        <f>F327/B327-1</f>
        <v>-0.19999999999999996</v>
      </c>
      <c r="L327" s="424"/>
      <c r="M327" s="425">
        <f>F327-D327</f>
        <v>2</v>
      </c>
      <c r="N327" s="426"/>
      <c r="O327" s="425">
        <f>F327-B327</f>
        <v>-3</v>
      </c>
      <c r="P327" s="426"/>
      <c r="Q327" s="423">
        <f>F327/$F$323</f>
        <v>3.870967741935484E-2</v>
      </c>
      <c r="R327" s="424"/>
    </row>
    <row r="328" spans="1:18" x14ac:dyDescent="0.45">
      <c r="A328" s="81" t="s">
        <v>54</v>
      </c>
      <c r="B328" s="421">
        <v>24</v>
      </c>
      <c r="C328" s="422"/>
      <c r="D328" s="421">
        <v>15</v>
      </c>
      <c r="E328" s="422"/>
      <c r="F328" s="421">
        <v>19</v>
      </c>
      <c r="G328" s="422"/>
      <c r="H328" s="423">
        <f t="shared" si="164"/>
        <v>0.26666666666666661</v>
      </c>
      <c r="I328" s="424"/>
      <c r="J328" s="252"/>
      <c r="K328" s="423">
        <f t="shared" si="165"/>
        <v>-0.20833333333333337</v>
      </c>
      <c r="L328" s="424"/>
      <c r="M328" s="425">
        <f t="shared" si="166"/>
        <v>4</v>
      </c>
      <c r="N328" s="426"/>
      <c r="O328" s="425">
        <f t="shared" si="167"/>
        <v>-5</v>
      </c>
      <c r="P328" s="426"/>
      <c r="Q328" s="423">
        <f t="shared" si="168"/>
        <v>6.1290322580645158E-2</v>
      </c>
      <c r="R328" s="424"/>
    </row>
    <row r="329" spans="1:18" x14ac:dyDescent="0.45">
      <c r="A329" s="81" t="s">
        <v>55</v>
      </c>
      <c r="B329" s="421">
        <v>9</v>
      </c>
      <c r="C329" s="422"/>
      <c r="D329" s="421">
        <v>4</v>
      </c>
      <c r="E329" s="422"/>
      <c r="F329" s="421">
        <v>5</v>
      </c>
      <c r="G329" s="422"/>
      <c r="H329" s="423">
        <f>F329/D329-1</f>
        <v>0.25</v>
      </c>
      <c r="I329" s="424"/>
      <c r="J329" s="252"/>
      <c r="K329" s="423">
        <f>F329/B329-1</f>
        <v>-0.44444444444444442</v>
      </c>
      <c r="L329" s="424"/>
      <c r="M329" s="425">
        <f>F329-D329</f>
        <v>1</v>
      </c>
      <c r="N329" s="426"/>
      <c r="O329" s="425">
        <f>F329-B329</f>
        <v>-4</v>
      </c>
      <c r="P329" s="426"/>
      <c r="Q329" s="423">
        <f>F329/$F$323</f>
        <v>1.6129032258064516E-2</v>
      </c>
      <c r="R329" s="424"/>
    </row>
    <row r="330" spans="1:18" x14ac:dyDescent="0.45">
      <c r="A330" s="81" t="s">
        <v>56</v>
      </c>
      <c r="B330" s="421">
        <v>19</v>
      </c>
      <c r="C330" s="422"/>
      <c r="D330" s="421">
        <v>14</v>
      </c>
      <c r="E330" s="422"/>
      <c r="F330" s="421">
        <v>14</v>
      </c>
      <c r="G330" s="422"/>
      <c r="H330" s="423">
        <f t="shared" si="164"/>
        <v>0</v>
      </c>
      <c r="I330" s="424"/>
      <c r="J330" s="252"/>
      <c r="K330" s="423">
        <f t="shared" si="165"/>
        <v>-0.26315789473684215</v>
      </c>
      <c r="L330" s="424"/>
      <c r="M330" s="425">
        <f t="shared" si="166"/>
        <v>0</v>
      </c>
      <c r="N330" s="426"/>
      <c r="O330" s="425">
        <f t="shared" si="167"/>
        <v>-5</v>
      </c>
      <c r="P330" s="426"/>
      <c r="Q330" s="423">
        <f t="shared" si="168"/>
        <v>4.5161290322580643E-2</v>
      </c>
      <c r="R330" s="424"/>
    </row>
    <row r="331" spans="1:18" x14ac:dyDescent="0.45">
      <c r="A331" s="81" t="s">
        <v>51</v>
      </c>
      <c r="B331" s="421">
        <v>13</v>
      </c>
      <c r="C331" s="422"/>
      <c r="D331" s="421">
        <v>5</v>
      </c>
      <c r="E331" s="422"/>
      <c r="F331" s="421">
        <v>7</v>
      </c>
      <c r="G331" s="422"/>
      <c r="H331" s="423">
        <f t="shared" si="164"/>
        <v>0.39999999999999991</v>
      </c>
      <c r="I331" s="424"/>
      <c r="J331" s="252"/>
      <c r="K331" s="423">
        <f t="shared" si="165"/>
        <v>-0.46153846153846156</v>
      </c>
      <c r="L331" s="424"/>
      <c r="M331" s="425">
        <f t="shared" si="166"/>
        <v>2</v>
      </c>
      <c r="N331" s="426"/>
      <c r="O331" s="425">
        <f t="shared" si="167"/>
        <v>-6</v>
      </c>
      <c r="P331" s="426"/>
      <c r="Q331" s="423">
        <f t="shared" si="168"/>
        <v>2.2580645161290321E-2</v>
      </c>
      <c r="R331" s="424"/>
    </row>
    <row r="332" spans="1:18" x14ac:dyDescent="0.45">
      <c r="A332" s="82" t="s">
        <v>57</v>
      </c>
      <c r="B332" s="421">
        <v>6</v>
      </c>
      <c r="C332" s="422"/>
      <c r="D332" s="421">
        <v>5</v>
      </c>
      <c r="E332" s="422"/>
      <c r="F332" s="421">
        <v>5</v>
      </c>
      <c r="G332" s="422"/>
      <c r="H332" s="423">
        <f t="shared" si="164"/>
        <v>0</v>
      </c>
      <c r="I332" s="424"/>
      <c r="J332" s="252"/>
      <c r="K332" s="423">
        <f t="shared" si="165"/>
        <v>-0.16666666666666663</v>
      </c>
      <c r="L332" s="424"/>
      <c r="M332" s="425">
        <f t="shared" si="166"/>
        <v>0</v>
      </c>
      <c r="N332" s="426"/>
      <c r="O332" s="425">
        <f t="shared" si="167"/>
        <v>-1</v>
      </c>
      <c r="P332" s="426"/>
      <c r="Q332" s="423">
        <f t="shared" si="168"/>
        <v>1.6129032258064516E-2</v>
      </c>
      <c r="R332" s="424"/>
    </row>
    <row r="333" spans="1:18" x14ac:dyDescent="0.45">
      <c r="A333" s="83" t="s">
        <v>58</v>
      </c>
      <c r="B333" s="421">
        <v>22</v>
      </c>
      <c r="C333" s="422"/>
      <c r="D333" s="421">
        <v>17</v>
      </c>
      <c r="E333" s="422"/>
      <c r="F333" s="421">
        <v>16</v>
      </c>
      <c r="G333" s="422"/>
      <c r="H333" s="423">
        <f t="shared" si="164"/>
        <v>-5.8823529411764719E-2</v>
      </c>
      <c r="I333" s="424"/>
      <c r="J333" s="252"/>
      <c r="K333" s="423">
        <f t="shared" si="165"/>
        <v>-0.27272727272727271</v>
      </c>
      <c r="L333" s="424"/>
      <c r="M333" s="425">
        <f t="shared" si="166"/>
        <v>-1</v>
      </c>
      <c r="N333" s="426"/>
      <c r="O333" s="425">
        <f t="shared" si="167"/>
        <v>-6</v>
      </c>
      <c r="P333" s="426"/>
      <c r="Q333" s="423">
        <f t="shared" si="168"/>
        <v>5.1612903225806452E-2</v>
      </c>
      <c r="R333" s="424"/>
    </row>
    <row r="334" spans="1:18" ht="21" x14ac:dyDescent="0.65">
      <c r="A334" s="404" t="s">
        <v>88</v>
      </c>
      <c r="B334" s="404"/>
      <c r="C334" s="404"/>
      <c r="D334" s="404"/>
      <c r="E334" s="404"/>
      <c r="F334" s="404"/>
      <c r="G334" s="404"/>
      <c r="H334" s="404"/>
      <c r="I334" s="404"/>
      <c r="J334" s="404"/>
      <c r="K334" s="404"/>
      <c r="L334" s="404"/>
      <c r="M334" s="404"/>
      <c r="N334" s="404"/>
      <c r="O334" s="404"/>
      <c r="P334" s="404"/>
      <c r="Q334" s="404"/>
      <c r="R334" s="404"/>
    </row>
    <row r="335" spans="1:18" x14ac:dyDescent="0.45">
      <c r="A335" s="54"/>
      <c r="B335" s="306" t="s">
        <v>114</v>
      </c>
      <c r="C335" s="307"/>
      <c r="D335" s="307"/>
      <c r="E335" s="307"/>
      <c r="F335" s="307"/>
      <c r="G335" s="307"/>
      <c r="H335" s="307"/>
      <c r="I335" s="307"/>
      <c r="J335" s="307"/>
      <c r="K335" s="307"/>
      <c r="L335" s="307"/>
      <c r="M335" s="307"/>
      <c r="N335" s="307"/>
      <c r="O335" s="307"/>
      <c r="P335" s="307"/>
      <c r="Q335" s="307"/>
      <c r="R335" s="308"/>
    </row>
    <row r="336" spans="1:18" x14ac:dyDescent="0.45">
      <c r="A336" s="4"/>
      <c r="B336" s="316">
        <f>B$6</f>
        <v>2019</v>
      </c>
      <c r="C336" s="317"/>
      <c r="D336" s="316">
        <f>C$6</f>
        <v>2022</v>
      </c>
      <c r="E336" s="317"/>
      <c r="F336" s="316">
        <f>D$6</f>
        <v>2023</v>
      </c>
      <c r="G336" s="317"/>
      <c r="H336" s="316" t="str">
        <f>CONCATENATE("var ",RIGHT(F336,2),"/",RIGHT(D336,2))</f>
        <v>var 23/22</v>
      </c>
      <c r="I336" s="317"/>
      <c r="J336" s="5"/>
      <c r="K336" s="316" t="str">
        <f>CONCATENATE("var ",RIGHT(F336,2),"/",RIGHT(B336,2))</f>
        <v>var 23/19</v>
      </c>
      <c r="L336" s="317"/>
      <c r="M336" s="316" t="str">
        <f>CONCATENATE("dif ",RIGHT(F336,2),"-",RIGHT(D336,2))</f>
        <v>dif 23-22</v>
      </c>
      <c r="N336" s="317"/>
      <c r="O336" s="316" t="str">
        <f>CONCATENATE("dif ",RIGHT(F336,2),"-",RIGHT(B336,2))</f>
        <v>dif 23-19</v>
      </c>
      <c r="P336" s="317"/>
      <c r="Q336" s="316" t="str">
        <f>CONCATENATE("cuota ",RIGHT(F336,2))</f>
        <v>cuota 23</v>
      </c>
      <c r="R336" s="317"/>
    </row>
    <row r="337" spans="1:18" x14ac:dyDescent="0.45">
      <c r="A337" s="246" t="s">
        <v>4</v>
      </c>
      <c r="B337" s="439">
        <v>133054</v>
      </c>
      <c r="C337" s="440"/>
      <c r="D337" s="439">
        <v>121403</v>
      </c>
      <c r="E337" s="440"/>
      <c r="F337" s="439">
        <v>125469</v>
      </c>
      <c r="G337" s="440"/>
      <c r="H337" s="407">
        <f>F337/D337-1</f>
        <v>3.3491758852746578E-2</v>
      </c>
      <c r="I337" s="408"/>
      <c r="J337" s="247"/>
      <c r="K337" s="407">
        <f>F337/B337-1</f>
        <v>-5.7006929517338878E-2</v>
      </c>
      <c r="L337" s="408"/>
      <c r="M337" s="441">
        <f>F337-D337</f>
        <v>4066</v>
      </c>
      <c r="N337" s="442"/>
      <c r="O337" s="441">
        <f>F337-B337</f>
        <v>-7585</v>
      </c>
      <c r="P337" s="442"/>
      <c r="Q337" s="407">
        <f>F337/$F$337</f>
        <v>1</v>
      </c>
      <c r="R337" s="408"/>
    </row>
    <row r="338" spans="1:18" x14ac:dyDescent="0.45">
      <c r="A338" s="248" t="s">
        <v>5</v>
      </c>
      <c r="B338" s="449">
        <v>89152</v>
      </c>
      <c r="C338" s="450"/>
      <c r="D338" s="449">
        <v>89098</v>
      </c>
      <c r="E338" s="450"/>
      <c r="F338" s="449">
        <v>88941</v>
      </c>
      <c r="G338" s="450"/>
      <c r="H338" s="411">
        <f t="shared" ref="H338:H348" si="169">F338/D338-1</f>
        <v>-1.762104648813656E-3</v>
      </c>
      <c r="I338" s="412"/>
      <c r="J338" s="249"/>
      <c r="K338" s="411">
        <f t="shared" ref="K338:K348" si="170">F338/B338-1</f>
        <v>-2.3667444364680046E-3</v>
      </c>
      <c r="L338" s="412"/>
      <c r="M338" s="443">
        <f t="shared" ref="M338:M348" si="171">F338-D338</f>
        <v>-157</v>
      </c>
      <c r="N338" s="444"/>
      <c r="O338" s="443">
        <f t="shared" ref="O338:O348" si="172">F338-B338</f>
        <v>-211</v>
      </c>
      <c r="P338" s="444"/>
      <c r="Q338" s="411">
        <f t="shared" ref="Q338:Q348" si="173">F338/$F$337</f>
        <v>0.70886832604069527</v>
      </c>
      <c r="R338" s="412"/>
    </row>
    <row r="339" spans="1:18" x14ac:dyDescent="0.45">
      <c r="A339" s="250" t="s">
        <v>6</v>
      </c>
      <c r="B339" s="445">
        <v>15700</v>
      </c>
      <c r="C339" s="446"/>
      <c r="D339" s="445">
        <v>17378</v>
      </c>
      <c r="E339" s="446"/>
      <c r="F339" s="445">
        <v>16526</v>
      </c>
      <c r="G339" s="446"/>
      <c r="H339" s="419">
        <f t="shared" si="169"/>
        <v>-4.9027506042122249E-2</v>
      </c>
      <c r="I339" s="420"/>
      <c r="J339" s="251"/>
      <c r="K339" s="419">
        <f t="shared" si="170"/>
        <v>5.2611464968152832E-2</v>
      </c>
      <c r="L339" s="420"/>
      <c r="M339" s="447">
        <f t="shared" si="171"/>
        <v>-852</v>
      </c>
      <c r="N339" s="448"/>
      <c r="O339" s="447">
        <f t="shared" si="172"/>
        <v>826</v>
      </c>
      <c r="P339" s="448"/>
      <c r="Q339" s="419">
        <f t="shared" si="173"/>
        <v>0.13171380978568412</v>
      </c>
      <c r="R339" s="420"/>
    </row>
    <row r="340" spans="1:18" x14ac:dyDescent="0.45">
      <c r="A340" s="26" t="s">
        <v>7</v>
      </c>
      <c r="B340" s="453">
        <v>53777</v>
      </c>
      <c r="C340" s="454"/>
      <c r="D340" s="453">
        <v>53319</v>
      </c>
      <c r="E340" s="454"/>
      <c r="F340" s="453">
        <v>55603</v>
      </c>
      <c r="G340" s="454"/>
      <c r="H340" s="423">
        <f t="shared" si="169"/>
        <v>4.2836512312683928E-2</v>
      </c>
      <c r="I340" s="424"/>
      <c r="J340" s="252"/>
      <c r="K340" s="423">
        <f t="shared" si="170"/>
        <v>3.3955036539784711E-2</v>
      </c>
      <c r="L340" s="424"/>
      <c r="M340" s="451">
        <f t="shared" si="171"/>
        <v>2284</v>
      </c>
      <c r="N340" s="452"/>
      <c r="O340" s="451">
        <f t="shared" si="172"/>
        <v>1826</v>
      </c>
      <c r="P340" s="452"/>
      <c r="Q340" s="423">
        <f t="shared" si="173"/>
        <v>0.44316125895639558</v>
      </c>
      <c r="R340" s="424"/>
    </row>
    <row r="341" spans="1:18" x14ac:dyDescent="0.45">
      <c r="A341" s="26" t="s">
        <v>8</v>
      </c>
      <c r="B341" s="453">
        <v>16004</v>
      </c>
      <c r="C341" s="454"/>
      <c r="D341" s="453">
        <v>16021</v>
      </c>
      <c r="E341" s="454"/>
      <c r="F341" s="453">
        <v>14065</v>
      </c>
      <c r="G341" s="454"/>
      <c r="H341" s="423">
        <f t="shared" si="169"/>
        <v>-0.12208975719368331</v>
      </c>
      <c r="I341" s="424"/>
      <c r="J341" s="252"/>
      <c r="K341" s="423">
        <f t="shared" si="170"/>
        <v>-0.12115721069732566</v>
      </c>
      <c r="L341" s="424"/>
      <c r="M341" s="451">
        <f t="shared" si="171"/>
        <v>-1956</v>
      </c>
      <c r="N341" s="452"/>
      <c r="O341" s="451">
        <f t="shared" si="172"/>
        <v>-1939</v>
      </c>
      <c r="P341" s="452"/>
      <c r="Q341" s="423">
        <f t="shared" si="173"/>
        <v>0.1120994030397947</v>
      </c>
      <c r="R341" s="424"/>
    </row>
    <row r="342" spans="1:18" x14ac:dyDescent="0.45">
      <c r="A342" s="26" t="s">
        <v>9</v>
      </c>
      <c r="B342" s="453">
        <v>2618</v>
      </c>
      <c r="C342" s="454"/>
      <c r="D342" s="453">
        <v>1828</v>
      </c>
      <c r="E342" s="454"/>
      <c r="F342" s="453">
        <v>2162</v>
      </c>
      <c r="G342" s="454"/>
      <c r="H342" s="423">
        <f t="shared" si="169"/>
        <v>0.18271334792122529</v>
      </c>
      <c r="I342" s="424"/>
      <c r="J342" s="252"/>
      <c r="K342" s="423">
        <f t="shared" si="170"/>
        <v>-0.1741787624140565</v>
      </c>
      <c r="L342" s="424"/>
      <c r="M342" s="451">
        <f t="shared" si="171"/>
        <v>334</v>
      </c>
      <c r="N342" s="452"/>
      <c r="O342" s="451">
        <f t="shared" si="172"/>
        <v>-456</v>
      </c>
      <c r="P342" s="452"/>
      <c r="Q342" s="423">
        <f t="shared" si="173"/>
        <v>1.7231347982370148E-2</v>
      </c>
      <c r="R342" s="424"/>
    </row>
    <row r="343" spans="1:18" x14ac:dyDescent="0.45">
      <c r="A343" s="253" t="s">
        <v>10</v>
      </c>
      <c r="B343" s="455">
        <v>1053</v>
      </c>
      <c r="C343" s="456"/>
      <c r="D343" s="455">
        <v>552</v>
      </c>
      <c r="E343" s="456"/>
      <c r="F343" s="455">
        <v>585</v>
      </c>
      <c r="G343" s="456"/>
      <c r="H343" s="431">
        <f t="shared" si="169"/>
        <v>5.9782608695652106E-2</v>
      </c>
      <c r="I343" s="432"/>
      <c r="J343" s="254"/>
      <c r="K343" s="431">
        <f t="shared" si="170"/>
        <v>-0.44444444444444442</v>
      </c>
      <c r="L343" s="432"/>
      <c r="M343" s="457">
        <f t="shared" si="171"/>
        <v>33</v>
      </c>
      <c r="N343" s="458"/>
      <c r="O343" s="457">
        <f t="shared" si="172"/>
        <v>-468</v>
      </c>
      <c r="P343" s="458"/>
      <c r="Q343" s="431">
        <f t="shared" si="173"/>
        <v>4.6625062764507567E-3</v>
      </c>
      <c r="R343" s="432"/>
    </row>
    <row r="344" spans="1:18" x14ac:dyDescent="0.45">
      <c r="A344" s="255" t="s">
        <v>11</v>
      </c>
      <c r="B344" s="449">
        <v>43902</v>
      </c>
      <c r="C344" s="450"/>
      <c r="D344" s="449">
        <v>32305</v>
      </c>
      <c r="E344" s="450"/>
      <c r="F344" s="449">
        <v>36528</v>
      </c>
      <c r="G344" s="450"/>
      <c r="H344" s="411">
        <f t="shared" si="169"/>
        <v>0.13072279832843203</v>
      </c>
      <c r="I344" s="412"/>
      <c r="J344" s="249"/>
      <c r="K344" s="411">
        <f>F344/B344-1</f>
        <v>-0.16796501298346311</v>
      </c>
      <c r="L344" s="412"/>
      <c r="M344" s="443">
        <f t="shared" si="171"/>
        <v>4223</v>
      </c>
      <c r="N344" s="444"/>
      <c r="O344" s="443">
        <f t="shared" si="172"/>
        <v>-7374</v>
      </c>
      <c r="P344" s="444"/>
      <c r="Q344" s="411">
        <f t="shared" si="173"/>
        <v>0.29113167395930467</v>
      </c>
      <c r="R344" s="412"/>
    </row>
    <row r="345" spans="1:18" x14ac:dyDescent="0.45">
      <c r="A345" s="250" t="s">
        <v>12</v>
      </c>
      <c r="B345" s="453">
        <v>1933</v>
      </c>
      <c r="C345" s="454"/>
      <c r="D345" s="453">
        <v>2230</v>
      </c>
      <c r="E345" s="454"/>
      <c r="F345" s="453">
        <v>2117</v>
      </c>
      <c r="G345" s="454"/>
      <c r="H345" s="419">
        <f t="shared" si="169"/>
        <v>-5.067264573991026E-2</v>
      </c>
      <c r="I345" s="420"/>
      <c r="J345" s="251"/>
      <c r="K345" s="419">
        <f t="shared" si="170"/>
        <v>9.5188825659596521E-2</v>
      </c>
      <c r="L345" s="420"/>
      <c r="M345" s="447">
        <f t="shared" si="171"/>
        <v>-113</v>
      </c>
      <c r="N345" s="448"/>
      <c r="O345" s="447">
        <f t="shared" si="172"/>
        <v>184</v>
      </c>
      <c r="P345" s="448"/>
      <c r="Q345" s="419">
        <f t="shared" si="173"/>
        <v>1.6872693653412398E-2</v>
      </c>
      <c r="R345" s="420"/>
    </row>
    <row r="346" spans="1:18" x14ac:dyDescent="0.45">
      <c r="A346" s="26" t="s">
        <v>8</v>
      </c>
      <c r="B346" s="453">
        <v>23955</v>
      </c>
      <c r="C346" s="454"/>
      <c r="D346" s="453">
        <v>19327</v>
      </c>
      <c r="E346" s="454"/>
      <c r="F346" s="453">
        <v>21657</v>
      </c>
      <c r="G346" s="454"/>
      <c r="H346" s="423">
        <f t="shared" si="169"/>
        <v>0.12055673410255086</v>
      </c>
      <c r="I346" s="424"/>
      <c r="J346" s="252"/>
      <c r="K346" s="423">
        <f t="shared" si="170"/>
        <v>-9.5929868503443982E-2</v>
      </c>
      <c r="L346" s="424"/>
      <c r="M346" s="451">
        <f t="shared" si="171"/>
        <v>2330</v>
      </c>
      <c r="N346" s="452"/>
      <c r="O346" s="451">
        <f t="shared" si="172"/>
        <v>-2298</v>
      </c>
      <c r="P346" s="452"/>
      <c r="Q346" s="423">
        <f t="shared" si="173"/>
        <v>0.17260837338306673</v>
      </c>
      <c r="R346" s="424"/>
    </row>
    <row r="347" spans="1:18" x14ac:dyDescent="0.45">
      <c r="A347" s="26" t="s">
        <v>9</v>
      </c>
      <c r="B347" s="453">
        <v>12430</v>
      </c>
      <c r="C347" s="454"/>
      <c r="D347" s="453">
        <v>7750</v>
      </c>
      <c r="E347" s="454"/>
      <c r="F347" s="453">
        <v>9325</v>
      </c>
      <c r="G347" s="454"/>
      <c r="H347" s="423">
        <f t="shared" si="169"/>
        <v>0.20322580645161281</v>
      </c>
      <c r="I347" s="424"/>
      <c r="J347" s="252"/>
      <c r="K347" s="423">
        <f t="shared" si="170"/>
        <v>-0.24979887369267906</v>
      </c>
      <c r="L347" s="424"/>
      <c r="M347" s="451">
        <f t="shared" si="171"/>
        <v>1575</v>
      </c>
      <c r="N347" s="452"/>
      <c r="O347" s="451">
        <f t="shared" si="172"/>
        <v>-3105</v>
      </c>
      <c r="P347" s="452"/>
      <c r="Q347" s="423">
        <f t="shared" si="173"/>
        <v>7.4321147056244971E-2</v>
      </c>
      <c r="R347" s="424"/>
    </row>
    <row r="348" spans="1:18" x14ac:dyDescent="0.45">
      <c r="A348" s="256" t="s">
        <v>10</v>
      </c>
      <c r="B348" s="455">
        <v>5584</v>
      </c>
      <c r="C348" s="456"/>
      <c r="D348" s="455">
        <v>2998</v>
      </c>
      <c r="E348" s="456"/>
      <c r="F348" s="455">
        <v>3429</v>
      </c>
      <c r="G348" s="456"/>
      <c r="H348" s="435">
        <f t="shared" si="169"/>
        <v>0.1437625083388927</v>
      </c>
      <c r="I348" s="436"/>
      <c r="J348" s="257"/>
      <c r="K348" s="435">
        <f t="shared" si="170"/>
        <v>-0.3859240687679083</v>
      </c>
      <c r="L348" s="436"/>
      <c r="M348" s="459">
        <f t="shared" si="171"/>
        <v>431</v>
      </c>
      <c r="N348" s="460"/>
      <c r="O348" s="459">
        <f t="shared" si="172"/>
        <v>-2155</v>
      </c>
      <c r="P348" s="460"/>
      <c r="Q348" s="435">
        <f t="shared" si="173"/>
        <v>2.7329459866580589E-2</v>
      </c>
      <c r="R348" s="436"/>
    </row>
    <row r="349" spans="1:18" ht="21" x14ac:dyDescent="0.65">
      <c r="A349" s="404" t="s">
        <v>89</v>
      </c>
      <c r="B349" s="404"/>
      <c r="C349" s="404"/>
      <c r="D349" s="404"/>
      <c r="E349" s="404"/>
      <c r="F349" s="404"/>
      <c r="G349" s="404"/>
      <c r="H349" s="404"/>
      <c r="I349" s="404"/>
      <c r="J349" s="404"/>
      <c r="K349" s="404"/>
      <c r="L349" s="404"/>
      <c r="M349" s="404"/>
      <c r="N349" s="404"/>
      <c r="O349" s="404"/>
      <c r="P349" s="404"/>
      <c r="Q349" s="404"/>
      <c r="R349" s="404"/>
    </row>
    <row r="350" spans="1:18" x14ac:dyDescent="0.45">
      <c r="A350" s="54"/>
      <c r="B350" s="306" t="s">
        <v>114</v>
      </c>
      <c r="C350" s="307"/>
      <c r="D350" s="307"/>
      <c r="E350" s="307"/>
      <c r="F350" s="307"/>
      <c r="G350" s="307"/>
      <c r="H350" s="307"/>
      <c r="I350" s="307"/>
      <c r="J350" s="307"/>
      <c r="K350" s="307"/>
      <c r="L350" s="307"/>
      <c r="M350" s="307"/>
      <c r="N350" s="307"/>
      <c r="O350" s="307"/>
      <c r="P350" s="307"/>
      <c r="Q350" s="307"/>
      <c r="R350" s="308"/>
    </row>
    <row r="351" spans="1:18" x14ac:dyDescent="0.45">
      <c r="A351" s="4"/>
      <c r="B351" s="316">
        <f>B$6</f>
        <v>2019</v>
      </c>
      <c r="C351" s="317"/>
      <c r="D351" s="316">
        <f>C$6</f>
        <v>2022</v>
      </c>
      <c r="E351" s="317"/>
      <c r="F351" s="316">
        <f>D$6</f>
        <v>2023</v>
      </c>
      <c r="G351" s="317"/>
      <c r="H351" s="316" t="str">
        <f>CONCATENATE("var ",RIGHT(F351,2),"/",RIGHT(D351,2))</f>
        <v>var 23/22</v>
      </c>
      <c r="I351" s="317"/>
      <c r="J351" s="5"/>
      <c r="K351" s="316" t="str">
        <f>CONCATENATE("var ",RIGHT(F351,2),"/",RIGHT(B351,2))</f>
        <v>var 23/19</v>
      </c>
      <c r="L351" s="317"/>
      <c r="M351" s="316" t="str">
        <f>CONCATENATE("dif ",RIGHT(F351,2),"-",RIGHT(D351,2))</f>
        <v>dif 23-22</v>
      </c>
      <c r="N351" s="317"/>
      <c r="O351" s="316" t="str">
        <f>CONCATENATE("dif ",RIGHT(F351,2),"-",RIGHT(B351,2))</f>
        <v>dif 23-19</v>
      </c>
      <c r="P351" s="317"/>
      <c r="Q351" s="316" t="str">
        <f>CONCATENATE("cuota ",RIGHT(F351,2))</f>
        <v>cuota 23</v>
      </c>
      <c r="R351" s="317"/>
    </row>
    <row r="352" spans="1:18" x14ac:dyDescent="0.45">
      <c r="A352" s="246" t="s">
        <v>48</v>
      </c>
      <c r="B352" s="439">
        <v>133054</v>
      </c>
      <c r="C352" s="440"/>
      <c r="D352" s="439">
        <v>121403</v>
      </c>
      <c r="E352" s="440"/>
      <c r="F352" s="439">
        <v>125469</v>
      </c>
      <c r="G352" s="440"/>
      <c r="H352" s="407">
        <f>F352/D352-1</f>
        <v>3.3491758852746578E-2</v>
      </c>
      <c r="I352" s="408"/>
      <c r="J352" s="247"/>
      <c r="K352" s="407">
        <f>F352/B352-1</f>
        <v>-5.7006929517338878E-2</v>
      </c>
      <c r="L352" s="408"/>
      <c r="M352" s="441">
        <f>F352-D352</f>
        <v>4066</v>
      </c>
      <c r="N352" s="442"/>
      <c r="O352" s="441">
        <f>F352-B352</f>
        <v>-7585</v>
      </c>
      <c r="P352" s="442"/>
      <c r="Q352" s="407">
        <f>F352/$F$352</f>
        <v>1</v>
      </c>
      <c r="R352" s="408"/>
    </row>
    <row r="353" spans="1:18" x14ac:dyDescent="0.45">
      <c r="A353" s="78" t="s">
        <v>49</v>
      </c>
      <c r="B353" s="453">
        <v>47022</v>
      </c>
      <c r="C353" s="454"/>
      <c r="D353" s="453">
        <v>43486</v>
      </c>
      <c r="E353" s="454"/>
      <c r="F353" s="453">
        <v>45741</v>
      </c>
      <c r="G353" s="454"/>
      <c r="H353" s="423">
        <f t="shared" ref="H353:H362" si="174">F353/D353-1</f>
        <v>5.1855769672998209E-2</v>
      </c>
      <c r="I353" s="424"/>
      <c r="J353" s="252"/>
      <c r="K353" s="423">
        <f t="shared" ref="K353:K362" si="175">F353/B353-1</f>
        <v>-2.7242567308919274E-2</v>
      </c>
      <c r="L353" s="424"/>
      <c r="M353" s="451">
        <f t="shared" ref="M353:M362" si="176">F353-D353</f>
        <v>2255</v>
      </c>
      <c r="N353" s="452"/>
      <c r="O353" s="451">
        <f t="shared" ref="O353:O362" si="177">F353-B353</f>
        <v>-1281</v>
      </c>
      <c r="P353" s="452"/>
      <c r="Q353" s="423">
        <f t="shared" ref="Q353:Q362" si="178">F353/$F$352</f>
        <v>0.36456017024125481</v>
      </c>
      <c r="R353" s="424"/>
    </row>
    <row r="354" spans="1:18" x14ac:dyDescent="0.45">
      <c r="A354" s="81" t="s">
        <v>50</v>
      </c>
      <c r="B354" s="453">
        <v>41513</v>
      </c>
      <c r="C354" s="454"/>
      <c r="D354" s="453">
        <v>36950</v>
      </c>
      <c r="E354" s="454"/>
      <c r="F354" s="453">
        <v>37223</v>
      </c>
      <c r="G354" s="454"/>
      <c r="H354" s="423">
        <f t="shared" si="174"/>
        <v>7.3883626522326384E-3</v>
      </c>
      <c r="I354" s="424"/>
      <c r="J354" s="252"/>
      <c r="K354" s="423">
        <f t="shared" si="175"/>
        <v>-0.10334112205815049</v>
      </c>
      <c r="L354" s="424"/>
      <c r="M354" s="451">
        <f t="shared" si="176"/>
        <v>273</v>
      </c>
      <c r="N354" s="452"/>
      <c r="O354" s="451">
        <f t="shared" si="177"/>
        <v>-4290</v>
      </c>
      <c r="P354" s="452"/>
      <c r="Q354" s="423">
        <f t="shared" si="178"/>
        <v>0.29667089081765219</v>
      </c>
      <c r="R354" s="424"/>
    </row>
    <row r="355" spans="1:18" x14ac:dyDescent="0.45">
      <c r="A355" s="81" t="s">
        <v>52</v>
      </c>
      <c r="B355" s="453">
        <v>21395</v>
      </c>
      <c r="C355" s="454"/>
      <c r="D355" s="453">
        <v>18321</v>
      </c>
      <c r="E355" s="454"/>
      <c r="F355" s="453">
        <v>19226</v>
      </c>
      <c r="G355" s="454"/>
      <c r="H355" s="423">
        <f t="shared" si="174"/>
        <v>4.9396866983243193E-2</v>
      </c>
      <c r="I355" s="424"/>
      <c r="J355" s="252"/>
      <c r="K355" s="423">
        <f t="shared" si="175"/>
        <v>-0.10137882682869825</v>
      </c>
      <c r="L355" s="424"/>
      <c r="M355" s="451">
        <f t="shared" si="176"/>
        <v>905</v>
      </c>
      <c r="N355" s="452"/>
      <c r="O355" s="451">
        <f t="shared" si="177"/>
        <v>-2169</v>
      </c>
      <c r="P355" s="452"/>
      <c r="Q355" s="423">
        <f t="shared" si="178"/>
        <v>0.15323306952314913</v>
      </c>
      <c r="R355" s="424"/>
    </row>
    <row r="356" spans="1:18" x14ac:dyDescent="0.45">
      <c r="A356" s="81" t="s">
        <v>53</v>
      </c>
      <c r="B356" s="453">
        <v>4121</v>
      </c>
      <c r="C356" s="454"/>
      <c r="D356" s="453">
        <v>4169</v>
      </c>
      <c r="E356" s="454"/>
      <c r="F356" s="453">
        <v>4791</v>
      </c>
      <c r="G356" s="454"/>
      <c r="H356" s="423">
        <f>F356/D356-1</f>
        <v>0.14919644998800674</v>
      </c>
      <c r="I356" s="424"/>
      <c r="J356" s="252"/>
      <c r="K356" s="423">
        <f>F356/B356-1</f>
        <v>0.1625818975976705</v>
      </c>
      <c r="L356" s="424"/>
      <c r="M356" s="451">
        <f>F356-D356</f>
        <v>622</v>
      </c>
      <c r="N356" s="452"/>
      <c r="O356" s="451">
        <f>F356-B356</f>
        <v>670</v>
      </c>
      <c r="P356" s="452"/>
      <c r="Q356" s="423">
        <f>F356/$F$352</f>
        <v>3.818473088970184E-2</v>
      </c>
      <c r="R356" s="424"/>
    </row>
    <row r="357" spans="1:18" x14ac:dyDescent="0.45">
      <c r="A357" s="81" t="s">
        <v>54</v>
      </c>
      <c r="B357" s="453">
        <v>2756</v>
      </c>
      <c r="C357" s="454"/>
      <c r="D357" s="453">
        <v>2541</v>
      </c>
      <c r="E357" s="454"/>
      <c r="F357" s="453">
        <v>2855</v>
      </c>
      <c r="G357" s="454"/>
      <c r="H357" s="423">
        <f t="shared" si="174"/>
        <v>0.1235733963006691</v>
      </c>
      <c r="I357" s="424"/>
      <c r="J357" s="252"/>
      <c r="K357" s="423">
        <f t="shared" si="175"/>
        <v>3.5921625544267144E-2</v>
      </c>
      <c r="L357" s="424"/>
      <c r="M357" s="451">
        <f t="shared" si="176"/>
        <v>314</v>
      </c>
      <c r="N357" s="452"/>
      <c r="O357" s="451">
        <f t="shared" si="177"/>
        <v>99</v>
      </c>
      <c r="P357" s="452"/>
      <c r="Q357" s="423">
        <f t="shared" si="178"/>
        <v>2.2754624648319507E-2</v>
      </c>
      <c r="R357" s="424"/>
    </row>
    <row r="358" spans="1:18" x14ac:dyDescent="0.45">
      <c r="A358" s="81" t="s">
        <v>55</v>
      </c>
      <c r="B358" s="453">
        <v>778</v>
      </c>
      <c r="C358" s="454"/>
      <c r="D358" s="453">
        <v>625</v>
      </c>
      <c r="E358" s="454"/>
      <c r="F358" s="453">
        <v>663</v>
      </c>
      <c r="G358" s="454"/>
      <c r="H358" s="423">
        <f>F358/D358-1</f>
        <v>6.0799999999999965E-2</v>
      </c>
      <c r="I358" s="424"/>
      <c r="J358" s="252"/>
      <c r="K358" s="423">
        <f>F358/B358-1</f>
        <v>-0.1478149100257069</v>
      </c>
      <c r="L358" s="424"/>
      <c r="M358" s="451">
        <f>F358-D358</f>
        <v>38</v>
      </c>
      <c r="N358" s="452"/>
      <c r="O358" s="451">
        <f>F358-B358</f>
        <v>-115</v>
      </c>
      <c r="P358" s="452"/>
      <c r="Q358" s="423">
        <f>F358/$F$352</f>
        <v>5.2841737799775241E-3</v>
      </c>
      <c r="R358" s="424"/>
    </row>
    <row r="359" spans="1:18" x14ac:dyDescent="0.45">
      <c r="A359" s="81" t="s">
        <v>56</v>
      </c>
      <c r="B359" s="453">
        <v>6890</v>
      </c>
      <c r="C359" s="454"/>
      <c r="D359" s="453">
        <v>6412</v>
      </c>
      <c r="E359" s="454"/>
      <c r="F359" s="453">
        <v>6415</v>
      </c>
      <c r="G359" s="454"/>
      <c r="H359" s="423">
        <f t="shared" si="174"/>
        <v>4.6787273861514933E-4</v>
      </c>
      <c r="I359" s="424"/>
      <c r="J359" s="252"/>
      <c r="K359" s="423">
        <f t="shared" si="175"/>
        <v>-6.8940493468795383E-2</v>
      </c>
      <c r="L359" s="424"/>
      <c r="M359" s="451">
        <f t="shared" si="176"/>
        <v>3</v>
      </c>
      <c r="N359" s="452"/>
      <c r="O359" s="451">
        <f t="shared" si="177"/>
        <v>-475</v>
      </c>
      <c r="P359" s="452"/>
      <c r="Q359" s="423">
        <f t="shared" si="178"/>
        <v>5.1128167116977104E-2</v>
      </c>
      <c r="R359" s="424"/>
    </row>
    <row r="360" spans="1:18" x14ac:dyDescent="0.45">
      <c r="A360" s="81" t="s">
        <v>51</v>
      </c>
      <c r="B360" s="453">
        <v>1127</v>
      </c>
      <c r="C360" s="454"/>
      <c r="D360" s="453">
        <v>844</v>
      </c>
      <c r="E360" s="454"/>
      <c r="F360" s="453">
        <v>912</v>
      </c>
      <c r="G360" s="454"/>
      <c r="H360" s="423">
        <f t="shared" si="174"/>
        <v>8.0568720379146974E-2</v>
      </c>
      <c r="I360" s="424"/>
      <c r="J360" s="252"/>
      <c r="K360" s="423">
        <f t="shared" si="175"/>
        <v>-0.1907719609582964</v>
      </c>
      <c r="L360" s="424"/>
      <c r="M360" s="451">
        <f t="shared" si="176"/>
        <v>68</v>
      </c>
      <c r="N360" s="452"/>
      <c r="O360" s="451">
        <f t="shared" si="177"/>
        <v>-215</v>
      </c>
      <c r="P360" s="452"/>
      <c r="Q360" s="423">
        <f t="shared" si="178"/>
        <v>7.268727733543744E-3</v>
      </c>
      <c r="R360" s="424"/>
    </row>
    <row r="361" spans="1:18" x14ac:dyDescent="0.45">
      <c r="A361" s="82" t="s">
        <v>57</v>
      </c>
      <c r="B361" s="453">
        <v>4070</v>
      </c>
      <c r="C361" s="454"/>
      <c r="D361" s="453">
        <v>4562</v>
      </c>
      <c r="E361" s="454"/>
      <c r="F361" s="453">
        <v>4562</v>
      </c>
      <c r="G361" s="454"/>
      <c r="H361" s="423">
        <f t="shared" si="174"/>
        <v>0</v>
      </c>
      <c r="I361" s="424"/>
      <c r="J361" s="252"/>
      <c r="K361" s="423">
        <f t="shared" si="175"/>
        <v>0.12088452088452084</v>
      </c>
      <c r="L361" s="424"/>
      <c r="M361" s="451">
        <f t="shared" si="176"/>
        <v>0</v>
      </c>
      <c r="N361" s="452"/>
      <c r="O361" s="451">
        <f t="shared" si="177"/>
        <v>492</v>
      </c>
      <c r="P361" s="452"/>
      <c r="Q361" s="423">
        <f t="shared" si="178"/>
        <v>3.6359578860116842E-2</v>
      </c>
      <c r="R361" s="424"/>
    </row>
    <row r="362" spans="1:18" x14ac:dyDescent="0.45">
      <c r="A362" s="83" t="s">
        <v>58</v>
      </c>
      <c r="B362" s="453">
        <v>3382</v>
      </c>
      <c r="C362" s="454"/>
      <c r="D362" s="453">
        <v>3493</v>
      </c>
      <c r="E362" s="454"/>
      <c r="F362" s="453">
        <v>3081</v>
      </c>
      <c r="G362" s="454"/>
      <c r="H362" s="423">
        <f t="shared" si="174"/>
        <v>-0.11795018608645869</v>
      </c>
      <c r="I362" s="424"/>
      <c r="J362" s="252"/>
      <c r="K362" s="423">
        <f t="shared" si="175"/>
        <v>-8.9000591366055537E-2</v>
      </c>
      <c r="L362" s="424"/>
      <c r="M362" s="451">
        <f t="shared" si="176"/>
        <v>-412</v>
      </c>
      <c r="N362" s="452"/>
      <c r="O362" s="451">
        <f t="shared" si="177"/>
        <v>-301</v>
      </c>
      <c r="P362" s="452"/>
      <c r="Q362" s="423">
        <f t="shared" si="178"/>
        <v>2.4555866389307318E-2</v>
      </c>
      <c r="R362" s="424"/>
    </row>
    <row r="363" spans="1:18" ht="21" x14ac:dyDescent="0.65">
      <c r="A363" s="404" t="s">
        <v>90</v>
      </c>
      <c r="B363" s="404"/>
      <c r="C363" s="404"/>
      <c r="D363" s="404"/>
      <c r="E363" s="404"/>
      <c r="F363" s="404"/>
      <c r="G363" s="404"/>
      <c r="H363" s="404"/>
      <c r="I363" s="404"/>
      <c r="J363" s="404"/>
      <c r="K363" s="404"/>
      <c r="L363" s="404"/>
      <c r="M363" s="404"/>
      <c r="N363" s="404"/>
      <c r="O363" s="404"/>
      <c r="P363" s="404"/>
      <c r="Q363" s="404"/>
      <c r="R363" s="404"/>
    </row>
  </sheetData>
  <mergeCells count="917">
    <mergeCell ref="A363:R363"/>
    <mergeCell ref="O361:P361"/>
    <mergeCell ref="Q361:R361"/>
    <mergeCell ref="B362:C362"/>
    <mergeCell ref="D362:E362"/>
    <mergeCell ref="F362:G362"/>
    <mergeCell ref="H362:I362"/>
    <mergeCell ref="K362:L362"/>
    <mergeCell ref="M362:N362"/>
    <mergeCell ref="O362:P362"/>
    <mergeCell ref="Q362:R362"/>
    <mergeCell ref="B361:C361"/>
    <mergeCell ref="D361:E361"/>
    <mergeCell ref="F361:G361"/>
    <mergeCell ref="H361:I361"/>
    <mergeCell ref="K361:L361"/>
    <mergeCell ref="M361:N361"/>
    <mergeCell ref="O359:P359"/>
    <mergeCell ref="Q359:R359"/>
    <mergeCell ref="B360:C360"/>
    <mergeCell ref="D360:E360"/>
    <mergeCell ref="F360:G360"/>
    <mergeCell ref="H360:I360"/>
    <mergeCell ref="K360:L360"/>
    <mergeCell ref="M360:N360"/>
    <mergeCell ref="O360:P360"/>
    <mergeCell ref="Q360:R360"/>
    <mergeCell ref="B359:C359"/>
    <mergeCell ref="D359:E359"/>
    <mergeCell ref="F359:G359"/>
    <mergeCell ref="H359:I359"/>
    <mergeCell ref="K359:L359"/>
    <mergeCell ref="M359:N359"/>
    <mergeCell ref="O357:P357"/>
    <mergeCell ref="Q357:R357"/>
    <mergeCell ref="B358:C358"/>
    <mergeCell ref="D358:E358"/>
    <mergeCell ref="F358:G358"/>
    <mergeCell ref="H358:I358"/>
    <mergeCell ref="K358:L358"/>
    <mergeCell ref="M358:N358"/>
    <mergeCell ref="O358:P358"/>
    <mergeCell ref="Q358:R358"/>
    <mergeCell ref="B357:C357"/>
    <mergeCell ref="D357:E357"/>
    <mergeCell ref="F357:G357"/>
    <mergeCell ref="H357:I357"/>
    <mergeCell ref="K357:L357"/>
    <mergeCell ref="M357:N357"/>
    <mergeCell ref="O355:P355"/>
    <mergeCell ref="Q355:R355"/>
    <mergeCell ref="B356:C356"/>
    <mergeCell ref="D356:E356"/>
    <mergeCell ref="F356:G356"/>
    <mergeCell ref="H356:I356"/>
    <mergeCell ref="K356:L356"/>
    <mergeCell ref="M356:N356"/>
    <mergeCell ref="O356:P356"/>
    <mergeCell ref="Q356:R356"/>
    <mergeCell ref="B355:C355"/>
    <mergeCell ref="D355:E355"/>
    <mergeCell ref="F355:G355"/>
    <mergeCell ref="H355:I355"/>
    <mergeCell ref="K355:L355"/>
    <mergeCell ref="M355:N355"/>
    <mergeCell ref="B354:C354"/>
    <mergeCell ref="D354:E354"/>
    <mergeCell ref="F354:G354"/>
    <mergeCell ref="H354:I354"/>
    <mergeCell ref="K354:L354"/>
    <mergeCell ref="M354:N354"/>
    <mergeCell ref="O354:P354"/>
    <mergeCell ref="Q354:R354"/>
    <mergeCell ref="B353:C353"/>
    <mergeCell ref="D353:E353"/>
    <mergeCell ref="F353:G353"/>
    <mergeCell ref="H353:I353"/>
    <mergeCell ref="K353:L353"/>
    <mergeCell ref="M353:N353"/>
    <mergeCell ref="B352:C352"/>
    <mergeCell ref="D352:E352"/>
    <mergeCell ref="F352:G352"/>
    <mergeCell ref="H352:I352"/>
    <mergeCell ref="K352:L352"/>
    <mergeCell ref="M352:N352"/>
    <mergeCell ref="O352:P352"/>
    <mergeCell ref="Q352:R352"/>
    <mergeCell ref="O353:P353"/>
    <mergeCell ref="Q353:R353"/>
    <mergeCell ref="O348:P348"/>
    <mergeCell ref="Q348:R348"/>
    <mergeCell ref="A349:R349"/>
    <mergeCell ref="B350:R350"/>
    <mergeCell ref="B351:C351"/>
    <mergeCell ref="D351:E351"/>
    <mergeCell ref="F351:G351"/>
    <mergeCell ref="H351:I351"/>
    <mergeCell ref="K351:L351"/>
    <mergeCell ref="M351:N351"/>
    <mergeCell ref="B348:C348"/>
    <mergeCell ref="D348:E348"/>
    <mergeCell ref="F348:G348"/>
    <mergeCell ref="H348:I348"/>
    <mergeCell ref="K348:L348"/>
    <mergeCell ref="M348:N348"/>
    <mergeCell ref="O351:P351"/>
    <mergeCell ref="Q351:R351"/>
    <mergeCell ref="O346:P346"/>
    <mergeCell ref="Q346:R346"/>
    <mergeCell ref="B347:C347"/>
    <mergeCell ref="D347:E347"/>
    <mergeCell ref="F347:G347"/>
    <mergeCell ref="H347:I347"/>
    <mergeCell ref="K347:L347"/>
    <mergeCell ref="M347:N347"/>
    <mergeCell ref="O347:P347"/>
    <mergeCell ref="Q347:R347"/>
    <mergeCell ref="B346:C346"/>
    <mergeCell ref="D346:E346"/>
    <mergeCell ref="F346:G346"/>
    <mergeCell ref="H346:I346"/>
    <mergeCell ref="K346:L346"/>
    <mergeCell ref="M346:N346"/>
    <mergeCell ref="O344:P344"/>
    <mergeCell ref="Q344:R344"/>
    <mergeCell ref="B345:C345"/>
    <mergeCell ref="D345:E345"/>
    <mergeCell ref="F345:G345"/>
    <mergeCell ref="H345:I345"/>
    <mergeCell ref="K345:L345"/>
    <mergeCell ref="M345:N345"/>
    <mergeCell ref="O345:P345"/>
    <mergeCell ref="Q345:R345"/>
    <mergeCell ref="B344:C344"/>
    <mergeCell ref="D344:E344"/>
    <mergeCell ref="F344:G344"/>
    <mergeCell ref="H344:I344"/>
    <mergeCell ref="K344:L344"/>
    <mergeCell ref="M344:N344"/>
    <mergeCell ref="O342:P342"/>
    <mergeCell ref="Q342:R342"/>
    <mergeCell ref="B343:C343"/>
    <mergeCell ref="D343:E343"/>
    <mergeCell ref="F343:G343"/>
    <mergeCell ref="H343:I343"/>
    <mergeCell ref="K343:L343"/>
    <mergeCell ref="M343:N343"/>
    <mergeCell ref="O343:P343"/>
    <mergeCell ref="Q343:R343"/>
    <mergeCell ref="B342:C342"/>
    <mergeCell ref="D342:E342"/>
    <mergeCell ref="F342:G342"/>
    <mergeCell ref="H342:I342"/>
    <mergeCell ref="K342:L342"/>
    <mergeCell ref="M342:N342"/>
    <mergeCell ref="O340:P340"/>
    <mergeCell ref="Q340:R340"/>
    <mergeCell ref="B341:C341"/>
    <mergeCell ref="D341:E341"/>
    <mergeCell ref="F341:G341"/>
    <mergeCell ref="H341:I341"/>
    <mergeCell ref="K341:L341"/>
    <mergeCell ref="M341:N341"/>
    <mergeCell ref="O341:P341"/>
    <mergeCell ref="Q341:R341"/>
    <mergeCell ref="B340:C340"/>
    <mergeCell ref="D340:E340"/>
    <mergeCell ref="F340:G340"/>
    <mergeCell ref="H340:I340"/>
    <mergeCell ref="K340:L340"/>
    <mergeCell ref="M340:N340"/>
    <mergeCell ref="B339:C339"/>
    <mergeCell ref="D339:E339"/>
    <mergeCell ref="F339:G339"/>
    <mergeCell ref="H339:I339"/>
    <mergeCell ref="K339:L339"/>
    <mergeCell ref="M339:N339"/>
    <mergeCell ref="O339:P339"/>
    <mergeCell ref="Q339:R339"/>
    <mergeCell ref="B338:C338"/>
    <mergeCell ref="D338:E338"/>
    <mergeCell ref="F338:G338"/>
    <mergeCell ref="H338:I338"/>
    <mergeCell ref="K338:L338"/>
    <mergeCell ref="M338:N338"/>
    <mergeCell ref="B337:C337"/>
    <mergeCell ref="D337:E337"/>
    <mergeCell ref="F337:G337"/>
    <mergeCell ref="H337:I337"/>
    <mergeCell ref="K337:L337"/>
    <mergeCell ref="M337:N337"/>
    <mergeCell ref="O337:P337"/>
    <mergeCell ref="Q337:R337"/>
    <mergeCell ref="O338:P338"/>
    <mergeCell ref="Q338:R338"/>
    <mergeCell ref="O333:P333"/>
    <mergeCell ref="Q333:R333"/>
    <mergeCell ref="A334:R334"/>
    <mergeCell ref="B335:R335"/>
    <mergeCell ref="B336:C336"/>
    <mergeCell ref="D336:E336"/>
    <mergeCell ref="F336:G336"/>
    <mergeCell ref="H336:I336"/>
    <mergeCell ref="K336:L336"/>
    <mergeCell ref="M336:N336"/>
    <mergeCell ref="B333:C333"/>
    <mergeCell ref="D333:E333"/>
    <mergeCell ref="F333:G333"/>
    <mergeCell ref="H333:I333"/>
    <mergeCell ref="K333:L333"/>
    <mergeCell ref="M333:N333"/>
    <mergeCell ref="O336:P336"/>
    <mergeCell ref="Q336:R336"/>
    <mergeCell ref="O331:P331"/>
    <mergeCell ref="Q331:R331"/>
    <mergeCell ref="B332:C332"/>
    <mergeCell ref="D332:E332"/>
    <mergeCell ref="F332:G332"/>
    <mergeCell ref="H332:I332"/>
    <mergeCell ref="K332:L332"/>
    <mergeCell ref="M332:N332"/>
    <mergeCell ref="O332:P332"/>
    <mergeCell ref="Q332:R332"/>
    <mergeCell ref="B331:C331"/>
    <mergeCell ref="D331:E331"/>
    <mergeCell ref="F331:G331"/>
    <mergeCell ref="H331:I331"/>
    <mergeCell ref="K331:L331"/>
    <mergeCell ref="M331:N331"/>
    <mergeCell ref="O329:P329"/>
    <mergeCell ref="Q329:R329"/>
    <mergeCell ref="B330:C330"/>
    <mergeCell ref="D330:E330"/>
    <mergeCell ref="F330:G330"/>
    <mergeCell ref="H330:I330"/>
    <mergeCell ref="K330:L330"/>
    <mergeCell ref="M330:N330"/>
    <mergeCell ref="O330:P330"/>
    <mergeCell ref="Q330:R330"/>
    <mergeCell ref="B329:C329"/>
    <mergeCell ref="D329:E329"/>
    <mergeCell ref="F329:G329"/>
    <mergeCell ref="H329:I329"/>
    <mergeCell ref="K329:L329"/>
    <mergeCell ref="M329:N329"/>
    <mergeCell ref="O327:P327"/>
    <mergeCell ref="Q327:R327"/>
    <mergeCell ref="B328:C328"/>
    <mergeCell ref="D328:E328"/>
    <mergeCell ref="F328:G328"/>
    <mergeCell ref="H328:I328"/>
    <mergeCell ref="K328:L328"/>
    <mergeCell ref="M328:N328"/>
    <mergeCell ref="O328:P328"/>
    <mergeCell ref="Q328:R328"/>
    <mergeCell ref="B327:C327"/>
    <mergeCell ref="D327:E327"/>
    <mergeCell ref="F327:G327"/>
    <mergeCell ref="H327:I327"/>
    <mergeCell ref="K327:L327"/>
    <mergeCell ref="M327:N327"/>
    <mergeCell ref="O325:P325"/>
    <mergeCell ref="Q325:R325"/>
    <mergeCell ref="B326:C326"/>
    <mergeCell ref="D326:E326"/>
    <mergeCell ref="F326:G326"/>
    <mergeCell ref="H326:I326"/>
    <mergeCell ref="K326:L326"/>
    <mergeCell ref="M326:N326"/>
    <mergeCell ref="O326:P326"/>
    <mergeCell ref="Q326:R326"/>
    <mergeCell ref="B325:C325"/>
    <mergeCell ref="D325:E325"/>
    <mergeCell ref="F325:G325"/>
    <mergeCell ref="H325:I325"/>
    <mergeCell ref="K325:L325"/>
    <mergeCell ref="M325:N325"/>
    <mergeCell ref="O323:P323"/>
    <mergeCell ref="Q323:R323"/>
    <mergeCell ref="B324:C324"/>
    <mergeCell ref="D324:E324"/>
    <mergeCell ref="F324:G324"/>
    <mergeCell ref="H324:I324"/>
    <mergeCell ref="K324:L324"/>
    <mergeCell ref="M324:N324"/>
    <mergeCell ref="O324:P324"/>
    <mergeCell ref="Q324:R324"/>
    <mergeCell ref="B323:C323"/>
    <mergeCell ref="D323:E323"/>
    <mergeCell ref="F323:G323"/>
    <mergeCell ref="H323:I323"/>
    <mergeCell ref="K323:L323"/>
    <mergeCell ref="M323:N323"/>
    <mergeCell ref="A320:R320"/>
    <mergeCell ref="B321:R321"/>
    <mergeCell ref="B322:C322"/>
    <mergeCell ref="D322:E322"/>
    <mergeCell ref="F322:G322"/>
    <mergeCell ref="H322:I322"/>
    <mergeCell ref="K322:L322"/>
    <mergeCell ref="M322:N322"/>
    <mergeCell ref="O322:P322"/>
    <mergeCell ref="Q322:R322"/>
    <mergeCell ref="O318:P318"/>
    <mergeCell ref="Q318:R318"/>
    <mergeCell ref="B319:C319"/>
    <mergeCell ref="D319:E319"/>
    <mergeCell ref="F319:G319"/>
    <mergeCell ref="H319:I319"/>
    <mergeCell ref="K319:L319"/>
    <mergeCell ref="M319:N319"/>
    <mergeCell ref="O319:P319"/>
    <mergeCell ref="Q319:R319"/>
    <mergeCell ref="B318:C318"/>
    <mergeCell ref="D318:E318"/>
    <mergeCell ref="F318:G318"/>
    <mergeCell ref="H318:I318"/>
    <mergeCell ref="K318:L318"/>
    <mergeCell ref="M318:N318"/>
    <mergeCell ref="O316:P316"/>
    <mergeCell ref="Q316:R316"/>
    <mergeCell ref="B317:C317"/>
    <mergeCell ref="D317:E317"/>
    <mergeCell ref="F317:G317"/>
    <mergeCell ref="H317:I317"/>
    <mergeCell ref="K317:L317"/>
    <mergeCell ref="M317:N317"/>
    <mergeCell ref="O317:P317"/>
    <mergeCell ref="Q317:R317"/>
    <mergeCell ref="B316:C316"/>
    <mergeCell ref="D316:E316"/>
    <mergeCell ref="F316:G316"/>
    <mergeCell ref="H316:I316"/>
    <mergeCell ref="K316:L316"/>
    <mergeCell ref="M316:N316"/>
    <mergeCell ref="O314:P314"/>
    <mergeCell ref="Q314:R314"/>
    <mergeCell ref="B315:C315"/>
    <mergeCell ref="D315:E315"/>
    <mergeCell ref="F315:G315"/>
    <mergeCell ref="H315:I315"/>
    <mergeCell ref="K315:L315"/>
    <mergeCell ref="M315:N315"/>
    <mergeCell ref="O315:P315"/>
    <mergeCell ref="Q315:R315"/>
    <mergeCell ref="B314:C314"/>
    <mergeCell ref="D314:E314"/>
    <mergeCell ref="F314:G314"/>
    <mergeCell ref="H314:I314"/>
    <mergeCell ref="K314:L314"/>
    <mergeCell ref="M314:N314"/>
    <mergeCell ref="O312:P312"/>
    <mergeCell ref="Q312:R312"/>
    <mergeCell ref="B313:C313"/>
    <mergeCell ref="D313:E313"/>
    <mergeCell ref="F313:G313"/>
    <mergeCell ref="H313:I313"/>
    <mergeCell ref="K313:L313"/>
    <mergeCell ref="M313:N313"/>
    <mergeCell ref="O313:P313"/>
    <mergeCell ref="Q313:R313"/>
    <mergeCell ref="B312:C312"/>
    <mergeCell ref="D312:E312"/>
    <mergeCell ref="F312:G312"/>
    <mergeCell ref="H312:I312"/>
    <mergeCell ref="K312:L312"/>
    <mergeCell ref="M312:N312"/>
    <mergeCell ref="O310:P310"/>
    <mergeCell ref="Q310:R310"/>
    <mergeCell ref="B311:C311"/>
    <mergeCell ref="D311:E311"/>
    <mergeCell ref="F311:G311"/>
    <mergeCell ref="H311:I311"/>
    <mergeCell ref="K311:L311"/>
    <mergeCell ref="M311:N311"/>
    <mergeCell ref="O311:P311"/>
    <mergeCell ref="Q311:R311"/>
    <mergeCell ref="B310:C310"/>
    <mergeCell ref="D310:E310"/>
    <mergeCell ref="F310:G310"/>
    <mergeCell ref="H310:I310"/>
    <mergeCell ref="K310:L310"/>
    <mergeCell ref="M310:N310"/>
    <mergeCell ref="O308:P308"/>
    <mergeCell ref="Q308:R308"/>
    <mergeCell ref="B309:C309"/>
    <mergeCell ref="D309:E309"/>
    <mergeCell ref="F309:G309"/>
    <mergeCell ref="H309:I309"/>
    <mergeCell ref="K309:L309"/>
    <mergeCell ref="M309:N309"/>
    <mergeCell ref="O309:P309"/>
    <mergeCell ref="Q309:R309"/>
    <mergeCell ref="B308:C308"/>
    <mergeCell ref="D308:E308"/>
    <mergeCell ref="F308:G308"/>
    <mergeCell ref="H308:I308"/>
    <mergeCell ref="K308:L308"/>
    <mergeCell ref="M308:N308"/>
    <mergeCell ref="A305:R305"/>
    <mergeCell ref="B306:R306"/>
    <mergeCell ref="B307:C307"/>
    <mergeCell ref="D307:E307"/>
    <mergeCell ref="F307:G307"/>
    <mergeCell ref="H307:I307"/>
    <mergeCell ref="K307:L307"/>
    <mergeCell ref="M307:N307"/>
    <mergeCell ref="O307:P307"/>
    <mergeCell ref="Q307:R307"/>
    <mergeCell ref="H301:I301"/>
    <mergeCell ref="Q301:R301"/>
    <mergeCell ref="H302:I302"/>
    <mergeCell ref="Q302:R302"/>
    <mergeCell ref="A303:R303"/>
    <mergeCell ref="A304:R304"/>
    <mergeCell ref="H298:I298"/>
    <mergeCell ref="Q298:R298"/>
    <mergeCell ref="H299:I299"/>
    <mergeCell ref="Q299:R299"/>
    <mergeCell ref="H300:I300"/>
    <mergeCell ref="Q300:R300"/>
    <mergeCell ref="H295:I295"/>
    <mergeCell ref="Q295:R295"/>
    <mergeCell ref="H296:I296"/>
    <mergeCell ref="Q296:R296"/>
    <mergeCell ref="H297:I297"/>
    <mergeCell ref="Q297:R297"/>
    <mergeCell ref="H292:I292"/>
    <mergeCell ref="Q292:R292"/>
    <mergeCell ref="H293:I293"/>
    <mergeCell ref="Q293:R293"/>
    <mergeCell ref="H294:I294"/>
    <mergeCell ref="Q294:R294"/>
    <mergeCell ref="A288:R288"/>
    <mergeCell ref="A289:R289"/>
    <mergeCell ref="B290:I290"/>
    <mergeCell ref="K290:R290"/>
    <mergeCell ref="H291:I291"/>
    <mergeCell ref="Q291:R291"/>
    <mergeCell ref="H285:I285"/>
    <mergeCell ref="Q285:R285"/>
    <mergeCell ref="H286:I286"/>
    <mergeCell ref="Q286:R286"/>
    <mergeCell ref="H287:I287"/>
    <mergeCell ref="Q287:R287"/>
    <mergeCell ref="H282:I282"/>
    <mergeCell ref="Q282:R282"/>
    <mergeCell ref="H283:I283"/>
    <mergeCell ref="Q283:R283"/>
    <mergeCell ref="H284:I284"/>
    <mergeCell ref="Q284:R284"/>
    <mergeCell ref="H279:I279"/>
    <mergeCell ref="Q279:R279"/>
    <mergeCell ref="H280:I280"/>
    <mergeCell ref="Q280:R280"/>
    <mergeCell ref="H281:I281"/>
    <mergeCell ref="Q281:R281"/>
    <mergeCell ref="H276:I276"/>
    <mergeCell ref="Q276:R276"/>
    <mergeCell ref="H277:I277"/>
    <mergeCell ref="Q277:R277"/>
    <mergeCell ref="H278:I278"/>
    <mergeCell ref="Q278:R278"/>
    <mergeCell ref="A272:R272"/>
    <mergeCell ref="A273:R273"/>
    <mergeCell ref="B274:I274"/>
    <mergeCell ref="K274:R274"/>
    <mergeCell ref="H275:I275"/>
    <mergeCell ref="Q275:R275"/>
    <mergeCell ref="H269:I269"/>
    <mergeCell ref="Q269:R269"/>
    <mergeCell ref="H270:I270"/>
    <mergeCell ref="Q270:R270"/>
    <mergeCell ref="H271:I271"/>
    <mergeCell ref="Q271:R271"/>
    <mergeCell ref="H266:I266"/>
    <mergeCell ref="Q266:R266"/>
    <mergeCell ref="H267:I267"/>
    <mergeCell ref="Q267:R267"/>
    <mergeCell ref="H268:I268"/>
    <mergeCell ref="Q268:R268"/>
    <mergeCell ref="H263:I263"/>
    <mergeCell ref="Q263:R263"/>
    <mergeCell ref="H264:I264"/>
    <mergeCell ref="Q264:R264"/>
    <mergeCell ref="H265:I265"/>
    <mergeCell ref="Q265:R265"/>
    <mergeCell ref="H260:I260"/>
    <mergeCell ref="Q260:R260"/>
    <mergeCell ref="H261:I261"/>
    <mergeCell ref="Q261:R261"/>
    <mergeCell ref="H262:I262"/>
    <mergeCell ref="Q262:R262"/>
    <mergeCell ref="H256:I256"/>
    <mergeCell ref="Q256:R256"/>
    <mergeCell ref="A257:R257"/>
    <mergeCell ref="A258:R258"/>
    <mergeCell ref="B259:I259"/>
    <mergeCell ref="K259:R259"/>
    <mergeCell ref="H253:I253"/>
    <mergeCell ref="Q253:R253"/>
    <mergeCell ref="H254:I254"/>
    <mergeCell ref="Q254:R254"/>
    <mergeCell ref="H255:I255"/>
    <mergeCell ref="Q255:R255"/>
    <mergeCell ref="H250:I250"/>
    <mergeCell ref="Q250:R250"/>
    <mergeCell ref="H251:I251"/>
    <mergeCell ref="Q251:R251"/>
    <mergeCell ref="H252:I252"/>
    <mergeCell ref="Q252:R252"/>
    <mergeCell ref="H247:I247"/>
    <mergeCell ref="Q247:R247"/>
    <mergeCell ref="H248:I248"/>
    <mergeCell ref="Q248:R248"/>
    <mergeCell ref="H249:I249"/>
    <mergeCell ref="Q249:R249"/>
    <mergeCell ref="H244:I244"/>
    <mergeCell ref="Q244:R244"/>
    <mergeCell ref="H245:I245"/>
    <mergeCell ref="Q245:R245"/>
    <mergeCell ref="H246:I246"/>
    <mergeCell ref="Q246:R246"/>
    <mergeCell ref="A227:R227"/>
    <mergeCell ref="A228:R228"/>
    <mergeCell ref="B229:I229"/>
    <mergeCell ref="K229:R229"/>
    <mergeCell ref="A242:R242"/>
    <mergeCell ref="B243:I243"/>
    <mergeCell ref="K243:R243"/>
    <mergeCell ref="H210:I210"/>
    <mergeCell ref="Q210:R210"/>
    <mergeCell ref="A211:R211"/>
    <mergeCell ref="A212:R212"/>
    <mergeCell ref="B213:I213"/>
    <mergeCell ref="K213:R213"/>
    <mergeCell ref="H207:I207"/>
    <mergeCell ref="Q207:R207"/>
    <mergeCell ref="H208:I208"/>
    <mergeCell ref="Q208:R208"/>
    <mergeCell ref="H209:I209"/>
    <mergeCell ref="Q209:R209"/>
    <mergeCell ref="H204:I204"/>
    <mergeCell ref="Q204:R204"/>
    <mergeCell ref="H205:I205"/>
    <mergeCell ref="Q205:R205"/>
    <mergeCell ref="H206:I206"/>
    <mergeCell ref="Q206:R206"/>
    <mergeCell ref="H201:I201"/>
    <mergeCell ref="Q201:R201"/>
    <mergeCell ref="H202:I202"/>
    <mergeCell ref="Q202:R202"/>
    <mergeCell ref="H203:I203"/>
    <mergeCell ref="Q203:R203"/>
    <mergeCell ref="B198:I198"/>
    <mergeCell ref="K198:R198"/>
    <mergeCell ref="H199:I199"/>
    <mergeCell ref="Q199:R199"/>
    <mergeCell ref="H200:I200"/>
    <mergeCell ref="Q200:R200"/>
    <mergeCell ref="H194:I194"/>
    <mergeCell ref="Q194:R194"/>
    <mergeCell ref="H195:I195"/>
    <mergeCell ref="Q195:R195"/>
    <mergeCell ref="A196:R196"/>
    <mergeCell ref="A197:R197"/>
    <mergeCell ref="H191:I191"/>
    <mergeCell ref="Q191:R191"/>
    <mergeCell ref="H192:I192"/>
    <mergeCell ref="Q192:R192"/>
    <mergeCell ref="H193:I193"/>
    <mergeCell ref="Q193:R193"/>
    <mergeCell ref="H188:I188"/>
    <mergeCell ref="Q188:R188"/>
    <mergeCell ref="H189:I189"/>
    <mergeCell ref="Q189:R189"/>
    <mergeCell ref="H190:I190"/>
    <mergeCell ref="Q190:R190"/>
    <mergeCell ref="H185:I185"/>
    <mergeCell ref="Q185:R185"/>
    <mergeCell ref="H186:I186"/>
    <mergeCell ref="Q186:R186"/>
    <mergeCell ref="H187:I187"/>
    <mergeCell ref="Q187:R187"/>
    <mergeCell ref="A181:R181"/>
    <mergeCell ref="B182:I182"/>
    <mergeCell ref="K182:R182"/>
    <mergeCell ref="H183:I183"/>
    <mergeCell ref="Q183:R183"/>
    <mergeCell ref="H184:I184"/>
    <mergeCell ref="Q184:R184"/>
    <mergeCell ref="C180:D180"/>
    <mergeCell ref="F180:G180"/>
    <mergeCell ref="H180:I180"/>
    <mergeCell ref="L180:M180"/>
    <mergeCell ref="O180:P180"/>
    <mergeCell ref="Q180:R180"/>
    <mergeCell ref="C179:D179"/>
    <mergeCell ref="F179:G179"/>
    <mergeCell ref="H179:I179"/>
    <mergeCell ref="L179:M179"/>
    <mergeCell ref="O179:P179"/>
    <mergeCell ref="Q179:R179"/>
    <mergeCell ref="C178:D178"/>
    <mergeCell ref="F178:G178"/>
    <mergeCell ref="H178:I178"/>
    <mergeCell ref="L178:M178"/>
    <mergeCell ref="O178:P178"/>
    <mergeCell ref="Q178:R178"/>
    <mergeCell ref="C177:D177"/>
    <mergeCell ref="F177:G177"/>
    <mergeCell ref="H177:I177"/>
    <mergeCell ref="L177:M177"/>
    <mergeCell ref="O177:P177"/>
    <mergeCell ref="Q177:R177"/>
    <mergeCell ref="C176:D176"/>
    <mergeCell ref="F176:G176"/>
    <mergeCell ref="H176:I176"/>
    <mergeCell ref="L176:M176"/>
    <mergeCell ref="O176:P176"/>
    <mergeCell ref="Q176:R176"/>
    <mergeCell ref="C175:D175"/>
    <mergeCell ref="F175:G175"/>
    <mergeCell ref="H175:I175"/>
    <mergeCell ref="L175:M175"/>
    <mergeCell ref="O175:P175"/>
    <mergeCell ref="Q175:R175"/>
    <mergeCell ref="C174:D174"/>
    <mergeCell ref="F174:G174"/>
    <mergeCell ref="H174:I174"/>
    <mergeCell ref="L174:M174"/>
    <mergeCell ref="O174:P174"/>
    <mergeCell ref="Q174:R174"/>
    <mergeCell ref="C173:D173"/>
    <mergeCell ref="F173:G173"/>
    <mergeCell ref="H173:I173"/>
    <mergeCell ref="L173:M173"/>
    <mergeCell ref="O173:P173"/>
    <mergeCell ref="Q173:R173"/>
    <mergeCell ref="C172:D172"/>
    <mergeCell ref="F172:G172"/>
    <mergeCell ref="H172:I172"/>
    <mergeCell ref="L172:M172"/>
    <mergeCell ref="O172:P172"/>
    <mergeCell ref="Q172:R172"/>
    <mergeCell ref="C171:D171"/>
    <mergeCell ref="F171:G171"/>
    <mergeCell ref="H171:I171"/>
    <mergeCell ref="L171:M171"/>
    <mergeCell ref="O171:P171"/>
    <mergeCell ref="Q171:R171"/>
    <mergeCell ref="C170:D170"/>
    <mergeCell ref="F170:G170"/>
    <mergeCell ref="H170:I170"/>
    <mergeCell ref="L170:M170"/>
    <mergeCell ref="O170:P170"/>
    <mergeCell ref="Q170:R170"/>
    <mergeCell ref="A167:R167"/>
    <mergeCell ref="B168:I168"/>
    <mergeCell ref="K168:R168"/>
    <mergeCell ref="C169:D169"/>
    <mergeCell ref="F169:G169"/>
    <mergeCell ref="H169:I169"/>
    <mergeCell ref="L169:M169"/>
    <mergeCell ref="O169:P169"/>
    <mergeCell ref="Q169:R169"/>
    <mergeCell ref="C166:D166"/>
    <mergeCell ref="F166:G166"/>
    <mergeCell ref="H166:I166"/>
    <mergeCell ref="L166:M166"/>
    <mergeCell ref="O166:P166"/>
    <mergeCell ref="Q166:R166"/>
    <mergeCell ref="C165:D165"/>
    <mergeCell ref="F165:G165"/>
    <mergeCell ref="H165:I165"/>
    <mergeCell ref="L165:M165"/>
    <mergeCell ref="O165:P165"/>
    <mergeCell ref="Q165:R165"/>
    <mergeCell ref="C164:D164"/>
    <mergeCell ref="F164:G164"/>
    <mergeCell ref="H164:I164"/>
    <mergeCell ref="L164:M164"/>
    <mergeCell ref="O164:P164"/>
    <mergeCell ref="Q164:R164"/>
    <mergeCell ref="C163:D163"/>
    <mergeCell ref="F163:G163"/>
    <mergeCell ref="H163:I163"/>
    <mergeCell ref="L163:M163"/>
    <mergeCell ref="O163:P163"/>
    <mergeCell ref="Q163:R163"/>
    <mergeCell ref="C162:D162"/>
    <mergeCell ref="F162:G162"/>
    <mergeCell ref="H162:I162"/>
    <mergeCell ref="L162:M162"/>
    <mergeCell ref="O162:P162"/>
    <mergeCell ref="Q162:R162"/>
    <mergeCell ref="C161:D161"/>
    <mergeCell ref="F161:G161"/>
    <mergeCell ref="H161:I161"/>
    <mergeCell ref="L161:M161"/>
    <mergeCell ref="O161:P161"/>
    <mergeCell ref="Q161:R161"/>
    <mergeCell ref="C160:D160"/>
    <mergeCell ref="F160:G160"/>
    <mergeCell ref="H160:I160"/>
    <mergeCell ref="L160:M160"/>
    <mergeCell ref="O160:P160"/>
    <mergeCell ref="Q160:R160"/>
    <mergeCell ref="C159:D159"/>
    <mergeCell ref="F159:G159"/>
    <mergeCell ref="H159:I159"/>
    <mergeCell ref="L159:M159"/>
    <mergeCell ref="O159:P159"/>
    <mergeCell ref="Q159:R159"/>
    <mergeCell ref="C158:D158"/>
    <mergeCell ref="F158:G158"/>
    <mergeCell ref="H158:I158"/>
    <mergeCell ref="L158:M158"/>
    <mergeCell ref="O158:P158"/>
    <mergeCell ref="Q158:R158"/>
    <mergeCell ref="C157:D157"/>
    <mergeCell ref="F157:G157"/>
    <mergeCell ref="H157:I157"/>
    <mergeCell ref="L157:M157"/>
    <mergeCell ref="O157:P157"/>
    <mergeCell ref="Q157:R157"/>
    <mergeCell ref="C156:D156"/>
    <mergeCell ref="F156:G156"/>
    <mergeCell ref="H156:I156"/>
    <mergeCell ref="L156:M156"/>
    <mergeCell ref="O156:P156"/>
    <mergeCell ref="Q156:R156"/>
    <mergeCell ref="C155:D155"/>
    <mergeCell ref="F155:G155"/>
    <mergeCell ref="H155:I155"/>
    <mergeCell ref="L155:M155"/>
    <mergeCell ref="O155:P155"/>
    <mergeCell ref="Q155:R155"/>
    <mergeCell ref="C154:D154"/>
    <mergeCell ref="F154:G154"/>
    <mergeCell ref="H154:I154"/>
    <mergeCell ref="L154:M154"/>
    <mergeCell ref="O154:P154"/>
    <mergeCell ref="Q154:R154"/>
    <mergeCell ref="C153:D153"/>
    <mergeCell ref="F153:G153"/>
    <mergeCell ref="H153:I153"/>
    <mergeCell ref="L153:M153"/>
    <mergeCell ref="O153:P153"/>
    <mergeCell ref="Q153:R153"/>
    <mergeCell ref="C152:D152"/>
    <mergeCell ref="F152:G152"/>
    <mergeCell ref="H152:I152"/>
    <mergeCell ref="L152:M152"/>
    <mergeCell ref="O152:P152"/>
    <mergeCell ref="Q152:R152"/>
    <mergeCell ref="C151:D151"/>
    <mergeCell ref="F151:G151"/>
    <mergeCell ref="H151:I151"/>
    <mergeCell ref="L151:M151"/>
    <mergeCell ref="O151:P151"/>
    <mergeCell ref="Q151:R151"/>
    <mergeCell ref="C150:D150"/>
    <mergeCell ref="F150:G150"/>
    <mergeCell ref="H150:I150"/>
    <mergeCell ref="L150:M150"/>
    <mergeCell ref="O150:P150"/>
    <mergeCell ref="Q150:R150"/>
    <mergeCell ref="C149:D149"/>
    <mergeCell ref="F149:G149"/>
    <mergeCell ref="H149:I149"/>
    <mergeCell ref="L149:M149"/>
    <mergeCell ref="O149:P149"/>
    <mergeCell ref="Q149:R149"/>
    <mergeCell ref="C148:D148"/>
    <mergeCell ref="F148:G148"/>
    <mergeCell ref="H148:I148"/>
    <mergeCell ref="L148:M148"/>
    <mergeCell ref="O148:P148"/>
    <mergeCell ref="Q148:R148"/>
    <mergeCell ref="C147:D147"/>
    <mergeCell ref="F147:G147"/>
    <mergeCell ref="H147:I147"/>
    <mergeCell ref="L147:M147"/>
    <mergeCell ref="O147:P147"/>
    <mergeCell ref="Q147:R147"/>
    <mergeCell ref="C146:D146"/>
    <mergeCell ref="F146:G146"/>
    <mergeCell ref="H146:I146"/>
    <mergeCell ref="L146:M146"/>
    <mergeCell ref="O146:P146"/>
    <mergeCell ref="Q146:R146"/>
    <mergeCell ref="C145:D145"/>
    <mergeCell ref="F145:G145"/>
    <mergeCell ref="H145:I145"/>
    <mergeCell ref="L145:M145"/>
    <mergeCell ref="O145:P145"/>
    <mergeCell ref="Q145:R145"/>
    <mergeCell ref="C144:D144"/>
    <mergeCell ref="F144:G144"/>
    <mergeCell ref="H144:I144"/>
    <mergeCell ref="L144:M144"/>
    <mergeCell ref="O144:P144"/>
    <mergeCell ref="Q144:R144"/>
    <mergeCell ref="A140:R140"/>
    <mergeCell ref="A141:R141"/>
    <mergeCell ref="B142:I142"/>
    <mergeCell ref="K142:R142"/>
    <mergeCell ref="C143:D143"/>
    <mergeCell ref="F143:G143"/>
    <mergeCell ref="H143:I143"/>
    <mergeCell ref="L143:M143"/>
    <mergeCell ref="O143:P143"/>
    <mergeCell ref="Q143:R143"/>
    <mergeCell ref="C139:D139"/>
    <mergeCell ref="F139:G139"/>
    <mergeCell ref="H139:I139"/>
    <mergeCell ref="L139:M139"/>
    <mergeCell ref="O139:P139"/>
    <mergeCell ref="Q139:R139"/>
    <mergeCell ref="C138:D138"/>
    <mergeCell ref="F138:G138"/>
    <mergeCell ref="H138:I138"/>
    <mergeCell ref="L138:M138"/>
    <mergeCell ref="O138:P138"/>
    <mergeCell ref="Q138:R138"/>
    <mergeCell ref="C137:D137"/>
    <mergeCell ref="F137:G137"/>
    <mergeCell ref="H137:I137"/>
    <mergeCell ref="L137:M137"/>
    <mergeCell ref="O137:P137"/>
    <mergeCell ref="Q137:R137"/>
    <mergeCell ref="C136:D136"/>
    <mergeCell ref="F136:G136"/>
    <mergeCell ref="H136:I136"/>
    <mergeCell ref="L136:M136"/>
    <mergeCell ref="O136:P136"/>
    <mergeCell ref="Q136:R136"/>
    <mergeCell ref="C135:D135"/>
    <mergeCell ref="F135:G135"/>
    <mergeCell ref="H135:I135"/>
    <mergeCell ref="L135:M135"/>
    <mergeCell ref="O135:P135"/>
    <mergeCell ref="Q135:R135"/>
    <mergeCell ref="C134:D134"/>
    <mergeCell ref="F134:G134"/>
    <mergeCell ref="H134:I134"/>
    <mergeCell ref="L134:M134"/>
    <mergeCell ref="O134:P134"/>
    <mergeCell ref="Q134:R134"/>
    <mergeCell ref="C133:D133"/>
    <mergeCell ref="F133:G133"/>
    <mergeCell ref="H133:I133"/>
    <mergeCell ref="L133:M133"/>
    <mergeCell ref="O133:P133"/>
    <mergeCell ref="Q133:R133"/>
    <mergeCell ref="C132:D132"/>
    <mergeCell ref="F132:G132"/>
    <mergeCell ref="H132:I132"/>
    <mergeCell ref="L132:M132"/>
    <mergeCell ref="O132:P132"/>
    <mergeCell ref="Q132:R132"/>
    <mergeCell ref="C131:D131"/>
    <mergeCell ref="F131:G131"/>
    <mergeCell ref="H131:I131"/>
    <mergeCell ref="L131:M131"/>
    <mergeCell ref="O131:P131"/>
    <mergeCell ref="Q131:R131"/>
    <mergeCell ref="C130:D130"/>
    <mergeCell ref="F130:G130"/>
    <mergeCell ref="H130:I130"/>
    <mergeCell ref="L130:M130"/>
    <mergeCell ref="O130:P130"/>
    <mergeCell ref="Q130:R130"/>
    <mergeCell ref="C129:D129"/>
    <mergeCell ref="F129:G129"/>
    <mergeCell ref="H129:I129"/>
    <mergeCell ref="L129:M129"/>
    <mergeCell ref="O129:P129"/>
    <mergeCell ref="Q129:R129"/>
    <mergeCell ref="C128:D128"/>
    <mergeCell ref="F128:G128"/>
    <mergeCell ref="H128:I128"/>
    <mergeCell ref="L128:M128"/>
    <mergeCell ref="O128:P128"/>
    <mergeCell ref="Q128:R128"/>
    <mergeCell ref="C127:D127"/>
    <mergeCell ref="F127:G127"/>
    <mergeCell ref="H127:I127"/>
    <mergeCell ref="L127:M127"/>
    <mergeCell ref="O127:P127"/>
    <mergeCell ref="Q127:R127"/>
    <mergeCell ref="A111:R111"/>
    <mergeCell ref="B112:I112"/>
    <mergeCell ref="K112:R112"/>
    <mergeCell ref="A125:R125"/>
    <mergeCell ref="B126:I126"/>
    <mergeCell ref="K126:R126"/>
    <mergeCell ref="A84:R84"/>
    <mergeCell ref="A85:R85"/>
    <mergeCell ref="B86:I86"/>
    <mergeCell ref="K86:R86"/>
    <mergeCell ref="A19:R19"/>
    <mergeCell ref="B21:I21"/>
    <mergeCell ref="K21:R21"/>
    <mergeCell ref="A55:R55"/>
    <mergeCell ref="B56:I56"/>
    <mergeCell ref="K56:R56"/>
    <mergeCell ref="A1:R1"/>
    <mergeCell ref="A2:R2"/>
    <mergeCell ref="A3:R3"/>
    <mergeCell ref="A4:R4"/>
    <mergeCell ref="B5:I5"/>
    <mergeCell ref="K5:R5"/>
    <mergeCell ref="A69:R69"/>
    <mergeCell ref="B70:I70"/>
    <mergeCell ref="K70:R7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8B910-0199-49D4-937B-C7B4A0DB1D65}">
  <sheetPr codeName="Hoja15"/>
  <dimension ref="A1:X80"/>
  <sheetViews>
    <sheetView topLeftCell="A10" workbookViewId="0">
      <selection activeCell="A3" sqref="A3:R42"/>
    </sheetView>
  </sheetViews>
  <sheetFormatPr baseColWidth="10" defaultColWidth="0" defaultRowHeight="15" customHeight="1" zeroHeight="1" x14ac:dyDescent="0.45"/>
  <cols>
    <col min="1" max="1" width="29.86328125" bestFit="1" customWidth="1"/>
    <col min="2" max="4" width="11.3984375" style="296" hidden="1" customWidth="1"/>
    <col min="5" max="5" width="12.265625" style="296" hidden="1" customWidth="1"/>
    <col min="6" max="8" width="12.73046875" style="296" hidden="1" customWidth="1"/>
    <col min="9" max="9" width="11.3984375" style="296" hidden="1" customWidth="1"/>
    <col min="10" max="10" width="1.265625" style="296" hidden="1" customWidth="1"/>
    <col min="11" max="12" width="12.59765625" style="296" customWidth="1"/>
    <col min="13" max="15" width="11.3984375" style="296" customWidth="1"/>
    <col min="16" max="17" width="14" style="296" customWidth="1"/>
    <col min="18" max="18" width="11.3984375" style="296" customWidth="1"/>
    <col min="19" max="22" width="11.3984375" hidden="1" customWidth="1"/>
    <col min="23" max="23" width="24" hidden="1" customWidth="1"/>
    <col min="24" max="16384" width="11.3984375" hidden="1"/>
  </cols>
  <sheetData>
    <row r="1" spans="1:24" ht="53.25" customHeight="1" x14ac:dyDescent="0.45">
      <c r="A1" s="297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</row>
    <row r="2" spans="1:24" ht="21" x14ac:dyDescent="0.65">
      <c r="A2" s="461" t="s">
        <v>91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</row>
    <row r="3" spans="1:24" ht="21" x14ac:dyDescent="0.45">
      <c r="A3" s="300" t="s">
        <v>92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2"/>
    </row>
    <row r="4" spans="1:24" ht="21" x14ac:dyDescent="0.65">
      <c r="A4" s="462" t="s">
        <v>93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</row>
    <row r="5" spans="1:24" ht="14.25" x14ac:dyDescent="0.45">
      <c r="A5" s="54"/>
      <c r="B5" s="306" t="s">
        <v>114</v>
      </c>
      <c r="C5" s="307"/>
      <c r="D5" s="307"/>
      <c r="E5" s="307"/>
      <c r="F5" s="307"/>
      <c r="G5" s="307"/>
      <c r="H5" s="307"/>
      <c r="I5" s="308"/>
      <c r="J5" s="258"/>
      <c r="K5" s="306" t="str">
        <f>CONCATENATE("acumulado ",B5)</f>
        <v>acumulado marzo</v>
      </c>
      <c r="L5" s="307"/>
      <c r="M5" s="307"/>
      <c r="N5" s="307"/>
      <c r="O5" s="307"/>
      <c r="P5" s="307"/>
      <c r="Q5" s="307"/>
      <c r="R5" s="308"/>
    </row>
    <row r="6" spans="1:24" ht="14.25" x14ac:dyDescent="0.45">
      <c r="A6" s="4"/>
      <c r="B6" s="5">
        <v>2019</v>
      </c>
      <c r="C6" s="5">
        <v>2022</v>
      </c>
      <c r="D6" s="5">
        <v>2023</v>
      </c>
      <c r="E6" s="5" t="str">
        <f>CONCATENATE("var ",RIGHT(D6,2),"/",RIGHT(C6,2))</f>
        <v>var 23/22</v>
      </c>
      <c r="F6" s="5" t="str">
        <f>CONCATENATE("var ",RIGHT(D6,2),"/",RIGHT(B6,2))</f>
        <v>var 23/19</v>
      </c>
      <c r="G6" s="5" t="str">
        <f>CONCATENATE("dif ",RIGHT(D6,2),"-",RIGHT(C6,2))</f>
        <v>dif 23-22</v>
      </c>
      <c r="H6" s="5" t="str">
        <f>CONCATENATE("dif ",RIGHT(D6,2),"-",RIGHT(B6,2))</f>
        <v>dif 23-19</v>
      </c>
      <c r="I6" s="5" t="str">
        <f>CONCATENATE("cuota ",RIGHT(D6,2))</f>
        <v>cuota 23</v>
      </c>
      <c r="J6" s="259"/>
      <c r="K6" s="5">
        <v>2019</v>
      </c>
      <c r="L6" s="5">
        <v>2022</v>
      </c>
      <c r="M6" s="5">
        <v>2023</v>
      </c>
      <c r="N6" s="5" t="str">
        <f>CONCATENATE("var ",RIGHT(M6,2),"/",RIGHT(L6,2))</f>
        <v>var 23/22</v>
      </c>
      <c r="O6" s="5" t="str">
        <f>CONCATENATE("var ",RIGHT(M6,2),"/",RIGHT(K6,2))</f>
        <v>var 23/19</v>
      </c>
      <c r="P6" s="5" t="str">
        <f>CONCATENATE("dif ",RIGHT(M6,2),"-",RIGHT(L6,2))</f>
        <v>dif 23-22</v>
      </c>
      <c r="Q6" s="5" t="str">
        <f>CONCATENATE("dif ",RIGHT(M6,2),"-",RIGHT(K6,2))</f>
        <v>dif 23-19</v>
      </c>
      <c r="R6" s="5" t="str">
        <f>CONCATENATE("cuota ",RIGHT(M6,2))</f>
        <v>cuota 23</v>
      </c>
      <c r="X6" s="260"/>
    </row>
    <row r="7" spans="1:24" ht="14.25" x14ac:dyDescent="0.45">
      <c r="A7" s="261" t="s">
        <v>94</v>
      </c>
      <c r="B7" s="262">
        <v>765298</v>
      </c>
      <c r="C7" s="262">
        <v>693256</v>
      </c>
      <c r="D7" s="262">
        <v>799343</v>
      </c>
      <c r="E7" s="263">
        <f>IFERROR(D7/C7-1,"-")</f>
        <v>0.15302716456835563</v>
      </c>
      <c r="F7" s="263">
        <f>IFERROR(D7/B7-1,"-")</f>
        <v>4.4485938810763903E-2</v>
      </c>
      <c r="G7" s="262">
        <f>IFERROR(D7-C7,"-")</f>
        <v>106087</v>
      </c>
      <c r="H7" s="262">
        <f>IFERROR(D7-B7,"-")</f>
        <v>34045</v>
      </c>
      <c r="I7" s="263">
        <f>D7/$D$7</f>
        <v>1</v>
      </c>
      <c r="J7" s="264"/>
      <c r="K7" s="262">
        <v>2128212</v>
      </c>
      <c r="L7" s="262">
        <v>1777294</v>
      </c>
      <c r="M7" s="262">
        <v>2282810</v>
      </c>
      <c r="N7" s="263">
        <f>IFERROR(M7/L7-1,"-")</f>
        <v>0.28443015055471976</v>
      </c>
      <c r="O7" s="263">
        <f>IFERROR(M7/K7-1,"-")</f>
        <v>7.2642199179405065E-2</v>
      </c>
      <c r="P7" s="262">
        <f>IFERROR(M7-L7,"-")</f>
        <v>505516</v>
      </c>
      <c r="Q7" s="262">
        <f>IFERROR(M7-K7,"-")</f>
        <v>154598</v>
      </c>
      <c r="R7" s="263">
        <f>M7/$M$7</f>
        <v>1</v>
      </c>
      <c r="X7" s="265"/>
    </row>
    <row r="8" spans="1:24" ht="14.25" x14ac:dyDescent="0.45">
      <c r="A8" s="266" t="s">
        <v>95</v>
      </c>
      <c r="B8" s="267">
        <v>672053</v>
      </c>
      <c r="C8" s="267">
        <v>625975</v>
      </c>
      <c r="D8" s="267">
        <v>719065</v>
      </c>
      <c r="E8" s="268">
        <f>IFERROR(D8/C8-1,"-")</f>
        <v>0.14871200926554584</v>
      </c>
      <c r="F8" s="269">
        <f>IFERROR(D8/B8-1,"-")</f>
        <v>6.9952816221339642E-2</v>
      </c>
      <c r="G8" s="267">
        <f>IFERROR(D8-C8,"-")</f>
        <v>93090</v>
      </c>
      <c r="H8" s="267">
        <f>IFERROR(D8-B8,"-")</f>
        <v>47012</v>
      </c>
      <c r="I8" s="268">
        <f>D8/$D$7</f>
        <v>0.89957002188046931</v>
      </c>
      <c r="J8" s="259"/>
      <c r="K8" s="267">
        <v>1868088</v>
      </c>
      <c r="L8" s="267">
        <v>1604103</v>
      </c>
      <c r="M8" s="267">
        <v>2055411</v>
      </c>
      <c r="N8" s="268">
        <f>IFERROR(M8/L8-1,"-")</f>
        <v>0.2813460232915217</v>
      </c>
      <c r="O8" s="268">
        <f>IFERROR(M8/K8-1,"-")</f>
        <v>0.10027525469892207</v>
      </c>
      <c r="P8" s="267">
        <f>IFERROR(M8-L8,"-")</f>
        <v>451308</v>
      </c>
      <c r="Q8" s="267">
        <f>IFERROR(M8-K8,"-")</f>
        <v>187323</v>
      </c>
      <c r="R8" s="268">
        <f>M8/$M$7</f>
        <v>0.90038636592620502</v>
      </c>
    </row>
    <row r="9" spans="1:24" ht="14.25" x14ac:dyDescent="0.45">
      <c r="A9" s="266" t="s">
        <v>96</v>
      </c>
      <c r="B9" s="267">
        <v>93245</v>
      </c>
      <c r="C9" s="267">
        <v>67281</v>
      </c>
      <c r="D9" s="267">
        <v>80278</v>
      </c>
      <c r="E9" s="268">
        <f>IFERROR(D9/C9-1,"-")</f>
        <v>0.19317489335770865</v>
      </c>
      <c r="F9" s="269">
        <f>IFERROR(D9/B9-1,"-")</f>
        <v>-0.13906375676979998</v>
      </c>
      <c r="G9" s="267">
        <f>IFERROR(D9-C9,"-")</f>
        <v>12997</v>
      </c>
      <c r="H9" s="267">
        <f>IFERROR(D9-B9,"-")</f>
        <v>-12967</v>
      </c>
      <c r="I9" s="268">
        <f>D9/$D$7</f>
        <v>0.10042997811953067</v>
      </c>
      <c r="J9" s="259"/>
      <c r="K9" s="267">
        <v>260124</v>
      </c>
      <c r="L9" s="267">
        <v>173191</v>
      </c>
      <c r="M9" s="267">
        <v>227399</v>
      </c>
      <c r="N9" s="268">
        <f>IFERROR(M9/L9-1,"-")</f>
        <v>0.31299547897985458</v>
      </c>
      <c r="O9" s="268">
        <f>IFERROR(M9/K9-1,"-")</f>
        <v>-0.12580538512401773</v>
      </c>
      <c r="P9" s="267">
        <f>IFERROR(M9-L9,"-")</f>
        <v>54208</v>
      </c>
      <c r="Q9" s="267">
        <f>IFERROR(M9-K9,"-")</f>
        <v>-32725</v>
      </c>
      <c r="R9" s="268">
        <f>M9/$M$7</f>
        <v>9.9613634073795018E-2</v>
      </c>
    </row>
    <row r="10" spans="1:24" ht="21" x14ac:dyDescent="0.65">
      <c r="A10" s="462" t="s">
        <v>97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</row>
    <row r="11" spans="1:24" ht="14.25" x14ac:dyDescent="0.45">
      <c r="A11" s="54"/>
      <c r="B11" s="306" t="s">
        <v>114</v>
      </c>
      <c r="C11" s="307"/>
      <c r="D11" s="307"/>
      <c r="E11" s="307"/>
      <c r="F11" s="307"/>
      <c r="G11" s="307"/>
      <c r="H11" s="307"/>
      <c r="I11" s="308"/>
      <c r="J11" s="258"/>
      <c r="K11" s="306" t="str">
        <f>CONCATENATE("acumulado ",B11)</f>
        <v>acumulado marzo</v>
      </c>
      <c r="L11" s="307"/>
      <c r="M11" s="307"/>
      <c r="N11" s="307"/>
      <c r="O11" s="307"/>
      <c r="P11" s="307"/>
      <c r="Q11" s="307"/>
      <c r="R11" s="308"/>
      <c r="W11" s="270"/>
    </row>
    <row r="12" spans="1:24" ht="14.25" x14ac:dyDescent="0.45">
      <c r="A12" s="4" t="s">
        <v>98</v>
      </c>
      <c r="B12" s="5">
        <f>B$6</f>
        <v>2019</v>
      </c>
      <c r="C12" s="5">
        <f t="shared" ref="C12:D12" si="0">C$6</f>
        <v>2022</v>
      </c>
      <c r="D12" s="5">
        <f t="shared" si="0"/>
        <v>2023</v>
      </c>
      <c r="E12" s="5" t="str">
        <f>CONCATENATE("var ",RIGHT(D12,2),"/",RIGHT(C12,2))</f>
        <v>var 23/22</v>
      </c>
      <c r="F12" s="5" t="str">
        <f>CONCATENATE("var ",RIGHT(D12,2),"/",RIGHT(B12,2))</f>
        <v>var 23/19</v>
      </c>
      <c r="G12" s="5" t="str">
        <f>CONCATENATE("dif ",RIGHT(D12,2),"-",RIGHT(C12,2))</f>
        <v>dif 23-22</v>
      </c>
      <c r="H12" s="5" t="str">
        <f>CONCATENATE("dif ",RIGHT(D12,2),"-",RIGHT(B12,2))</f>
        <v>dif 23-19</v>
      </c>
      <c r="I12" s="5" t="str">
        <f>CONCATENATE("cuota ",RIGHT(D12,2))</f>
        <v>cuota 23</v>
      </c>
      <c r="J12" s="259"/>
      <c r="K12" s="5">
        <f>K$6</f>
        <v>2019</v>
      </c>
      <c r="L12" s="5">
        <f t="shared" ref="L12:M12" si="1">L$6</f>
        <v>2022</v>
      </c>
      <c r="M12" s="5">
        <f t="shared" si="1"/>
        <v>2023</v>
      </c>
      <c r="N12" s="5" t="str">
        <f>CONCATENATE("var ",RIGHT(M12,2),"/",RIGHT(L12,2))</f>
        <v>var 23/22</v>
      </c>
      <c r="O12" s="5" t="str">
        <f>CONCATENATE("var ",RIGHT(M12,2),"/",RIGHT(K12,2))</f>
        <v>var 23/19</v>
      </c>
      <c r="P12" s="5" t="str">
        <f>CONCATENATE("dif ",RIGHT(M12,2),"-",RIGHT(L12,2))</f>
        <v>dif 23-22</v>
      </c>
      <c r="Q12" s="5" t="str">
        <f>CONCATENATE("dif ",RIGHT(M12,2),"-",RIGHT(K12,2))</f>
        <v>dif 23-19</v>
      </c>
      <c r="R12" s="5" t="str">
        <f>CONCATENATE("cuota ",RIGHT(M12,2))</f>
        <v>cuota 23</v>
      </c>
      <c r="W12" s="271"/>
    </row>
    <row r="13" spans="1:24" ht="14.25" x14ac:dyDescent="0.45">
      <c r="A13" s="272" t="s">
        <v>99</v>
      </c>
      <c r="B13" s="273">
        <v>765298</v>
      </c>
      <c r="C13" s="273">
        <v>693256</v>
      </c>
      <c r="D13" s="273">
        <v>799343</v>
      </c>
      <c r="E13" s="274">
        <f>IFERROR(D13/C13-1,"-")</f>
        <v>0.15302716456835563</v>
      </c>
      <c r="F13" s="274">
        <f>IFERROR(D13/B13-1,"-")</f>
        <v>4.4485938810763903E-2</v>
      </c>
      <c r="G13" s="273">
        <f>IFERROR(D13-C13,"-")</f>
        <v>106087</v>
      </c>
      <c r="H13" s="273">
        <f>IFERROR(D13-B13,"-")</f>
        <v>34045</v>
      </c>
      <c r="I13" s="274">
        <f>IFERROR(D13/$D$7,"-")</f>
        <v>1</v>
      </c>
      <c r="J13" s="264"/>
      <c r="K13" s="262">
        <v>2128212</v>
      </c>
      <c r="L13" s="262">
        <v>1777294</v>
      </c>
      <c r="M13" s="262">
        <v>2282810</v>
      </c>
      <c r="N13" s="263">
        <f t="shared" ref="N13:N36" si="2">IFERROR(M13/L13-1,"-")</f>
        <v>0.28443015055471976</v>
      </c>
      <c r="O13" s="263">
        <f t="shared" ref="O13:O36" si="3">IFERROR(M13/K13-1,"-")</f>
        <v>7.2642199179405065E-2</v>
      </c>
      <c r="P13" s="262">
        <f t="shared" ref="P13:P36" si="4">IFERROR(M13-L13,"-")</f>
        <v>505516</v>
      </c>
      <c r="Q13" s="262">
        <f t="shared" ref="Q13:Q36" si="5">IFERROR(M13-K13,"-")</f>
        <v>154598</v>
      </c>
      <c r="R13" s="263">
        <f>M13/$M$13</f>
        <v>1</v>
      </c>
      <c r="W13" s="271"/>
    </row>
    <row r="14" spans="1:24" ht="14.25" x14ac:dyDescent="0.45">
      <c r="A14" s="275" t="s">
        <v>100</v>
      </c>
      <c r="B14" s="276">
        <v>269879</v>
      </c>
      <c r="C14" s="276">
        <v>239397</v>
      </c>
      <c r="D14" s="276">
        <v>281246</v>
      </c>
      <c r="E14" s="277">
        <f t="shared" ref="E14:E36" si="6">IFERROR(D14/C14-1,"-")</f>
        <v>0.1748100435677975</v>
      </c>
      <c r="F14" s="277">
        <f t="shared" ref="F14:F36" si="7">IFERROR(D14/B14-1,"-")</f>
        <v>4.211887549605553E-2</v>
      </c>
      <c r="G14" s="276">
        <f t="shared" ref="G14:G36" si="8">IFERROR(D14-C14,"-")</f>
        <v>41849</v>
      </c>
      <c r="H14" s="276">
        <f t="shared" ref="H14:H36" si="9">IFERROR(D14-B14,"-")</f>
        <v>11367</v>
      </c>
      <c r="I14" s="277">
        <f t="shared" ref="I14:I20" si="10">IFERROR(D14/$D$7,"-")</f>
        <v>0.35184645390026559</v>
      </c>
      <c r="J14" s="264"/>
      <c r="K14" s="276">
        <v>740732</v>
      </c>
      <c r="L14" s="276">
        <v>617536</v>
      </c>
      <c r="M14" s="276">
        <v>790950</v>
      </c>
      <c r="N14" s="277">
        <f t="shared" si="2"/>
        <v>0.28081601720385541</v>
      </c>
      <c r="O14" s="277">
        <f t="shared" si="3"/>
        <v>6.7795099982179696E-2</v>
      </c>
      <c r="P14" s="276">
        <f t="shared" si="4"/>
        <v>173414</v>
      </c>
      <c r="Q14" s="276">
        <f t="shared" si="5"/>
        <v>50218</v>
      </c>
      <c r="R14" s="277">
        <f t="shared" ref="R14:R36" si="11">M14/$M$13</f>
        <v>0.3464808722583132</v>
      </c>
    </row>
    <row r="15" spans="1:24" ht="14.25" x14ac:dyDescent="0.45">
      <c r="A15" s="266" t="s">
        <v>101</v>
      </c>
      <c r="B15" s="267">
        <v>120742</v>
      </c>
      <c r="C15" s="267">
        <v>101530</v>
      </c>
      <c r="D15" s="267">
        <v>116858</v>
      </c>
      <c r="E15" s="268">
        <f>IFERROR(D15/C15-1,"-")</f>
        <v>0.1509701566039594</v>
      </c>
      <c r="F15" s="268">
        <f t="shared" si="7"/>
        <v>-3.2167762667505873E-2</v>
      </c>
      <c r="G15" s="267">
        <f t="shared" si="8"/>
        <v>15328</v>
      </c>
      <c r="H15" s="267">
        <f t="shared" si="9"/>
        <v>-3884</v>
      </c>
      <c r="I15" s="268">
        <f t="shared" si="10"/>
        <v>0.14619256064042596</v>
      </c>
      <c r="J15" s="259"/>
      <c r="K15" s="267">
        <v>323616</v>
      </c>
      <c r="L15" s="267">
        <v>258008</v>
      </c>
      <c r="M15" s="267">
        <v>317507</v>
      </c>
      <c r="N15" s="268">
        <f t="shared" si="2"/>
        <v>0.2306091283991194</v>
      </c>
      <c r="O15" s="268">
        <f t="shared" si="3"/>
        <v>-1.887731138139026E-2</v>
      </c>
      <c r="P15" s="267">
        <f t="shared" si="4"/>
        <v>59499</v>
      </c>
      <c r="Q15" s="267">
        <f t="shared" si="5"/>
        <v>-6109</v>
      </c>
      <c r="R15" s="268">
        <f t="shared" si="11"/>
        <v>0.13908603869792055</v>
      </c>
    </row>
    <row r="16" spans="1:24" ht="14.25" x14ac:dyDescent="0.45">
      <c r="A16" s="278" t="s">
        <v>102</v>
      </c>
      <c r="B16" s="279">
        <v>149137</v>
      </c>
      <c r="C16" s="279">
        <v>137867</v>
      </c>
      <c r="D16" s="279">
        <v>164388</v>
      </c>
      <c r="E16" s="280">
        <f t="shared" si="6"/>
        <v>0.19236655617370357</v>
      </c>
      <c r="F16" s="280">
        <f t="shared" si="7"/>
        <v>0.10226167885903559</v>
      </c>
      <c r="G16" s="279">
        <f t="shared" si="8"/>
        <v>26521</v>
      </c>
      <c r="H16" s="279">
        <f t="shared" si="9"/>
        <v>15251</v>
      </c>
      <c r="I16" s="280">
        <f t="shared" si="10"/>
        <v>0.20565389325983965</v>
      </c>
      <c r="J16" s="259"/>
      <c r="K16" s="279">
        <v>417116</v>
      </c>
      <c r="L16" s="279">
        <v>359528</v>
      </c>
      <c r="M16" s="279">
        <v>473443</v>
      </c>
      <c r="N16" s="280">
        <f t="shared" si="2"/>
        <v>0.31684597583498375</v>
      </c>
      <c r="O16" s="280">
        <f t="shared" si="3"/>
        <v>0.1350391737550225</v>
      </c>
      <c r="P16" s="279">
        <f t="shared" si="4"/>
        <v>113915</v>
      </c>
      <c r="Q16" s="279">
        <f t="shared" si="5"/>
        <v>56327</v>
      </c>
      <c r="R16" s="280">
        <f t="shared" si="11"/>
        <v>0.20739483356039268</v>
      </c>
    </row>
    <row r="17" spans="1:19" ht="14.25" x14ac:dyDescent="0.45">
      <c r="A17" s="275" t="s">
        <v>103</v>
      </c>
      <c r="B17" s="276">
        <v>495419</v>
      </c>
      <c r="C17" s="276">
        <v>453859</v>
      </c>
      <c r="D17" s="276">
        <v>518097</v>
      </c>
      <c r="E17" s="277">
        <f t="shared" si="6"/>
        <v>0.14153734970552523</v>
      </c>
      <c r="F17" s="277">
        <f t="shared" si="7"/>
        <v>4.5775394161305938E-2</v>
      </c>
      <c r="G17" s="276">
        <f t="shared" si="8"/>
        <v>64238</v>
      </c>
      <c r="H17" s="276">
        <f t="shared" si="9"/>
        <v>22678</v>
      </c>
      <c r="I17" s="277">
        <f t="shared" si="10"/>
        <v>0.64815354609973441</v>
      </c>
      <c r="J17" s="264"/>
      <c r="K17" s="276">
        <v>1387480</v>
      </c>
      <c r="L17" s="276">
        <v>1159758</v>
      </c>
      <c r="M17" s="276">
        <v>1491860</v>
      </c>
      <c r="N17" s="277">
        <f t="shared" si="2"/>
        <v>0.28635456707347573</v>
      </c>
      <c r="O17" s="277">
        <f t="shared" si="3"/>
        <v>7.5229913223974432E-2</v>
      </c>
      <c r="P17" s="276">
        <f t="shared" si="4"/>
        <v>332102</v>
      </c>
      <c r="Q17" s="276">
        <f t="shared" si="5"/>
        <v>104380</v>
      </c>
      <c r="R17" s="277">
        <f t="shared" si="11"/>
        <v>0.65351912774168675</v>
      </c>
    </row>
    <row r="18" spans="1:19" ht="14.25" x14ac:dyDescent="0.45">
      <c r="A18" s="266" t="s">
        <v>104</v>
      </c>
      <c r="B18" s="267">
        <v>205502</v>
      </c>
      <c r="C18" s="267">
        <v>199685</v>
      </c>
      <c r="D18" s="267">
        <v>229756</v>
      </c>
      <c r="E18" s="268">
        <f t="shared" si="6"/>
        <v>0.15059218268773322</v>
      </c>
      <c r="F18" s="268">
        <f t="shared" si="7"/>
        <v>0.11802318225613373</v>
      </c>
      <c r="G18" s="267">
        <f t="shared" si="8"/>
        <v>30071</v>
      </c>
      <c r="H18" s="267">
        <f t="shared" si="9"/>
        <v>24254</v>
      </c>
      <c r="I18" s="268">
        <f t="shared" si="10"/>
        <v>0.28743105275207265</v>
      </c>
      <c r="J18" s="259"/>
      <c r="K18" s="267">
        <v>556562</v>
      </c>
      <c r="L18" s="267">
        <v>463601</v>
      </c>
      <c r="M18" s="267">
        <v>622545</v>
      </c>
      <c r="N18" s="268">
        <f t="shared" si="2"/>
        <v>0.34284654260883829</v>
      </c>
      <c r="O18" s="268">
        <f t="shared" si="3"/>
        <v>0.11855462643874359</v>
      </c>
      <c r="P18" s="267">
        <f t="shared" si="4"/>
        <v>158944</v>
      </c>
      <c r="Q18" s="267">
        <f t="shared" si="5"/>
        <v>65983</v>
      </c>
      <c r="R18" s="268">
        <f t="shared" si="11"/>
        <v>0.2727099495796847</v>
      </c>
      <c r="S18" s="281"/>
    </row>
    <row r="19" spans="1:19" ht="14.25" x14ac:dyDescent="0.45">
      <c r="A19" s="266" t="s">
        <v>22</v>
      </c>
      <c r="B19" s="267">
        <v>86154</v>
      </c>
      <c r="C19" s="267">
        <v>72290</v>
      </c>
      <c r="D19" s="267">
        <v>85465</v>
      </c>
      <c r="E19" s="268">
        <f t="shared" si="6"/>
        <v>0.18225204039286202</v>
      </c>
      <c r="F19" s="268">
        <f t="shared" si="7"/>
        <v>-7.9973071476657775E-3</v>
      </c>
      <c r="G19" s="267">
        <f t="shared" si="8"/>
        <v>13175</v>
      </c>
      <c r="H19" s="267">
        <f t="shared" si="9"/>
        <v>-689</v>
      </c>
      <c r="I19" s="268">
        <f t="shared" si="10"/>
        <v>0.10691905727578774</v>
      </c>
      <c r="J19" s="259"/>
      <c r="K19" s="267">
        <v>252308</v>
      </c>
      <c r="L19" s="267">
        <v>184982</v>
      </c>
      <c r="M19" s="267">
        <v>246758</v>
      </c>
      <c r="N19" s="268">
        <f t="shared" si="2"/>
        <v>0.33395681742007333</v>
      </c>
      <c r="O19" s="268">
        <f t="shared" si="3"/>
        <v>-2.1996924393994588E-2</v>
      </c>
      <c r="P19" s="267">
        <f t="shared" si="4"/>
        <v>61776</v>
      </c>
      <c r="Q19" s="267">
        <f t="shared" si="5"/>
        <v>-5550</v>
      </c>
      <c r="R19" s="268">
        <f t="shared" si="11"/>
        <v>0.10809397190304931</v>
      </c>
      <c r="S19" s="281"/>
    </row>
    <row r="20" spans="1:19" ht="14.25" x14ac:dyDescent="0.45">
      <c r="A20" s="266" t="s">
        <v>32</v>
      </c>
      <c r="B20" s="267">
        <v>22786</v>
      </c>
      <c r="C20" s="267">
        <v>20467</v>
      </c>
      <c r="D20" s="267">
        <v>20635</v>
      </c>
      <c r="E20" s="268">
        <f t="shared" si="6"/>
        <v>8.2083353691309036E-3</v>
      </c>
      <c r="F20" s="268">
        <f t="shared" si="7"/>
        <v>-9.4400070218555232E-2</v>
      </c>
      <c r="G20" s="267">
        <f t="shared" si="8"/>
        <v>168</v>
      </c>
      <c r="H20" s="267">
        <f t="shared" si="9"/>
        <v>-2151</v>
      </c>
      <c r="I20" s="268">
        <f t="shared" si="10"/>
        <v>2.581495052812122E-2</v>
      </c>
      <c r="J20" s="259"/>
      <c r="K20" s="267">
        <v>64623</v>
      </c>
      <c r="L20" s="267">
        <v>59117</v>
      </c>
      <c r="M20" s="267">
        <v>64312</v>
      </c>
      <c r="N20" s="268">
        <f t="shared" si="2"/>
        <v>8.7876583723802026E-2</v>
      </c>
      <c r="O20" s="268">
        <f t="shared" si="3"/>
        <v>-4.8125280472897103E-3</v>
      </c>
      <c r="P20" s="267">
        <f t="shared" si="4"/>
        <v>5195</v>
      </c>
      <c r="Q20" s="267">
        <f t="shared" si="5"/>
        <v>-311</v>
      </c>
      <c r="R20" s="268">
        <f t="shared" si="11"/>
        <v>2.8172296424143928E-2</v>
      </c>
      <c r="S20" s="281"/>
    </row>
    <row r="21" spans="1:19" ht="14.25" x14ac:dyDescent="0.45">
      <c r="A21" s="266" t="s">
        <v>27</v>
      </c>
      <c r="B21" s="267">
        <v>17546</v>
      </c>
      <c r="C21" s="267">
        <v>8462</v>
      </c>
      <c r="D21" s="267">
        <v>11814</v>
      </c>
      <c r="E21" s="268">
        <f t="shared" si="6"/>
        <v>0.39612384779012055</v>
      </c>
      <c r="F21" s="268">
        <f t="shared" si="7"/>
        <v>-0.32668414453436678</v>
      </c>
      <c r="G21" s="267">
        <f t="shared" si="8"/>
        <v>3352</v>
      </c>
      <c r="H21" s="267">
        <f t="shared" si="9"/>
        <v>-5732</v>
      </c>
      <c r="I21" s="268">
        <f>IFERROR(D21/$D$7,"-")</f>
        <v>1.4779637777524793E-2</v>
      </c>
      <c r="J21" s="259"/>
      <c r="K21" s="267">
        <v>51953</v>
      </c>
      <c r="L21" s="267">
        <v>26009</v>
      </c>
      <c r="M21" s="267">
        <v>38640</v>
      </c>
      <c r="N21" s="268">
        <f t="shared" si="2"/>
        <v>0.48563958629705106</v>
      </c>
      <c r="O21" s="268">
        <f t="shared" si="3"/>
        <v>-0.25625084210728932</v>
      </c>
      <c r="P21" s="267">
        <f t="shared" si="4"/>
        <v>12631</v>
      </c>
      <c r="Q21" s="267">
        <f t="shared" si="5"/>
        <v>-13313</v>
      </c>
      <c r="R21" s="268">
        <f t="shared" si="11"/>
        <v>1.6926507243265974E-2</v>
      </c>
      <c r="S21" s="281"/>
    </row>
    <row r="22" spans="1:19" ht="14.25" x14ac:dyDescent="0.45">
      <c r="A22" s="266" t="s">
        <v>37</v>
      </c>
      <c r="B22" s="267">
        <v>17329</v>
      </c>
      <c r="C22" s="267">
        <v>7002</v>
      </c>
      <c r="D22" s="267">
        <v>9356</v>
      </c>
      <c r="E22" s="268">
        <f t="shared" si="6"/>
        <v>0.33618966009711504</v>
      </c>
      <c r="F22" s="268">
        <f t="shared" si="7"/>
        <v>-0.46009579317906402</v>
      </c>
      <c r="G22" s="267">
        <f t="shared" si="8"/>
        <v>2354</v>
      </c>
      <c r="H22" s="267">
        <f t="shared" si="9"/>
        <v>-7973</v>
      </c>
      <c r="I22" s="268">
        <f t="shared" ref="I22:I36" si="12">IFERROR(D22/$D$7,"-")</f>
        <v>1.170461241294413E-2</v>
      </c>
      <c r="J22" s="259"/>
      <c r="K22" s="267">
        <v>49966</v>
      </c>
      <c r="L22" s="267">
        <v>21373</v>
      </c>
      <c r="M22" s="267">
        <v>31888</v>
      </c>
      <c r="N22" s="268">
        <f t="shared" si="2"/>
        <v>0.49197585739016514</v>
      </c>
      <c r="O22" s="268">
        <f t="shared" si="3"/>
        <v>-0.36180602809910745</v>
      </c>
      <c r="P22" s="267">
        <f t="shared" si="4"/>
        <v>10515</v>
      </c>
      <c r="Q22" s="267">
        <f t="shared" si="5"/>
        <v>-18078</v>
      </c>
      <c r="R22" s="268">
        <f t="shared" si="11"/>
        <v>1.3968749041751174E-2</v>
      </c>
      <c r="S22" s="281"/>
    </row>
    <row r="23" spans="1:19" ht="14.25" x14ac:dyDescent="0.45">
      <c r="A23" s="266" t="s">
        <v>30</v>
      </c>
      <c r="B23" s="267">
        <v>15881</v>
      </c>
      <c r="C23" s="267">
        <v>18588</v>
      </c>
      <c r="D23" s="267">
        <v>22217</v>
      </c>
      <c r="E23" s="268">
        <f t="shared" si="6"/>
        <v>0.19523348396815154</v>
      </c>
      <c r="F23" s="268">
        <f t="shared" si="7"/>
        <v>0.39896731943832253</v>
      </c>
      <c r="G23" s="267">
        <f t="shared" si="8"/>
        <v>3629</v>
      </c>
      <c r="H23" s="267">
        <f t="shared" si="9"/>
        <v>6336</v>
      </c>
      <c r="I23" s="268">
        <f t="shared" si="12"/>
        <v>2.7794075884820409E-2</v>
      </c>
      <c r="J23" s="259"/>
      <c r="K23" s="267">
        <v>41846</v>
      </c>
      <c r="L23" s="267">
        <v>51422</v>
      </c>
      <c r="M23" s="267">
        <v>66338</v>
      </c>
      <c r="N23" s="268">
        <f t="shared" si="2"/>
        <v>0.2900703978841741</v>
      </c>
      <c r="O23" s="268">
        <f t="shared" si="3"/>
        <v>0.58528891650336945</v>
      </c>
      <c r="P23" s="267">
        <f t="shared" si="4"/>
        <v>14916</v>
      </c>
      <c r="Q23" s="267">
        <f t="shared" si="5"/>
        <v>24492</v>
      </c>
      <c r="R23" s="268">
        <f t="shared" si="11"/>
        <v>2.9059799107240637E-2</v>
      </c>
      <c r="S23" s="281"/>
    </row>
    <row r="24" spans="1:19" ht="14.25" x14ac:dyDescent="0.45">
      <c r="A24" s="266" t="s">
        <v>31</v>
      </c>
      <c r="B24" s="267">
        <v>17302</v>
      </c>
      <c r="C24" s="267">
        <v>17024</v>
      </c>
      <c r="D24" s="267">
        <v>16018</v>
      </c>
      <c r="E24" s="268">
        <f t="shared" si="6"/>
        <v>-5.9093045112781906E-2</v>
      </c>
      <c r="F24" s="268">
        <f t="shared" si="7"/>
        <v>-7.4211073864293153E-2</v>
      </c>
      <c r="G24" s="267">
        <f t="shared" si="8"/>
        <v>-1006</v>
      </c>
      <c r="H24" s="267">
        <f t="shared" si="9"/>
        <v>-1284</v>
      </c>
      <c r="I24" s="268">
        <f t="shared" si="12"/>
        <v>2.0038956993430855E-2</v>
      </c>
      <c r="J24" s="259"/>
      <c r="K24" s="267">
        <v>45918</v>
      </c>
      <c r="L24" s="267">
        <v>50274</v>
      </c>
      <c r="M24" s="267">
        <v>47453</v>
      </c>
      <c r="N24" s="268">
        <f t="shared" si="2"/>
        <v>-5.6112503480924558E-2</v>
      </c>
      <c r="O24" s="268">
        <f t="shared" si="3"/>
        <v>3.3429156322139386E-2</v>
      </c>
      <c r="P24" s="267">
        <f t="shared" si="4"/>
        <v>-2821</v>
      </c>
      <c r="Q24" s="267">
        <f t="shared" si="5"/>
        <v>1535</v>
      </c>
      <c r="R24" s="268">
        <f t="shared" si="11"/>
        <v>2.0787100109076095E-2</v>
      </c>
      <c r="S24" s="281"/>
    </row>
    <row r="25" spans="1:19" ht="14.25" x14ac:dyDescent="0.45">
      <c r="A25" s="266" t="s">
        <v>28</v>
      </c>
      <c r="B25" s="267">
        <v>1472</v>
      </c>
      <c r="C25" s="267">
        <v>1873</v>
      </c>
      <c r="D25" s="267">
        <v>1910</v>
      </c>
      <c r="E25" s="268">
        <f>IFERROR(D25/C25-1,"-")</f>
        <v>1.9754404698344885E-2</v>
      </c>
      <c r="F25" s="268">
        <f>IFERROR(D25/B25-1,"-")</f>
        <v>0.29755434782608692</v>
      </c>
      <c r="G25" s="267">
        <f>IFERROR(D25-C25,"-")</f>
        <v>37</v>
      </c>
      <c r="H25" s="267">
        <f>IFERROR(D25-B25,"-")</f>
        <v>438</v>
      </c>
      <c r="I25" s="268">
        <f>IFERROR(D25/$D$7,"-")</f>
        <v>2.3894623459516126E-3</v>
      </c>
      <c r="J25" s="259"/>
      <c r="K25" s="267">
        <v>4637</v>
      </c>
      <c r="L25" s="267">
        <v>5553</v>
      </c>
      <c r="M25" s="267">
        <v>6314</v>
      </c>
      <c r="N25" s="268">
        <f>IFERROR(M25/L25-1,"-")</f>
        <v>0.13704303979830712</v>
      </c>
      <c r="O25" s="268">
        <f>IFERROR(M25/K25-1,"-")</f>
        <v>0.36165624326072887</v>
      </c>
      <c r="P25" s="267">
        <f>IFERROR(M25-L25,"-")</f>
        <v>761</v>
      </c>
      <c r="Q25" s="267">
        <f>IFERROR(M25-K25,"-")</f>
        <v>1677</v>
      </c>
      <c r="R25" s="268">
        <f>M25/$M$13</f>
        <v>2.7658894082293315E-3</v>
      </c>
      <c r="S25" s="281"/>
    </row>
    <row r="26" spans="1:19" ht="14.25" x14ac:dyDescent="0.45">
      <c r="A26" s="266" t="s">
        <v>35</v>
      </c>
      <c r="B26" s="267">
        <v>21783</v>
      </c>
      <c r="C26" s="267">
        <v>27806</v>
      </c>
      <c r="D26" s="267">
        <v>26970</v>
      </c>
      <c r="E26" s="268">
        <f t="shared" si="6"/>
        <v>-3.0065453499244721E-2</v>
      </c>
      <c r="F26" s="268">
        <f t="shared" si="7"/>
        <v>0.2381214708717807</v>
      </c>
      <c r="G26" s="267">
        <f t="shared" si="8"/>
        <v>-836</v>
      </c>
      <c r="H26" s="267">
        <f t="shared" si="9"/>
        <v>5187</v>
      </c>
      <c r="I26" s="268">
        <f t="shared" si="12"/>
        <v>3.3740209146761777E-2</v>
      </c>
      <c r="J26" s="259"/>
      <c r="K26" s="267">
        <v>66074</v>
      </c>
      <c r="L26" s="267">
        <v>70562</v>
      </c>
      <c r="M26" s="267">
        <v>82440</v>
      </c>
      <c r="N26" s="268">
        <f t="shared" si="2"/>
        <v>0.16833423088914712</v>
      </c>
      <c r="O26" s="268">
        <f t="shared" si="3"/>
        <v>0.24769198171746831</v>
      </c>
      <c r="P26" s="267">
        <f t="shared" si="4"/>
        <v>11878</v>
      </c>
      <c r="Q26" s="267">
        <f t="shared" si="5"/>
        <v>16366</v>
      </c>
      <c r="R26" s="268">
        <f t="shared" si="11"/>
        <v>3.611338657181281E-2</v>
      </c>
      <c r="S26" s="281"/>
    </row>
    <row r="27" spans="1:19" ht="14.25" x14ac:dyDescent="0.45">
      <c r="A27" s="266" t="s">
        <v>25</v>
      </c>
      <c r="B27" s="267">
        <v>16996</v>
      </c>
      <c r="C27" s="267">
        <v>12112</v>
      </c>
      <c r="D27" s="267">
        <v>14052</v>
      </c>
      <c r="E27" s="268">
        <f t="shared" si="6"/>
        <v>0.16017173051519151</v>
      </c>
      <c r="F27" s="268">
        <f t="shared" si="7"/>
        <v>-0.17321722758296065</v>
      </c>
      <c r="G27" s="267">
        <f t="shared" si="8"/>
        <v>1940</v>
      </c>
      <c r="H27" s="267">
        <f t="shared" si="9"/>
        <v>-2944</v>
      </c>
      <c r="I27" s="268">
        <f t="shared" si="12"/>
        <v>1.757943711272883E-2</v>
      </c>
      <c r="J27" s="259"/>
      <c r="K27" s="267">
        <v>48867</v>
      </c>
      <c r="L27" s="267">
        <v>36006</v>
      </c>
      <c r="M27" s="267">
        <v>47289</v>
      </c>
      <c r="N27" s="268">
        <f t="shared" si="2"/>
        <v>0.31336443926012336</v>
      </c>
      <c r="O27" s="268">
        <f t="shared" si="3"/>
        <v>-3.2291730615752967E-2</v>
      </c>
      <c r="P27" s="267">
        <f t="shared" si="4"/>
        <v>11283</v>
      </c>
      <c r="Q27" s="267">
        <f t="shared" si="5"/>
        <v>-1578</v>
      </c>
      <c r="R27" s="268">
        <f t="shared" si="11"/>
        <v>2.0715258825745462E-2</v>
      </c>
      <c r="S27" s="281"/>
    </row>
    <row r="28" spans="1:19" ht="14.25" x14ac:dyDescent="0.45">
      <c r="A28" s="266" t="s">
        <v>43</v>
      </c>
      <c r="B28" s="267">
        <v>10268</v>
      </c>
      <c r="C28" s="267">
        <v>11074</v>
      </c>
      <c r="D28" s="267">
        <v>10971</v>
      </c>
      <c r="E28" s="268">
        <f t="shared" si="6"/>
        <v>-9.3010655589669256E-3</v>
      </c>
      <c r="F28" s="268">
        <f t="shared" si="7"/>
        <v>6.8465134398130179E-2</v>
      </c>
      <c r="G28" s="267">
        <f t="shared" si="8"/>
        <v>-103</v>
      </c>
      <c r="H28" s="267">
        <f t="shared" si="9"/>
        <v>703</v>
      </c>
      <c r="I28" s="268">
        <f t="shared" si="12"/>
        <v>1.3725021674049813E-2</v>
      </c>
      <c r="J28" s="259"/>
      <c r="K28" s="267">
        <v>30491</v>
      </c>
      <c r="L28" s="267">
        <v>31649</v>
      </c>
      <c r="M28" s="267">
        <v>32919</v>
      </c>
      <c r="N28" s="268">
        <f t="shared" si="2"/>
        <v>4.012765016272235E-2</v>
      </c>
      <c r="O28" s="268">
        <f t="shared" si="3"/>
        <v>7.9630054770259973E-2</v>
      </c>
      <c r="P28" s="267">
        <f t="shared" si="4"/>
        <v>1270</v>
      </c>
      <c r="Q28" s="267">
        <f t="shared" si="5"/>
        <v>2428</v>
      </c>
      <c r="R28" s="268">
        <f t="shared" si="11"/>
        <v>1.4420385402201672E-2</v>
      </c>
      <c r="S28" s="281"/>
    </row>
    <row r="29" spans="1:19" ht="14.25" x14ac:dyDescent="0.45">
      <c r="A29" s="266" t="s">
        <v>33</v>
      </c>
      <c r="B29" s="267">
        <v>12591</v>
      </c>
      <c r="C29" s="267">
        <v>13498</v>
      </c>
      <c r="D29" s="267">
        <v>14623</v>
      </c>
      <c r="E29" s="268">
        <f t="shared" si="6"/>
        <v>8.3345680841606207E-2</v>
      </c>
      <c r="F29" s="268">
        <f t="shared" si="7"/>
        <v>0.1613851163529505</v>
      </c>
      <c r="G29" s="267">
        <f t="shared" si="8"/>
        <v>1125</v>
      </c>
      <c r="H29" s="267">
        <f t="shared" si="9"/>
        <v>2032</v>
      </c>
      <c r="I29" s="268">
        <f t="shared" si="12"/>
        <v>1.8293773761701798E-2</v>
      </c>
      <c r="J29" s="259"/>
      <c r="K29" s="267">
        <v>34607</v>
      </c>
      <c r="L29" s="267">
        <v>38185</v>
      </c>
      <c r="M29" s="267">
        <v>43284</v>
      </c>
      <c r="N29" s="268">
        <f t="shared" si="2"/>
        <v>0.133534110252717</v>
      </c>
      <c r="O29" s="268">
        <f t="shared" si="3"/>
        <v>0.25072962117490682</v>
      </c>
      <c r="P29" s="267">
        <f t="shared" si="4"/>
        <v>5099</v>
      </c>
      <c r="Q29" s="267">
        <f t="shared" si="5"/>
        <v>8677</v>
      </c>
      <c r="R29" s="268">
        <f t="shared" si="11"/>
        <v>1.896084212001875E-2</v>
      </c>
      <c r="S29" s="281"/>
    </row>
    <row r="30" spans="1:19" ht="14.25" x14ac:dyDescent="0.45">
      <c r="A30" s="266" t="s">
        <v>44</v>
      </c>
      <c r="B30" s="267">
        <v>9570</v>
      </c>
      <c r="C30" s="267">
        <v>7372</v>
      </c>
      <c r="D30" s="267">
        <v>8812</v>
      </c>
      <c r="E30" s="268">
        <f t="shared" si="6"/>
        <v>0.19533369506239828</v>
      </c>
      <c r="F30" s="268">
        <f t="shared" si="7"/>
        <v>-7.9205851619644774E-2</v>
      </c>
      <c r="G30" s="267">
        <f t="shared" si="8"/>
        <v>1440</v>
      </c>
      <c r="H30" s="267">
        <f t="shared" si="9"/>
        <v>-758</v>
      </c>
      <c r="I30" s="268">
        <f t="shared" si="12"/>
        <v>1.1024053503940111E-2</v>
      </c>
      <c r="J30" s="259"/>
      <c r="K30" s="267">
        <v>26769</v>
      </c>
      <c r="L30" s="267">
        <v>20036</v>
      </c>
      <c r="M30" s="267">
        <v>26225</v>
      </c>
      <c r="N30" s="268">
        <f t="shared" si="2"/>
        <v>0.30889399081653024</v>
      </c>
      <c r="O30" s="268">
        <f t="shared" si="3"/>
        <v>-2.0322014270237942E-2</v>
      </c>
      <c r="P30" s="267">
        <f t="shared" si="4"/>
        <v>6189</v>
      </c>
      <c r="Q30" s="267">
        <f t="shared" si="5"/>
        <v>-544</v>
      </c>
      <c r="R30" s="268">
        <f t="shared" si="11"/>
        <v>1.1488034483815999E-2</v>
      </c>
      <c r="S30" s="281"/>
    </row>
    <row r="31" spans="1:19" ht="14.25" x14ac:dyDescent="0.45">
      <c r="A31" s="266" t="s">
        <v>36</v>
      </c>
      <c r="B31" s="267">
        <v>12929</v>
      </c>
      <c r="C31" s="267">
        <v>5530</v>
      </c>
      <c r="D31" s="267">
        <v>8475</v>
      </c>
      <c r="E31" s="268">
        <f t="shared" si="6"/>
        <v>0.53254972875226048</v>
      </c>
      <c r="F31" s="268">
        <f t="shared" si="7"/>
        <v>-0.34449686750715447</v>
      </c>
      <c r="G31" s="267">
        <f t="shared" si="8"/>
        <v>2945</v>
      </c>
      <c r="H31" s="267">
        <f t="shared" si="9"/>
        <v>-4454</v>
      </c>
      <c r="I31" s="268">
        <f t="shared" si="12"/>
        <v>1.0602457268031371E-2</v>
      </c>
      <c r="J31" s="259"/>
      <c r="K31" s="267">
        <v>34771</v>
      </c>
      <c r="L31" s="267">
        <v>16229</v>
      </c>
      <c r="M31" s="267">
        <v>28004</v>
      </c>
      <c r="N31" s="268">
        <f t="shared" si="2"/>
        <v>0.72555302236736696</v>
      </c>
      <c r="O31" s="268">
        <f t="shared" si="3"/>
        <v>-0.19461620315780392</v>
      </c>
      <c r="P31" s="267">
        <f t="shared" si="4"/>
        <v>11775</v>
      </c>
      <c r="Q31" s="267">
        <f t="shared" si="5"/>
        <v>-6767</v>
      </c>
      <c r="R31" s="268">
        <f t="shared" si="11"/>
        <v>1.2267337185311086E-2</v>
      </c>
      <c r="S31" s="281"/>
    </row>
    <row r="32" spans="1:19" ht="14.25" x14ac:dyDescent="0.45">
      <c r="A32" s="266" t="s">
        <v>23</v>
      </c>
      <c r="B32" s="267">
        <v>6835</v>
      </c>
      <c r="C32" s="267">
        <v>6650</v>
      </c>
      <c r="D32" s="267">
        <v>8189</v>
      </c>
      <c r="E32" s="268">
        <f t="shared" si="6"/>
        <v>0.23142857142857154</v>
      </c>
      <c r="F32" s="268">
        <f t="shared" si="7"/>
        <v>0.19809802487198236</v>
      </c>
      <c r="G32" s="267">
        <f t="shared" si="8"/>
        <v>1539</v>
      </c>
      <c r="H32" s="267">
        <f t="shared" si="9"/>
        <v>1354</v>
      </c>
      <c r="I32" s="268">
        <f t="shared" si="12"/>
        <v>1.0244663429841757E-2</v>
      </c>
      <c r="J32" s="259"/>
      <c r="K32" s="267">
        <v>20760</v>
      </c>
      <c r="L32" s="267">
        <v>18079</v>
      </c>
      <c r="M32" s="267">
        <v>24592</v>
      </c>
      <c r="N32" s="268">
        <f t="shared" si="2"/>
        <v>0.36025222633995235</v>
      </c>
      <c r="O32" s="268">
        <f t="shared" si="3"/>
        <v>0.18458574181117537</v>
      </c>
      <c r="P32" s="267">
        <f t="shared" si="4"/>
        <v>6513</v>
      </c>
      <c r="Q32" s="267">
        <f t="shared" si="5"/>
        <v>3832</v>
      </c>
      <c r="R32" s="268">
        <f t="shared" si="11"/>
        <v>1.07726880467494E-2</v>
      </c>
      <c r="S32" s="281"/>
    </row>
    <row r="33" spans="1:19" ht="14.25" x14ac:dyDescent="0.45">
      <c r="A33" s="266" t="s">
        <v>40</v>
      </c>
      <c r="B33" s="267">
        <v>1606</v>
      </c>
      <c r="C33" s="267">
        <v>4713</v>
      </c>
      <c r="D33" s="267">
        <v>5342</v>
      </c>
      <c r="E33" s="268">
        <f t="shared" si="6"/>
        <v>0.13346064078081898</v>
      </c>
      <c r="F33" s="268">
        <f t="shared" si="7"/>
        <v>2.3262764632627646</v>
      </c>
      <c r="G33" s="267">
        <f t="shared" si="8"/>
        <v>629</v>
      </c>
      <c r="H33" s="267">
        <f t="shared" si="9"/>
        <v>3736</v>
      </c>
      <c r="I33" s="268">
        <f t="shared" si="12"/>
        <v>6.6829884042269713E-3</v>
      </c>
      <c r="J33" s="259"/>
      <c r="K33" s="267">
        <v>3601</v>
      </c>
      <c r="L33" s="267">
        <v>11043</v>
      </c>
      <c r="M33" s="267">
        <v>17009</v>
      </c>
      <c r="N33" s="268">
        <f t="shared" si="2"/>
        <v>0.54025174318572855</v>
      </c>
      <c r="O33" s="268">
        <f t="shared" si="3"/>
        <v>3.7234101638433765</v>
      </c>
      <c r="P33" s="267">
        <f t="shared" si="4"/>
        <v>5966</v>
      </c>
      <c r="Q33" s="267">
        <f t="shared" si="5"/>
        <v>13408</v>
      </c>
      <c r="R33" s="268">
        <f t="shared" si="11"/>
        <v>7.4509048059190211E-3</v>
      </c>
      <c r="S33" s="281"/>
    </row>
    <row r="34" spans="1:19" ht="14.25" x14ac:dyDescent="0.45">
      <c r="A34" s="266" t="s">
        <v>105</v>
      </c>
      <c r="B34" s="267">
        <v>6878</v>
      </c>
      <c r="C34" s="267">
        <v>0</v>
      </c>
      <c r="D34" s="267">
        <v>0</v>
      </c>
      <c r="E34" s="268" t="str">
        <f t="shared" si="6"/>
        <v>-</v>
      </c>
      <c r="F34" s="268">
        <f t="shared" si="7"/>
        <v>-1</v>
      </c>
      <c r="G34" s="267">
        <f t="shared" si="8"/>
        <v>0</v>
      </c>
      <c r="H34" s="267">
        <f t="shared" si="9"/>
        <v>-6878</v>
      </c>
      <c r="I34" s="268">
        <f t="shared" si="12"/>
        <v>0</v>
      </c>
      <c r="J34" s="259"/>
      <c r="K34" s="267">
        <v>17516</v>
      </c>
      <c r="L34" s="267">
        <v>779</v>
      </c>
      <c r="M34" s="267">
        <v>0</v>
      </c>
      <c r="N34" s="268">
        <f t="shared" si="2"/>
        <v>-1</v>
      </c>
      <c r="O34" s="268">
        <f t="shared" si="3"/>
        <v>-1</v>
      </c>
      <c r="P34" s="267">
        <f t="shared" si="4"/>
        <v>-779</v>
      </c>
      <c r="Q34" s="267">
        <f t="shared" si="5"/>
        <v>-17516</v>
      </c>
      <c r="R34" s="268">
        <f t="shared" si="11"/>
        <v>0</v>
      </c>
      <c r="S34" s="281"/>
    </row>
    <row r="35" spans="1:19" ht="14.25" x14ac:dyDescent="0.45">
      <c r="A35" s="266" t="s">
        <v>38</v>
      </c>
      <c r="B35" s="267">
        <v>1352</v>
      </c>
      <c r="C35" s="267">
        <v>3530</v>
      </c>
      <c r="D35" s="267">
        <v>2970</v>
      </c>
      <c r="E35" s="268">
        <f>IFERROR(D35/C35-1,"-")</f>
        <v>-0.15864022662889521</v>
      </c>
      <c r="F35" s="268">
        <f>IFERROR(D35/B35-1,"-")</f>
        <v>1.1967455621301775</v>
      </c>
      <c r="G35" s="267">
        <f>IFERROR(D35-C35,"-")</f>
        <v>-560</v>
      </c>
      <c r="H35" s="267">
        <f>IFERROR(D35-B35,"-")</f>
        <v>1618</v>
      </c>
      <c r="I35" s="268">
        <f>IFERROR(D35/$D$7,"-")</f>
        <v>3.7155513965844451E-3</v>
      </c>
      <c r="J35" s="259"/>
      <c r="K35" s="267">
        <v>3392</v>
      </c>
      <c r="L35" s="267">
        <v>10089</v>
      </c>
      <c r="M35" s="267">
        <v>7374</v>
      </c>
      <c r="N35" s="268">
        <f>IFERROR(M35/L35-1,"-")</f>
        <v>-0.2691049658043414</v>
      </c>
      <c r="O35" s="268">
        <f>IFERROR(M35/K35-1,"-")</f>
        <v>1.1739386792452828</v>
      </c>
      <c r="P35" s="267">
        <f>IFERROR(M35-L35,"-")</f>
        <v>-2715</v>
      </c>
      <c r="Q35" s="267">
        <f>IFERROR(M35-K35,"-")</f>
        <v>3982</v>
      </c>
      <c r="R35" s="268">
        <f>M35/$M$13</f>
        <v>3.2302294102443917E-3</v>
      </c>
      <c r="S35" s="281"/>
    </row>
    <row r="36" spans="1:19" ht="14.25" x14ac:dyDescent="0.45">
      <c r="A36" s="266" t="s">
        <v>106</v>
      </c>
      <c r="B36" s="267">
        <v>10639</v>
      </c>
      <c r="C36" s="267">
        <v>16183</v>
      </c>
      <c r="D36" s="267">
        <v>20522</v>
      </c>
      <c r="E36" s="268">
        <f t="shared" si="6"/>
        <v>0.26812086757708697</v>
      </c>
      <c r="F36" s="268">
        <f t="shared" si="7"/>
        <v>0.92894068991446566</v>
      </c>
      <c r="G36" s="267">
        <f t="shared" si="8"/>
        <v>4339</v>
      </c>
      <c r="H36" s="267">
        <f t="shared" si="9"/>
        <v>9883</v>
      </c>
      <c r="I36" s="268">
        <f t="shared" si="12"/>
        <v>2.5673584431214133E-2</v>
      </c>
      <c r="J36" s="259"/>
      <c r="K36" s="267">
        <v>32819</v>
      </c>
      <c r="L36" s="267">
        <v>44770</v>
      </c>
      <c r="M36" s="267">
        <v>58469</v>
      </c>
      <c r="N36" s="268">
        <f t="shared" si="2"/>
        <v>0.30598615144069696</v>
      </c>
      <c r="O36" s="268">
        <f t="shared" si="3"/>
        <v>0.78155946250647501</v>
      </c>
      <c r="P36" s="267">
        <f t="shared" si="4"/>
        <v>13699</v>
      </c>
      <c r="Q36" s="267">
        <f t="shared" si="5"/>
        <v>25650</v>
      </c>
      <c r="R36" s="268">
        <f t="shared" si="11"/>
        <v>2.5612731677187327E-2</v>
      </c>
      <c r="S36" s="281"/>
    </row>
    <row r="37" spans="1:19" ht="21" x14ac:dyDescent="0.65">
      <c r="A37" s="462" t="s">
        <v>107</v>
      </c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281"/>
    </row>
    <row r="38" spans="1:19" ht="14.25" x14ac:dyDescent="0.45">
      <c r="A38" s="54"/>
      <c r="B38" s="306" t="s">
        <v>114</v>
      </c>
      <c r="C38" s="307"/>
      <c r="D38" s="307"/>
      <c r="E38" s="307"/>
      <c r="F38" s="307"/>
      <c r="G38" s="307"/>
      <c r="H38" s="307"/>
      <c r="I38" s="308"/>
      <c r="J38" s="258"/>
      <c r="K38" s="306" t="str">
        <f>CONCATENATE("acumulado ",B38)</f>
        <v>acumulado marzo</v>
      </c>
      <c r="L38" s="307"/>
      <c r="M38" s="307"/>
      <c r="N38" s="307"/>
      <c r="O38" s="307"/>
      <c r="P38" s="307"/>
      <c r="Q38" s="307"/>
      <c r="R38" s="308"/>
      <c r="S38" s="281"/>
    </row>
    <row r="39" spans="1:19" ht="14.25" x14ac:dyDescent="0.45">
      <c r="A39" s="4"/>
      <c r="B39" s="5">
        <f>B$6</f>
        <v>2019</v>
      </c>
      <c r="C39" s="5">
        <f t="shared" ref="C39:D39" si="13">C$6</f>
        <v>2022</v>
      </c>
      <c r="D39" s="5">
        <f t="shared" si="13"/>
        <v>2023</v>
      </c>
      <c r="E39" s="5" t="str">
        <f>CONCATENATE("var ",RIGHT(D39,2),"/",RIGHT(C39,2))</f>
        <v>var 23/22</v>
      </c>
      <c r="F39" s="5" t="str">
        <f>CONCATENATE("var ",RIGHT(D39,2),"/",RIGHT(B39,2))</f>
        <v>var 23/19</v>
      </c>
      <c r="G39" s="5" t="str">
        <f>CONCATENATE("dif ",RIGHT(D39,2),"-",RIGHT(C39,2))</f>
        <v>dif 23-22</v>
      </c>
      <c r="H39" s="5" t="str">
        <f>CONCATENATE("dif ",RIGHT(D39,2),"-",RIGHT(B39,2))</f>
        <v>dif 23-19</v>
      </c>
      <c r="I39" s="5" t="str">
        <f>CONCATENATE("cuota ",RIGHT(D39,2))</f>
        <v>cuota 23</v>
      </c>
      <c r="J39" s="259"/>
      <c r="K39" s="5">
        <f>K$6</f>
        <v>2019</v>
      </c>
      <c r="L39" s="5">
        <f t="shared" ref="L39:M39" si="14">L$6</f>
        <v>2022</v>
      </c>
      <c r="M39" s="5">
        <f t="shared" si="14"/>
        <v>2023</v>
      </c>
      <c r="N39" s="5" t="str">
        <f>CONCATENATE("var ",RIGHT(M39,2),"/",RIGHT(L39,2))</f>
        <v>var 23/22</v>
      </c>
      <c r="O39" s="5" t="str">
        <f>CONCATENATE("var ",RIGHT(M39,2),"/",RIGHT(K39,2))</f>
        <v>var 23/19</v>
      </c>
      <c r="P39" s="5" t="str">
        <f>CONCATENATE("dif ",RIGHT(M39,2),"-",RIGHT(L39,2))</f>
        <v>dif 23-22</v>
      </c>
      <c r="Q39" s="5" t="str">
        <f>CONCATENATE("dif ",RIGHT(M39,2),"-",RIGHT(K39,2))</f>
        <v>dif 23-19</v>
      </c>
      <c r="R39" s="5" t="str">
        <f>CONCATENATE("cuota ",RIGHT(M39,2))</f>
        <v>cuota 23</v>
      </c>
    </row>
    <row r="40" spans="1:19" ht="14.25" x14ac:dyDescent="0.45">
      <c r="A40" s="282" t="s">
        <v>94</v>
      </c>
      <c r="B40" s="262">
        <v>765298</v>
      </c>
      <c r="C40" s="262">
        <v>693256</v>
      </c>
      <c r="D40" s="262">
        <v>799343</v>
      </c>
      <c r="E40" s="263">
        <f>IFERROR(D40/C40-1,"-")</f>
        <v>0.15302716456835563</v>
      </c>
      <c r="F40" s="263">
        <f>IFERROR(D40/B40-1,"-")</f>
        <v>4.4485938810763903E-2</v>
      </c>
      <c r="G40" s="262">
        <f>IFERROR(D40-C40,"-")</f>
        <v>106087</v>
      </c>
      <c r="H40" s="262">
        <f>IFERROR(D40-B40,"-")</f>
        <v>34045</v>
      </c>
      <c r="I40" s="263">
        <f>D40/$D$40</f>
        <v>1</v>
      </c>
      <c r="J40" s="264"/>
      <c r="K40" s="262">
        <v>2128212</v>
      </c>
      <c r="L40" s="262">
        <v>1777294</v>
      </c>
      <c r="M40" s="262">
        <v>2282810</v>
      </c>
      <c r="N40" s="263">
        <f>IFERROR(M40/L40-1,"-")</f>
        <v>0.28443015055471976</v>
      </c>
      <c r="O40" s="263">
        <f>IFERROR(M40/K40-1,"-")</f>
        <v>7.2642199179405065E-2</v>
      </c>
      <c r="P40" s="262">
        <f>IFERROR(M40-L40,"-")</f>
        <v>505516</v>
      </c>
      <c r="Q40" s="262">
        <f>IFERROR(M40-K40,"-")</f>
        <v>154598</v>
      </c>
      <c r="R40" s="263">
        <f>M40/$M$40</f>
        <v>1</v>
      </c>
    </row>
    <row r="41" spans="1:19" ht="14.25" x14ac:dyDescent="0.45">
      <c r="A41" s="266" t="s">
        <v>108</v>
      </c>
      <c r="B41" s="267">
        <v>229527</v>
      </c>
      <c r="C41" s="267">
        <v>209210</v>
      </c>
      <c r="D41" s="267">
        <v>240527</v>
      </c>
      <c r="E41" s="268">
        <f>IFERROR(D41/C41-1,"-")</f>
        <v>0.14969169733760346</v>
      </c>
      <c r="F41" s="268">
        <f>IFERROR(D41/B41-1,"-")</f>
        <v>4.7924645030867907E-2</v>
      </c>
      <c r="G41" s="267">
        <f>IFERROR(D41-C41,"-")</f>
        <v>31317</v>
      </c>
      <c r="H41" s="267">
        <f>IFERROR(D41-B41,"-")</f>
        <v>11000</v>
      </c>
      <c r="I41" s="268">
        <f>D41/$D$40</f>
        <v>0.30090586894487098</v>
      </c>
      <c r="J41" s="259"/>
      <c r="K41" s="267">
        <v>622677</v>
      </c>
      <c r="L41" s="267">
        <v>541355</v>
      </c>
      <c r="M41" s="267">
        <v>671109</v>
      </c>
      <c r="N41" s="268">
        <f>IFERROR(M41/L41-1,"-")</f>
        <v>0.23968375649989371</v>
      </c>
      <c r="O41" s="268">
        <f>IFERROR(M41/K41-1,"-")</f>
        <v>7.7780293795980837E-2</v>
      </c>
      <c r="P41" s="267">
        <f>IFERROR(M41-L41,"-")</f>
        <v>129754</v>
      </c>
      <c r="Q41" s="267">
        <f>IFERROR(M41-K41,"-")</f>
        <v>48432</v>
      </c>
      <c r="R41" s="268">
        <f>M41/$M$40</f>
        <v>0.29398373057766525</v>
      </c>
    </row>
    <row r="42" spans="1:19" ht="14.25" x14ac:dyDescent="0.45">
      <c r="A42" s="266" t="s">
        <v>109</v>
      </c>
      <c r="B42" s="267">
        <v>535771</v>
      </c>
      <c r="C42" s="267">
        <v>484046</v>
      </c>
      <c r="D42" s="267">
        <v>558816</v>
      </c>
      <c r="E42" s="268">
        <f>IFERROR(D42/C42-1,"-")</f>
        <v>0.15446879015630754</v>
      </c>
      <c r="F42" s="268">
        <f>IFERROR(D42/B42-1,"-")</f>
        <v>4.3012779713720972E-2</v>
      </c>
      <c r="G42" s="267">
        <f>IFERROR(D42-C42,"-")</f>
        <v>74770</v>
      </c>
      <c r="H42" s="267">
        <f>IFERROR(D42-B42,"-")</f>
        <v>23045</v>
      </c>
      <c r="I42" s="268">
        <f>D42/$D$40</f>
        <v>0.69909413105512908</v>
      </c>
      <c r="J42" s="259"/>
      <c r="K42" s="267">
        <v>1505535</v>
      </c>
      <c r="L42" s="267">
        <v>1235939</v>
      </c>
      <c r="M42" s="267">
        <v>1611701</v>
      </c>
      <c r="N42" s="268">
        <f>IFERROR(M42/L42-1,"-")</f>
        <v>0.3040295678022944</v>
      </c>
      <c r="O42" s="268">
        <f>IFERROR(M42/K42-1,"-")</f>
        <v>7.0517125141561054E-2</v>
      </c>
      <c r="P42" s="267">
        <f>IFERROR(M42-L42,"-")</f>
        <v>375762</v>
      </c>
      <c r="Q42" s="267">
        <f>IFERROR(M42-K42,"-")</f>
        <v>106166</v>
      </c>
      <c r="R42" s="268">
        <f>M42/$M$40</f>
        <v>0.70601626942233475</v>
      </c>
    </row>
    <row r="43" spans="1:19" ht="21" x14ac:dyDescent="0.65">
      <c r="A43" s="404" t="s">
        <v>110</v>
      </c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9" ht="14.25" x14ac:dyDescent="0.45">
      <c r="A44" s="54"/>
      <c r="B44" s="306" t="s">
        <v>114</v>
      </c>
      <c r="C44" s="307"/>
      <c r="D44" s="307"/>
      <c r="E44" s="307"/>
      <c r="F44" s="307"/>
      <c r="G44" s="307"/>
      <c r="H44" s="307"/>
      <c r="I44" s="308"/>
      <c r="J44" s="283"/>
      <c r="K44" s="306" t="str">
        <f>CONCATENATE("acumulado ",B44)</f>
        <v>acumulado marzo</v>
      </c>
      <c r="L44" s="307"/>
      <c r="M44" s="307"/>
      <c r="N44" s="307"/>
      <c r="O44" s="307"/>
      <c r="P44" s="307"/>
      <c r="Q44" s="307"/>
      <c r="R44" s="308"/>
    </row>
    <row r="45" spans="1:19" ht="14.25" x14ac:dyDescent="0.45">
      <c r="A45" s="4"/>
      <c r="B45" s="5">
        <f>B$6</f>
        <v>2019</v>
      </c>
      <c r="C45" s="5">
        <f t="shared" ref="C45:D45" si="15">C$6</f>
        <v>2022</v>
      </c>
      <c r="D45" s="5">
        <f t="shared" si="15"/>
        <v>2023</v>
      </c>
      <c r="E45" s="5" t="str">
        <f>CONCATENATE("var ",RIGHT(D45,2),"/",RIGHT(C45,2))</f>
        <v>var 23/22</v>
      </c>
      <c r="F45" s="5" t="str">
        <f>CONCATENATE("var ",RIGHT(D45,2),"/",RIGHT(B45,2))</f>
        <v>var 23/19</v>
      </c>
      <c r="G45" s="5" t="str">
        <f>CONCATENATE("dif ",RIGHT(D45,2),"-",RIGHT(C45,2))</f>
        <v>dif 23-22</v>
      </c>
      <c r="H45" s="5" t="str">
        <f>CONCATENATE("dif ",RIGHT(D45,2),"-",RIGHT(B45,2))</f>
        <v>dif 23-19</v>
      </c>
      <c r="I45" s="5" t="str">
        <f>CONCATENATE("cuota ",RIGHT(D45,2))</f>
        <v>cuota 23</v>
      </c>
      <c r="J45" s="284"/>
      <c r="K45" s="5">
        <f>K$6</f>
        <v>2019</v>
      </c>
      <c r="L45" s="5">
        <f t="shared" ref="L45:M45" si="16">L$6</f>
        <v>2022</v>
      </c>
      <c r="M45" s="5">
        <f t="shared" si="16"/>
        <v>2023</v>
      </c>
      <c r="N45" s="5" t="str">
        <f>CONCATENATE("var ",RIGHT(M45,2),"/",RIGHT(L45,2))</f>
        <v>var 23/22</v>
      </c>
      <c r="O45" s="5" t="str">
        <f>CONCATENATE("var ",RIGHT(M45,2),"/",RIGHT(K45,2))</f>
        <v>var 23/19</v>
      </c>
      <c r="P45" s="5" t="str">
        <f>CONCATENATE("dif ",RIGHT(M45,2),"-",RIGHT(L45,2))</f>
        <v>dif 23-22</v>
      </c>
      <c r="Q45" s="5" t="str">
        <f>CONCATENATE("dif ",RIGHT(M45,2),"-",RIGHT(K45,2))</f>
        <v>dif 23-19</v>
      </c>
      <c r="R45" s="5" t="str">
        <f>CONCATENATE("cuota ",RIGHT(M45,2))</f>
        <v>cuota 23</v>
      </c>
    </row>
    <row r="46" spans="1:19" ht="14.25" x14ac:dyDescent="0.45">
      <c r="A46" s="285" t="s">
        <v>94</v>
      </c>
      <c r="B46" s="286">
        <v>6255</v>
      </c>
      <c r="C46" s="286">
        <v>5787</v>
      </c>
      <c r="D46" s="286">
        <v>6467</v>
      </c>
      <c r="E46" s="287">
        <f>IFERROR(D46/C46-1,"-")</f>
        <v>0.11750475203041288</v>
      </c>
      <c r="F46" s="287">
        <f>IFERROR(D46/B46-1,"-")</f>
        <v>3.3892885691446883E-2</v>
      </c>
      <c r="G46" s="286">
        <f>IFERROR(D46-C46,"-")</f>
        <v>680</v>
      </c>
      <c r="H46" s="286">
        <f>IFERROR(D46-B46,"-")</f>
        <v>212</v>
      </c>
      <c r="I46" s="287">
        <f>D46/$D$46</f>
        <v>1</v>
      </c>
      <c r="J46" s="288"/>
      <c r="K46" s="286">
        <v>17758</v>
      </c>
      <c r="L46" s="286">
        <v>15609</v>
      </c>
      <c r="M46" s="286">
        <v>18193</v>
      </c>
      <c r="N46" s="287">
        <f>IFERROR(M46/L46-1,"-")</f>
        <v>0.16554551861105771</v>
      </c>
      <c r="O46" s="287">
        <f>IFERROR(M46/K46-1,"-")</f>
        <v>2.4496001802004841E-2</v>
      </c>
      <c r="P46" s="286">
        <f>IFERROR(M46-L46,"-")</f>
        <v>2584</v>
      </c>
      <c r="Q46" s="286">
        <f>IFERROR(M46-K46,"-")</f>
        <v>435</v>
      </c>
      <c r="R46" s="287">
        <f>M46/$M$46</f>
        <v>1</v>
      </c>
    </row>
    <row r="47" spans="1:19" ht="14.25" x14ac:dyDescent="0.45">
      <c r="A47" s="266" t="s">
        <v>95</v>
      </c>
      <c r="B47" s="267">
        <v>5685</v>
      </c>
      <c r="C47" s="267">
        <v>5291</v>
      </c>
      <c r="D47" s="267">
        <v>5912</v>
      </c>
      <c r="E47" s="268">
        <f>IFERROR(D47/C47-1,"-")</f>
        <v>0.11736911736911737</v>
      </c>
      <c r="F47" s="268">
        <f>IFERROR(D47/B47-1,"-")</f>
        <v>3.9929639401934836E-2</v>
      </c>
      <c r="G47" s="267">
        <f>IFERROR(D47-C47,"-")</f>
        <v>621</v>
      </c>
      <c r="H47" s="267">
        <f>IFERROR(D47-B47,"-")</f>
        <v>227</v>
      </c>
      <c r="I47" s="268">
        <f>D47/$D$46</f>
        <v>0.91417968145971862</v>
      </c>
      <c r="J47" s="284"/>
      <c r="K47" s="267">
        <v>16112</v>
      </c>
      <c r="L47" s="267">
        <v>14201</v>
      </c>
      <c r="M47" s="267">
        <v>16602</v>
      </c>
      <c r="N47" s="268">
        <f>IFERROR(M47/L47-1,"-")</f>
        <v>0.16907260052109008</v>
      </c>
      <c r="O47" s="268">
        <f>IFERROR(M47/K47-1,"-")</f>
        <v>3.0412115193644507E-2</v>
      </c>
      <c r="P47" s="267">
        <f>IFERROR(M47-L47,"-")</f>
        <v>2401</v>
      </c>
      <c r="Q47" s="267">
        <f>IFERROR(M47-K47,"-")</f>
        <v>490</v>
      </c>
      <c r="R47" s="268">
        <f>M47/$M$46</f>
        <v>0.91254878249876326</v>
      </c>
    </row>
    <row r="48" spans="1:19" ht="14.25" x14ac:dyDescent="0.45">
      <c r="A48" s="266" t="s">
        <v>96</v>
      </c>
      <c r="B48" s="267">
        <v>570</v>
      </c>
      <c r="C48" s="267">
        <v>496</v>
      </c>
      <c r="D48" s="267">
        <v>555</v>
      </c>
      <c r="E48" s="268">
        <f>IFERROR(D48/C48-1,"-")</f>
        <v>0.11895161290322576</v>
      </c>
      <c r="F48" s="268">
        <f>IFERROR(D48/B48-1,"-")</f>
        <v>-2.6315789473684181E-2</v>
      </c>
      <c r="G48" s="267">
        <f>IFERROR(D48-C48,"-")</f>
        <v>59</v>
      </c>
      <c r="H48" s="267">
        <f>IFERROR(D48-B48,"-")</f>
        <v>-15</v>
      </c>
      <c r="I48" s="268">
        <f>D48/$D$46</f>
        <v>8.5820318540281423E-2</v>
      </c>
      <c r="J48" s="284"/>
      <c r="K48" s="267">
        <v>1646</v>
      </c>
      <c r="L48" s="267">
        <v>1408</v>
      </c>
      <c r="M48" s="267">
        <v>1591</v>
      </c>
      <c r="N48" s="268">
        <f>IFERROR(M48/L48-1,"-")</f>
        <v>0.12997159090909083</v>
      </c>
      <c r="O48" s="268">
        <f>IFERROR(M48/K48-1,"-")</f>
        <v>-3.3414337788578385E-2</v>
      </c>
      <c r="P48" s="267">
        <f>IFERROR(M48-L48,"-")</f>
        <v>183</v>
      </c>
      <c r="Q48" s="267">
        <f>IFERROR(M48-K48,"-")</f>
        <v>-55</v>
      </c>
      <c r="R48" s="268">
        <f>M48/$M$46</f>
        <v>8.7451217501236744E-2</v>
      </c>
    </row>
    <row r="49" spans="1:18" ht="21" x14ac:dyDescent="0.65">
      <c r="A49" s="404" t="s">
        <v>111</v>
      </c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</row>
    <row r="50" spans="1:18" ht="14.25" x14ac:dyDescent="0.45">
      <c r="A50" s="54"/>
      <c r="B50" s="306" t="s">
        <v>114</v>
      </c>
      <c r="C50" s="307"/>
      <c r="D50" s="307"/>
      <c r="E50" s="307"/>
      <c r="F50" s="307"/>
      <c r="G50" s="307"/>
      <c r="H50" s="307"/>
      <c r="I50" s="308"/>
      <c r="J50" s="283"/>
      <c r="K50" s="306" t="str">
        <f>CONCATENATE("acumulado ",B50)</f>
        <v>acumulado marzo</v>
      </c>
      <c r="L50" s="307"/>
      <c r="M50" s="307"/>
      <c r="N50" s="307"/>
      <c r="O50" s="307"/>
      <c r="P50" s="307"/>
      <c r="Q50" s="307"/>
      <c r="R50" s="308"/>
    </row>
    <row r="51" spans="1:18" ht="14.25" x14ac:dyDescent="0.45">
      <c r="A51" s="4" t="s">
        <v>98</v>
      </c>
      <c r="B51" s="5">
        <f>B$6</f>
        <v>2019</v>
      </c>
      <c r="C51" s="5">
        <f t="shared" ref="C51:D51" si="17">C$6</f>
        <v>2022</v>
      </c>
      <c r="D51" s="5">
        <f t="shared" si="17"/>
        <v>2023</v>
      </c>
      <c r="E51" s="5" t="str">
        <f>CONCATENATE("var ",RIGHT(D51,2),"/",RIGHT(C51,2))</f>
        <v>var 23/22</v>
      </c>
      <c r="F51" s="5" t="str">
        <f>CONCATENATE("var ",RIGHT(D51,2),"/",RIGHT(B51,2))</f>
        <v>var 23/19</v>
      </c>
      <c r="G51" s="5" t="str">
        <f>CONCATENATE("dif ",RIGHT(D51,2),"-",RIGHT(C51,2))</f>
        <v>dif 23-22</v>
      </c>
      <c r="H51" s="5" t="str">
        <f>CONCATENATE("dif ",RIGHT(D51,2),"-",RIGHT(B51,2))</f>
        <v>dif 23-19</v>
      </c>
      <c r="I51" s="5" t="str">
        <f>CONCATENATE("cuota ",RIGHT(D51,2))</f>
        <v>cuota 23</v>
      </c>
      <c r="J51" s="284"/>
      <c r="K51" s="5">
        <f>K$6</f>
        <v>2019</v>
      </c>
      <c r="L51" s="5">
        <f t="shared" ref="L51:M51" si="18">L$6</f>
        <v>2022</v>
      </c>
      <c r="M51" s="5">
        <f t="shared" si="18"/>
        <v>2023</v>
      </c>
      <c r="N51" s="5" t="str">
        <f>CONCATENATE("var ",RIGHT(M51,2),"/",RIGHT(L51,2))</f>
        <v>var 23/22</v>
      </c>
      <c r="O51" s="5" t="str">
        <f>CONCATENATE("var ",RIGHT(M51,2),"/",RIGHT(K51,2))</f>
        <v>var 23/19</v>
      </c>
      <c r="P51" s="5" t="str">
        <f>CONCATENATE("dif ",RIGHT(M51,2),"-",RIGHT(L51,2))</f>
        <v>dif 23-22</v>
      </c>
      <c r="Q51" s="5" t="str">
        <f>CONCATENATE("dif ",RIGHT(M51,2),"-",RIGHT(K51,2))</f>
        <v>dif 23-19</v>
      </c>
      <c r="R51" s="5" t="str">
        <f>CONCATENATE("cuota ",RIGHT(M51,2))</f>
        <v>cuota 23</v>
      </c>
    </row>
    <row r="52" spans="1:18" ht="14.25" x14ac:dyDescent="0.45">
      <c r="A52" s="289" t="s">
        <v>99</v>
      </c>
      <c r="B52" s="290">
        <v>6255</v>
      </c>
      <c r="C52" s="290">
        <v>5787</v>
      </c>
      <c r="D52" s="290">
        <v>6467</v>
      </c>
      <c r="E52" s="291">
        <f t="shared" ref="E52:E73" si="19">IFERROR(D52/C52-1,"-")</f>
        <v>0.11750475203041288</v>
      </c>
      <c r="F52" s="291">
        <f t="shared" ref="F52:F73" si="20">IFERROR(D52/B52-1,"-")</f>
        <v>3.3892885691446883E-2</v>
      </c>
      <c r="G52" s="290">
        <f t="shared" ref="G52:G73" si="21">IFERROR(D52-C52,"-")</f>
        <v>680</v>
      </c>
      <c r="H52" s="290">
        <f t="shared" ref="H52:H73" si="22">IFERROR(D52-B52,"-")</f>
        <v>212</v>
      </c>
      <c r="I52" s="291">
        <f t="shared" ref="I52:I59" si="23">IFERROR(D52/$D$52,"-")</f>
        <v>1</v>
      </c>
      <c r="J52" s="288"/>
      <c r="K52" s="290">
        <v>17758</v>
      </c>
      <c r="L52" s="290">
        <v>15609</v>
      </c>
      <c r="M52" s="290">
        <v>18193</v>
      </c>
      <c r="N52" s="291">
        <f t="shared" ref="N52:N73" si="24">IFERROR(M52/L52-1,"-")</f>
        <v>0.16554551861105771</v>
      </c>
      <c r="O52" s="291">
        <f t="shared" ref="O52:O73" si="25">IFERROR(M52/K52-1,"-")</f>
        <v>2.4496001802004841E-2</v>
      </c>
      <c r="P52" s="290">
        <f t="shared" ref="P52:P73" si="26">IFERROR(M52-L52,"-")</f>
        <v>2584</v>
      </c>
      <c r="Q52" s="290">
        <f t="shared" ref="Q52:Q73" si="27">IFERROR(M52-K52,"-")</f>
        <v>435</v>
      </c>
      <c r="R52" s="291">
        <f>M52/$M$52</f>
        <v>1</v>
      </c>
    </row>
    <row r="53" spans="1:18" ht="14.25" x14ac:dyDescent="0.45">
      <c r="A53" s="292" t="s">
        <v>100</v>
      </c>
      <c r="B53" s="293">
        <v>3339</v>
      </c>
      <c r="C53" s="293">
        <v>2935</v>
      </c>
      <c r="D53" s="293">
        <v>3324</v>
      </c>
      <c r="E53" s="294">
        <f t="shared" si="19"/>
        <v>0.13253833049403752</v>
      </c>
      <c r="F53" s="294">
        <f t="shared" si="20"/>
        <v>-4.4923629829289879E-3</v>
      </c>
      <c r="G53" s="293">
        <f t="shared" si="21"/>
        <v>389</v>
      </c>
      <c r="H53" s="293">
        <f t="shared" si="22"/>
        <v>-15</v>
      </c>
      <c r="I53" s="294">
        <f t="shared" si="23"/>
        <v>0.51399412401422606</v>
      </c>
      <c r="J53" s="295"/>
      <c r="K53" s="293">
        <v>9398</v>
      </c>
      <c r="L53" s="293">
        <v>7756</v>
      </c>
      <c r="M53" s="293">
        <v>9083</v>
      </c>
      <c r="N53" s="294">
        <f t="shared" si="24"/>
        <v>0.17109334708612689</v>
      </c>
      <c r="O53" s="294">
        <f t="shared" si="25"/>
        <v>-3.3517769738242165E-2</v>
      </c>
      <c r="P53" s="293">
        <f t="shared" si="26"/>
        <v>1327</v>
      </c>
      <c r="Q53" s="293">
        <f t="shared" si="27"/>
        <v>-315</v>
      </c>
      <c r="R53" s="294">
        <f t="shared" ref="R53:R73" si="28">M53/$M$52</f>
        <v>0.49925795635684056</v>
      </c>
    </row>
    <row r="54" spans="1:18" ht="14.25" x14ac:dyDescent="0.45">
      <c r="A54" s="266" t="s">
        <v>101</v>
      </c>
      <c r="B54" s="267">
        <v>2366</v>
      </c>
      <c r="C54" s="267">
        <v>1996</v>
      </c>
      <c r="D54" s="267">
        <v>2246</v>
      </c>
      <c r="E54" s="268">
        <f>IFERROR(D54/C54-1,"-")</f>
        <v>0.12525050100200397</v>
      </c>
      <c r="F54" s="268">
        <f t="shared" si="20"/>
        <v>-5.0718512256973769E-2</v>
      </c>
      <c r="G54" s="267">
        <f t="shared" si="21"/>
        <v>250</v>
      </c>
      <c r="H54" s="267">
        <f t="shared" si="22"/>
        <v>-120</v>
      </c>
      <c r="I54" s="268">
        <f t="shared" si="23"/>
        <v>0.34730168548012991</v>
      </c>
      <c r="J54" s="284"/>
      <c r="K54" s="267">
        <v>6563</v>
      </c>
      <c r="L54" s="267">
        <v>5192</v>
      </c>
      <c r="M54" s="267">
        <v>5974</v>
      </c>
      <c r="N54" s="268">
        <f t="shared" si="24"/>
        <v>0.15061633281972275</v>
      </c>
      <c r="O54" s="268">
        <f t="shared" si="25"/>
        <v>-8.9745543196708799E-2</v>
      </c>
      <c r="P54" s="267">
        <f t="shared" si="26"/>
        <v>782</v>
      </c>
      <c r="Q54" s="267">
        <f t="shared" si="27"/>
        <v>-589</v>
      </c>
      <c r="R54" s="268">
        <f t="shared" si="28"/>
        <v>0.32836805364700711</v>
      </c>
    </row>
    <row r="55" spans="1:18" ht="14.25" x14ac:dyDescent="0.45">
      <c r="A55" s="266" t="s">
        <v>102</v>
      </c>
      <c r="B55" s="267">
        <v>973</v>
      </c>
      <c r="C55" s="267">
        <v>939</v>
      </c>
      <c r="D55" s="267">
        <v>1078</v>
      </c>
      <c r="E55" s="268">
        <f>IFERROR(D55/C55-1,"-")</f>
        <v>0.14802981895633649</v>
      </c>
      <c r="F55" s="268">
        <f t="shared" si="20"/>
        <v>0.1079136690647482</v>
      </c>
      <c r="G55" s="267">
        <f t="shared" si="21"/>
        <v>139</v>
      </c>
      <c r="H55" s="267">
        <f t="shared" si="22"/>
        <v>105</v>
      </c>
      <c r="I55" s="268">
        <f t="shared" si="23"/>
        <v>0.16669243853409618</v>
      </c>
      <c r="J55" s="284"/>
      <c r="K55" s="267">
        <v>2835</v>
      </c>
      <c r="L55" s="267">
        <v>2564</v>
      </c>
      <c r="M55" s="267">
        <v>3109</v>
      </c>
      <c r="N55" s="268">
        <f t="shared" si="24"/>
        <v>0.21255850234009355</v>
      </c>
      <c r="O55" s="268">
        <f t="shared" si="25"/>
        <v>9.6649029982363244E-2</v>
      </c>
      <c r="P55" s="267">
        <f t="shared" si="26"/>
        <v>545</v>
      </c>
      <c r="Q55" s="267">
        <f t="shared" si="27"/>
        <v>274</v>
      </c>
      <c r="R55" s="268">
        <f t="shared" si="28"/>
        <v>0.17088990270983345</v>
      </c>
    </row>
    <row r="56" spans="1:18" ht="14.25" x14ac:dyDescent="0.45">
      <c r="A56" s="292" t="s">
        <v>103</v>
      </c>
      <c r="B56" s="293">
        <v>2916</v>
      </c>
      <c r="C56" s="293">
        <v>2852</v>
      </c>
      <c r="D56" s="293">
        <v>3143</v>
      </c>
      <c r="E56" s="294">
        <f t="shared" si="19"/>
        <v>0.10203366058906038</v>
      </c>
      <c r="F56" s="294">
        <f t="shared" si="20"/>
        <v>7.7846364883402019E-2</v>
      </c>
      <c r="G56" s="293">
        <f t="shared" si="21"/>
        <v>291</v>
      </c>
      <c r="H56" s="293">
        <f t="shared" si="22"/>
        <v>227</v>
      </c>
      <c r="I56" s="294">
        <f t="shared" si="23"/>
        <v>0.48600587598577394</v>
      </c>
      <c r="J56" s="295"/>
      <c r="K56" s="293">
        <v>8360</v>
      </c>
      <c r="L56" s="293">
        <v>7853</v>
      </c>
      <c r="M56" s="293">
        <v>9110</v>
      </c>
      <c r="N56" s="294">
        <f t="shared" si="24"/>
        <v>0.16006621673245891</v>
      </c>
      <c r="O56" s="294">
        <f t="shared" si="25"/>
        <v>8.9712918660287189E-2</v>
      </c>
      <c r="P56" s="293">
        <f t="shared" si="26"/>
        <v>1257</v>
      </c>
      <c r="Q56" s="293">
        <f t="shared" si="27"/>
        <v>750</v>
      </c>
      <c r="R56" s="294">
        <f t="shared" si="28"/>
        <v>0.50074204364315944</v>
      </c>
    </row>
    <row r="57" spans="1:18" ht="14.25" x14ac:dyDescent="0.45">
      <c r="A57" s="266" t="s">
        <v>104</v>
      </c>
      <c r="B57" s="267">
        <v>1132</v>
      </c>
      <c r="C57" s="267">
        <v>1193</v>
      </c>
      <c r="D57" s="267">
        <v>1275</v>
      </c>
      <c r="E57" s="268">
        <f t="shared" si="19"/>
        <v>6.8734283319362932E-2</v>
      </c>
      <c r="F57" s="268">
        <f t="shared" si="20"/>
        <v>0.12632508833922262</v>
      </c>
      <c r="G57" s="267">
        <f t="shared" si="21"/>
        <v>82</v>
      </c>
      <c r="H57" s="267">
        <f t="shared" si="22"/>
        <v>143</v>
      </c>
      <c r="I57" s="268">
        <f t="shared" si="23"/>
        <v>0.19715478583578167</v>
      </c>
      <c r="J57" s="284"/>
      <c r="K57" s="267">
        <v>3142</v>
      </c>
      <c r="L57" s="267">
        <v>3058</v>
      </c>
      <c r="M57" s="267">
        <v>3602</v>
      </c>
      <c r="N57" s="268">
        <f t="shared" si="24"/>
        <v>0.17789404839764544</v>
      </c>
      <c r="O57" s="268">
        <f t="shared" si="25"/>
        <v>0.14640356460852955</v>
      </c>
      <c r="P57" s="267">
        <f t="shared" si="26"/>
        <v>544</v>
      </c>
      <c r="Q57" s="267">
        <f t="shared" si="27"/>
        <v>460</v>
      </c>
      <c r="R57" s="268">
        <f t="shared" si="28"/>
        <v>0.19798823723410103</v>
      </c>
    </row>
    <row r="58" spans="1:18" ht="14.25" x14ac:dyDescent="0.45">
      <c r="A58" s="266" t="s">
        <v>22</v>
      </c>
      <c r="B58" s="267">
        <v>512</v>
      </c>
      <c r="C58" s="267">
        <v>479</v>
      </c>
      <c r="D58" s="267">
        <v>545</v>
      </c>
      <c r="E58" s="268">
        <f t="shared" si="19"/>
        <v>0.13778705636743216</v>
      </c>
      <c r="F58" s="268">
        <f t="shared" si="20"/>
        <v>6.4453125E-2</v>
      </c>
      <c r="G58" s="267">
        <f t="shared" si="21"/>
        <v>66</v>
      </c>
      <c r="H58" s="267">
        <f t="shared" si="22"/>
        <v>33</v>
      </c>
      <c r="I58" s="268">
        <f t="shared" si="23"/>
        <v>8.4274006494510598E-2</v>
      </c>
      <c r="J58" s="284"/>
      <c r="K58" s="267">
        <v>1581</v>
      </c>
      <c r="L58" s="267">
        <v>1356</v>
      </c>
      <c r="M58" s="267">
        <v>1575</v>
      </c>
      <c r="N58" s="268">
        <f t="shared" si="24"/>
        <v>0.16150442477876115</v>
      </c>
      <c r="O58" s="268">
        <f t="shared" si="25"/>
        <v>-3.7950664136622292E-3</v>
      </c>
      <c r="P58" s="267">
        <f t="shared" si="26"/>
        <v>219</v>
      </c>
      <c r="Q58" s="267">
        <f t="shared" si="27"/>
        <v>-6</v>
      </c>
      <c r="R58" s="268">
        <f t="shared" si="28"/>
        <v>8.6571758368603313E-2</v>
      </c>
    </row>
    <row r="59" spans="1:18" ht="14.25" x14ac:dyDescent="0.45">
      <c r="A59" s="266" t="s">
        <v>32</v>
      </c>
      <c r="B59" s="267">
        <v>153</v>
      </c>
      <c r="C59" s="267">
        <v>146</v>
      </c>
      <c r="D59" s="267">
        <v>146</v>
      </c>
      <c r="E59" s="268">
        <f t="shared" si="19"/>
        <v>0</v>
      </c>
      <c r="F59" s="268">
        <f t="shared" si="20"/>
        <v>-4.5751633986928053E-2</v>
      </c>
      <c r="G59" s="267">
        <f t="shared" si="21"/>
        <v>0</v>
      </c>
      <c r="H59" s="267">
        <f t="shared" si="22"/>
        <v>-7</v>
      </c>
      <c r="I59" s="268">
        <f t="shared" si="23"/>
        <v>2.2576155868254212E-2</v>
      </c>
      <c r="J59" s="284"/>
      <c r="K59" s="267">
        <v>433</v>
      </c>
      <c r="L59" s="267">
        <v>418</v>
      </c>
      <c r="M59" s="267">
        <v>435</v>
      </c>
      <c r="N59" s="268">
        <f t="shared" si="24"/>
        <v>4.0669856459330189E-2</v>
      </c>
      <c r="O59" s="268">
        <f t="shared" si="25"/>
        <v>4.6189376443417363E-3</v>
      </c>
      <c r="P59" s="267">
        <f t="shared" si="26"/>
        <v>17</v>
      </c>
      <c r="Q59" s="267">
        <f t="shared" si="27"/>
        <v>2</v>
      </c>
      <c r="R59" s="268">
        <f t="shared" si="28"/>
        <v>2.3910295168471391E-2</v>
      </c>
    </row>
    <row r="60" spans="1:18" ht="14.25" x14ac:dyDescent="0.45">
      <c r="A60" s="266" t="s">
        <v>27</v>
      </c>
      <c r="B60" s="267">
        <v>109</v>
      </c>
      <c r="C60" s="267">
        <v>52</v>
      </c>
      <c r="D60" s="267">
        <v>73</v>
      </c>
      <c r="E60" s="268">
        <f t="shared" si="19"/>
        <v>0.40384615384615374</v>
      </c>
      <c r="F60" s="268">
        <f t="shared" si="20"/>
        <v>-0.33027522935779818</v>
      </c>
      <c r="G60" s="267">
        <f t="shared" si="21"/>
        <v>21</v>
      </c>
      <c r="H60" s="267">
        <f t="shared" si="22"/>
        <v>-36</v>
      </c>
      <c r="I60" s="268">
        <f>IFERROR(D60/$D$52,"-")</f>
        <v>1.1288077934127106E-2</v>
      </c>
      <c r="J60" s="284"/>
      <c r="K60" s="267">
        <v>315</v>
      </c>
      <c r="L60" s="267">
        <v>173</v>
      </c>
      <c r="M60" s="267">
        <v>227</v>
      </c>
      <c r="N60" s="268">
        <f t="shared" si="24"/>
        <v>0.31213872832369938</v>
      </c>
      <c r="O60" s="268">
        <f t="shared" si="25"/>
        <v>-0.27936507936507937</v>
      </c>
      <c r="P60" s="267">
        <f t="shared" si="26"/>
        <v>54</v>
      </c>
      <c r="Q60" s="267">
        <f t="shared" si="27"/>
        <v>-88</v>
      </c>
      <c r="R60" s="268">
        <f t="shared" si="28"/>
        <v>1.2477326444236794E-2</v>
      </c>
    </row>
    <row r="61" spans="1:18" ht="14.25" x14ac:dyDescent="0.45">
      <c r="A61" s="266" t="s">
        <v>37</v>
      </c>
      <c r="B61" s="267">
        <v>86</v>
      </c>
      <c r="C61" s="267">
        <v>41</v>
      </c>
      <c r="D61" s="267">
        <v>55</v>
      </c>
      <c r="E61" s="268">
        <f t="shared" si="19"/>
        <v>0.34146341463414642</v>
      </c>
      <c r="F61" s="268">
        <f t="shared" si="20"/>
        <v>-0.36046511627906974</v>
      </c>
      <c r="G61" s="267">
        <f t="shared" si="21"/>
        <v>14</v>
      </c>
      <c r="H61" s="267">
        <f t="shared" si="22"/>
        <v>-31</v>
      </c>
      <c r="I61" s="268">
        <f t="shared" ref="I61:I73" si="29">IFERROR(D61/$D$52,"-")</f>
        <v>8.5047162517396004E-3</v>
      </c>
      <c r="J61" s="284"/>
      <c r="K61" s="267">
        <v>238</v>
      </c>
      <c r="L61" s="267">
        <v>132</v>
      </c>
      <c r="M61" s="267">
        <v>177</v>
      </c>
      <c r="N61" s="268">
        <f t="shared" si="24"/>
        <v>0.34090909090909083</v>
      </c>
      <c r="O61" s="268">
        <f t="shared" si="25"/>
        <v>-0.25630252100840334</v>
      </c>
      <c r="P61" s="267">
        <f t="shared" si="26"/>
        <v>45</v>
      </c>
      <c r="Q61" s="267">
        <f t="shared" si="27"/>
        <v>-61</v>
      </c>
      <c r="R61" s="268">
        <f t="shared" si="28"/>
        <v>9.7290166547573248E-3</v>
      </c>
    </row>
    <row r="62" spans="1:18" ht="14.25" x14ac:dyDescent="0.45">
      <c r="A62" s="266" t="s">
        <v>30</v>
      </c>
      <c r="B62" s="267">
        <v>102</v>
      </c>
      <c r="C62" s="267">
        <v>121</v>
      </c>
      <c r="D62" s="267">
        <v>151</v>
      </c>
      <c r="E62" s="268">
        <f t="shared" si="19"/>
        <v>0.24793388429752072</v>
      </c>
      <c r="F62" s="268">
        <f t="shared" si="20"/>
        <v>0.48039215686274517</v>
      </c>
      <c r="G62" s="267">
        <f t="shared" si="21"/>
        <v>30</v>
      </c>
      <c r="H62" s="267">
        <f t="shared" si="22"/>
        <v>49</v>
      </c>
      <c r="I62" s="268">
        <f t="shared" si="29"/>
        <v>2.3349311891139632E-2</v>
      </c>
      <c r="J62" s="284"/>
      <c r="K62" s="267">
        <v>273</v>
      </c>
      <c r="L62" s="267">
        <v>340</v>
      </c>
      <c r="M62" s="267">
        <v>424</v>
      </c>
      <c r="N62" s="268">
        <f t="shared" si="24"/>
        <v>0.24705882352941178</v>
      </c>
      <c r="O62" s="268">
        <f t="shared" si="25"/>
        <v>0.55311355311355315</v>
      </c>
      <c r="P62" s="267">
        <f t="shared" si="26"/>
        <v>84</v>
      </c>
      <c r="Q62" s="267">
        <f t="shared" si="27"/>
        <v>151</v>
      </c>
      <c r="R62" s="268">
        <f t="shared" si="28"/>
        <v>2.3305667014785907E-2</v>
      </c>
    </row>
    <row r="63" spans="1:18" ht="14.25" x14ac:dyDescent="0.45">
      <c r="A63" s="266" t="s">
        <v>31</v>
      </c>
      <c r="B63" s="267">
        <v>105</v>
      </c>
      <c r="C63" s="267">
        <v>114</v>
      </c>
      <c r="D63" s="267">
        <v>116</v>
      </c>
      <c r="E63" s="268">
        <f t="shared" si="19"/>
        <v>1.7543859649122862E-2</v>
      </c>
      <c r="F63" s="268">
        <f t="shared" si="20"/>
        <v>0.10476190476190483</v>
      </c>
      <c r="G63" s="267">
        <f t="shared" si="21"/>
        <v>2</v>
      </c>
      <c r="H63" s="267">
        <f t="shared" si="22"/>
        <v>11</v>
      </c>
      <c r="I63" s="268">
        <f t="shared" si="29"/>
        <v>1.7937219730941704E-2</v>
      </c>
      <c r="J63" s="284"/>
      <c r="K63" s="267">
        <v>284</v>
      </c>
      <c r="L63" s="267">
        <v>330</v>
      </c>
      <c r="M63" s="267">
        <v>333</v>
      </c>
      <c r="N63" s="268">
        <f t="shared" si="24"/>
        <v>9.0909090909090384E-3</v>
      </c>
      <c r="O63" s="268">
        <f t="shared" si="25"/>
        <v>0.17253521126760574</v>
      </c>
      <c r="P63" s="267">
        <f t="shared" si="26"/>
        <v>3</v>
      </c>
      <c r="Q63" s="267">
        <f t="shared" si="27"/>
        <v>49</v>
      </c>
      <c r="R63" s="268">
        <f t="shared" si="28"/>
        <v>1.8303743197933271E-2</v>
      </c>
    </row>
    <row r="64" spans="1:18" ht="14.25" x14ac:dyDescent="0.45">
      <c r="A64" s="266" t="s">
        <v>35</v>
      </c>
      <c r="B64" s="267">
        <v>134</v>
      </c>
      <c r="C64" s="267">
        <v>170</v>
      </c>
      <c r="D64" s="267">
        <v>155</v>
      </c>
      <c r="E64" s="268">
        <f t="shared" si="19"/>
        <v>-8.8235294117647078E-2</v>
      </c>
      <c r="F64" s="268">
        <f t="shared" si="20"/>
        <v>0.15671641791044766</v>
      </c>
      <c r="G64" s="267">
        <f t="shared" si="21"/>
        <v>-15</v>
      </c>
      <c r="H64" s="267">
        <f t="shared" si="22"/>
        <v>21</v>
      </c>
      <c r="I64" s="268">
        <f t="shared" si="29"/>
        <v>2.3967836709447965E-2</v>
      </c>
      <c r="J64" s="284"/>
      <c r="K64" s="267">
        <v>407</v>
      </c>
      <c r="L64" s="267">
        <v>462</v>
      </c>
      <c r="M64" s="267">
        <v>464</v>
      </c>
      <c r="N64" s="268">
        <f t="shared" si="24"/>
        <v>4.3290043290042934E-3</v>
      </c>
      <c r="O64" s="268">
        <f t="shared" si="25"/>
        <v>0.14004914004914015</v>
      </c>
      <c r="P64" s="267">
        <f t="shared" si="26"/>
        <v>2</v>
      </c>
      <c r="Q64" s="267">
        <f t="shared" si="27"/>
        <v>57</v>
      </c>
      <c r="R64" s="268">
        <f t="shared" si="28"/>
        <v>2.5504314846369482E-2</v>
      </c>
    </row>
    <row r="65" spans="1:18" ht="14.25" x14ac:dyDescent="0.45">
      <c r="A65" s="266" t="s">
        <v>25</v>
      </c>
      <c r="B65" s="267">
        <v>109</v>
      </c>
      <c r="C65" s="267">
        <v>73</v>
      </c>
      <c r="D65" s="267">
        <v>92</v>
      </c>
      <c r="E65" s="268">
        <f t="shared" si="19"/>
        <v>0.26027397260273966</v>
      </c>
      <c r="F65" s="268">
        <f t="shared" si="20"/>
        <v>-0.15596330275229353</v>
      </c>
      <c r="G65" s="267">
        <f t="shared" si="21"/>
        <v>19</v>
      </c>
      <c r="H65" s="267">
        <f t="shared" si="22"/>
        <v>-17</v>
      </c>
      <c r="I65" s="268">
        <f t="shared" si="29"/>
        <v>1.4226070821091697E-2</v>
      </c>
      <c r="J65" s="284"/>
      <c r="K65" s="267">
        <v>301</v>
      </c>
      <c r="L65" s="267">
        <v>225</v>
      </c>
      <c r="M65" s="267">
        <v>290</v>
      </c>
      <c r="N65" s="268">
        <f t="shared" si="24"/>
        <v>0.28888888888888897</v>
      </c>
      <c r="O65" s="268">
        <f t="shared" si="25"/>
        <v>-3.6544850498338888E-2</v>
      </c>
      <c r="P65" s="267">
        <f t="shared" si="26"/>
        <v>65</v>
      </c>
      <c r="Q65" s="267">
        <f t="shared" si="27"/>
        <v>-11</v>
      </c>
      <c r="R65" s="268">
        <f t="shared" si="28"/>
        <v>1.5940196778980925E-2</v>
      </c>
    </row>
    <row r="66" spans="1:18" ht="14.25" x14ac:dyDescent="0.45">
      <c r="A66" s="266" t="s">
        <v>43</v>
      </c>
      <c r="B66" s="267">
        <v>57</v>
      </c>
      <c r="C66" s="267">
        <v>57</v>
      </c>
      <c r="D66" s="267">
        <v>53</v>
      </c>
      <c r="E66" s="268">
        <f t="shared" si="19"/>
        <v>-7.0175438596491224E-2</v>
      </c>
      <c r="F66" s="268">
        <f t="shared" si="20"/>
        <v>-7.0175438596491224E-2</v>
      </c>
      <c r="G66" s="267">
        <f t="shared" si="21"/>
        <v>-4</v>
      </c>
      <c r="H66" s="267">
        <f t="shared" si="22"/>
        <v>-4</v>
      </c>
      <c r="I66" s="268">
        <f t="shared" si="29"/>
        <v>8.1954538425854338E-3</v>
      </c>
      <c r="J66" s="284"/>
      <c r="K66" s="267">
        <v>169</v>
      </c>
      <c r="L66" s="267">
        <v>162</v>
      </c>
      <c r="M66" s="267">
        <v>160</v>
      </c>
      <c r="N66" s="268">
        <f t="shared" si="24"/>
        <v>-1.2345679012345734E-2</v>
      </c>
      <c r="O66" s="268">
        <f t="shared" si="25"/>
        <v>-5.3254437869822535E-2</v>
      </c>
      <c r="P66" s="267">
        <f t="shared" si="26"/>
        <v>-2</v>
      </c>
      <c r="Q66" s="267">
        <f t="shared" si="27"/>
        <v>-9</v>
      </c>
      <c r="R66" s="268">
        <f t="shared" si="28"/>
        <v>8.7945913263343042E-3</v>
      </c>
    </row>
    <row r="67" spans="1:18" ht="14.25" x14ac:dyDescent="0.45">
      <c r="A67" s="266" t="s">
        <v>33</v>
      </c>
      <c r="B67" s="267">
        <v>77</v>
      </c>
      <c r="C67" s="267">
        <v>82</v>
      </c>
      <c r="D67" s="267">
        <v>86</v>
      </c>
      <c r="E67" s="268">
        <f t="shared" si="19"/>
        <v>4.8780487804878092E-2</v>
      </c>
      <c r="F67" s="268">
        <f t="shared" si="20"/>
        <v>0.11688311688311681</v>
      </c>
      <c r="G67" s="267">
        <f t="shared" si="21"/>
        <v>4</v>
      </c>
      <c r="H67" s="267">
        <f t="shared" si="22"/>
        <v>9</v>
      </c>
      <c r="I67" s="268">
        <f t="shared" si="29"/>
        <v>1.3298283593629194E-2</v>
      </c>
      <c r="J67" s="284"/>
      <c r="K67" s="267">
        <v>215</v>
      </c>
      <c r="L67" s="267">
        <v>246</v>
      </c>
      <c r="M67" s="267">
        <v>255</v>
      </c>
      <c r="N67" s="268">
        <f t="shared" si="24"/>
        <v>3.6585365853658569E-2</v>
      </c>
      <c r="O67" s="268">
        <f t="shared" si="25"/>
        <v>0.18604651162790709</v>
      </c>
      <c r="P67" s="267">
        <f t="shared" si="26"/>
        <v>9</v>
      </c>
      <c r="Q67" s="267">
        <f t="shared" si="27"/>
        <v>40</v>
      </c>
      <c r="R67" s="268">
        <f t="shared" si="28"/>
        <v>1.4016379926345298E-2</v>
      </c>
    </row>
    <row r="68" spans="1:18" ht="14.25" x14ac:dyDescent="0.45">
      <c r="A68" s="266" t="s">
        <v>44</v>
      </c>
      <c r="B68" s="267">
        <v>63</v>
      </c>
      <c r="C68" s="267">
        <v>67</v>
      </c>
      <c r="D68" s="267">
        <v>77</v>
      </c>
      <c r="E68" s="268">
        <f t="shared" si="19"/>
        <v>0.14925373134328357</v>
      </c>
      <c r="F68" s="268">
        <f t="shared" si="20"/>
        <v>0.22222222222222232</v>
      </c>
      <c r="G68" s="267">
        <f t="shared" si="21"/>
        <v>10</v>
      </c>
      <c r="H68" s="267">
        <f t="shared" si="22"/>
        <v>14</v>
      </c>
      <c r="I68" s="268">
        <f t="shared" si="29"/>
        <v>1.1906602752435441E-2</v>
      </c>
      <c r="J68" s="284"/>
      <c r="K68" s="267">
        <v>186</v>
      </c>
      <c r="L68" s="267">
        <v>190</v>
      </c>
      <c r="M68" s="267">
        <v>229</v>
      </c>
      <c r="N68" s="268">
        <f t="shared" si="24"/>
        <v>0.20526315789473681</v>
      </c>
      <c r="O68" s="268">
        <f t="shared" si="25"/>
        <v>0.23118279569892475</v>
      </c>
      <c r="P68" s="267">
        <f t="shared" si="26"/>
        <v>39</v>
      </c>
      <c r="Q68" s="267">
        <f t="shared" si="27"/>
        <v>43</v>
      </c>
      <c r="R68" s="268">
        <f t="shared" si="28"/>
        <v>1.2587258835815972E-2</v>
      </c>
    </row>
    <row r="69" spans="1:18" ht="14.25" x14ac:dyDescent="0.45">
      <c r="A69" s="266" t="s">
        <v>36</v>
      </c>
      <c r="B69" s="267">
        <v>70</v>
      </c>
      <c r="C69" s="267">
        <v>34</v>
      </c>
      <c r="D69" s="267">
        <v>48</v>
      </c>
      <c r="E69" s="268">
        <f t="shared" si="19"/>
        <v>0.41176470588235303</v>
      </c>
      <c r="F69" s="268">
        <f t="shared" si="20"/>
        <v>-0.31428571428571428</v>
      </c>
      <c r="G69" s="267">
        <f t="shared" si="21"/>
        <v>14</v>
      </c>
      <c r="H69" s="267">
        <f t="shared" si="22"/>
        <v>-22</v>
      </c>
      <c r="I69" s="268">
        <f t="shared" si="29"/>
        <v>7.4222978197000158E-3</v>
      </c>
      <c r="J69" s="284"/>
      <c r="K69" s="267">
        <v>184</v>
      </c>
      <c r="L69" s="267">
        <v>107</v>
      </c>
      <c r="M69" s="267">
        <v>153</v>
      </c>
      <c r="N69" s="268">
        <f t="shared" si="24"/>
        <v>0.42990654205607481</v>
      </c>
      <c r="O69" s="268">
        <f t="shared" si="25"/>
        <v>-0.16847826086956519</v>
      </c>
      <c r="P69" s="267">
        <f t="shared" si="26"/>
        <v>46</v>
      </c>
      <c r="Q69" s="267">
        <f t="shared" si="27"/>
        <v>-31</v>
      </c>
      <c r="R69" s="268">
        <f t="shared" si="28"/>
        <v>8.4098279558071781E-3</v>
      </c>
    </row>
    <row r="70" spans="1:18" ht="14.25" x14ac:dyDescent="0.45">
      <c r="A70" s="266" t="s">
        <v>23</v>
      </c>
      <c r="B70" s="267">
        <v>48</v>
      </c>
      <c r="C70" s="267">
        <v>39</v>
      </c>
      <c r="D70" s="267">
        <v>44</v>
      </c>
      <c r="E70" s="268">
        <f t="shared" si="19"/>
        <v>0.12820512820512819</v>
      </c>
      <c r="F70" s="268">
        <f t="shared" si="20"/>
        <v>-8.333333333333337E-2</v>
      </c>
      <c r="G70" s="267">
        <f t="shared" si="21"/>
        <v>5</v>
      </c>
      <c r="H70" s="267">
        <f t="shared" si="22"/>
        <v>-4</v>
      </c>
      <c r="I70" s="268">
        <f t="shared" si="29"/>
        <v>6.803773001391681E-3</v>
      </c>
      <c r="J70" s="284"/>
      <c r="K70" s="267">
        <v>137</v>
      </c>
      <c r="L70" s="267">
        <v>109</v>
      </c>
      <c r="M70" s="267">
        <v>129</v>
      </c>
      <c r="N70" s="268">
        <f t="shared" si="24"/>
        <v>0.1834862385321101</v>
      </c>
      <c r="O70" s="268">
        <f t="shared" si="25"/>
        <v>-5.8394160583941646E-2</v>
      </c>
      <c r="P70" s="267">
        <f t="shared" si="26"/>
        <v>20</v>
      </c>
      <c r="Q70" s="267">
        <f t="shared" si="27"/>
        <v>-8</v>
      </c>
      <c r="R70" s="268">
        <f t="shared" si="28"/>
        <v>7.0906392568570332E-3</v>
      </c>
    </row>
    <row r="71" spans="1:18" ht="14.25" x14ac:dyDescent="0.45">
      <c r="A71" s="266" t="s">
        <v>40</v>
      </c>
      <c r="B71" s="267">
        <v>21</v>
      </c>
      <c r="C71" s="267">
        <v>53</v>
      </c>
      <c r="D71" s="267">
        <v>56</v>
      </c>
      <c r="E71" s="268">
        <f t="shared" si="19"/>
        <v>5.6603773584905648E-2</v>
      </c>
      <c r="F71" s="268">
        <f t="shared" si="20"/>
        <v>1.6666666666666665</v>
      </c>
      <c r="G71" s="267">
        <f t="shared" si="21"/>
        <v>3</v>
      </c>
      <c r="H71" s="267">
        <f t="shared" si="22"/>
        <v>35</v>
      </c>
      <c r="I71" s="268">
        <f t="shared" si="29"/>
        <v>8.6593474563166854E-3</v>
      </c>
      <c r="J71" s="284"/>
      <c r="K71" s="267">
        <v>62</v>
      </c>
      <c r="L71" s="267">
        <v>140</v>
      </c>
      <c r="M71" s="267">
        <v>169</v>
      </c>
      <c r="N71" s="268">
        <f t="shared" si="24"/>
        <v>0.20714285714285707</v>
      </c>
      <c r="O71" s="268">
        <f t="shared" si="25"/>
        <v>1.725806451612903</v>
      </c>
      <c r="P71" s="267">
        <f t="shared" si="26"/>
        <v>29</v>
      </c>
      <c r="Q71" s="267">
        <f t="shared" si="27"/>
        <v>107</v>
      </c>
      <c r="R71" s="268">
        <f t="shared" si="28"/>
        <v>9.2892870884406092E-3</v>
      </c>
    </row>
    <row r="72" spans="1:18" ht="14.25" x14ac:dyDescent="0.45">
      <c r="A72" s="266" t="s">
        <v>105</v>
      </c>
      <c r="B72" s="267">
        <v>31</v>
      </c>
      <c r="C72" s="267">
        <v>0</v>
      </c>
      <c r="D72" s="267">
        <v>0</v>
      </c>
      <c r="E72" s="268" t="str">
        <f t="shared" si="19"/>
        <v>-</v>
      </c>
      <c r="F72" s="268">
        <f t="shared" si="20"/>
        <v>-1</v>
      </c>
      <c r="G72" s="267">
        <f t="shared" si="21"/>
        <v>0</v>
      </c>
      <c r="H72" s="267">
        <f t="shared" si="22"/>
        <v>-31</v>
      </c>
      <c r="I72" s="268">
        <f t="shared" si="29"/>
        <v>0</v>
      </c>
      <c r="J72" s="284"/>
      <c r="K72" s="267">
        <v>97</v>
      </c>
      <c r="L72" s="267">
        <v>9</v>
      </c>
      <c r="M72" s="267">
        <v>0</v>
      </c>
      <c r="N72" s="268">
        <f t="shared" si="24"/>
        <v>-1</v>
      </c>
      <c r="O72" s="268">
        <f t="shared" si="25"/>
        <v>-1</v>
      </c>
      <c r="P72" s="267">
        <f t="shared" si="26"/>
        <v>-9</v>
      </c>
      <c r="Q72" s="267">
        <f t="shared" si="27"/>
        <v>-97</v>
      </c>
      <c r="R72" s="268">
        <f t="shared" si="28"/>
        <v>0</v>
      </c>
    </row>
    <row r="73" spans="1:18" ht="14.25" x14ac:dyDescent="0.45">
      <c r="A73" s="266" t="s">
        <v>106</v>
      </c>
      <c r="B73" s="267">
        <v>85</v>
      </c>
      <c r="C73" s="267">
        <v>95</v>
      </c>
      <c r="D73" s="267">
        <v>136</v>
      </c>
      <c r="E73" s="268">
        <f t="shared" si="19"/>
        <v>0.43157894736842106</v>
      </c>
      <c r="F73" s="268">
        <f t="shared" si="20"/>
        <v>0.60000000000000009</v>
      </c>
      <c r="G73" s="267">
        <f t="shared" si="21"/>
        <v>41</v>
      </c>
      <c r="H73" s="267">
        <f t="shared" si="22"/>
        <v>51</v>
      </c>
      <c r="I73" s="268">
        <f t="shared" si="29"/>
        <v>2.1029843822483376E-2</v>
      </c>
      <c r="J73" s="284"/>
      <c r="K73" s="267">
        <v>269</v>
      </c>
      <c r="L73" s="267">
        <v>284</v>
      </c>
      <c r="M73" s="267">
        <v>392</v>
      </c>
      <c r="N73" s="268">
        <f t="shared" si="24"/>
        <v>0.38028169014084501</v>
      </c>
      <c r="O73" s="268">
        <f t="shared" si="25"/>
        <v>0.45724907063197029</v>
      </c>
      <c r="P73" s="267">
        <f t="shared" si="26"/>
        <v>108</v>
      </c>
      <c r="Q73" s="267">
        <f t="shared" si="27"/>
        <v>123</v>
      </c>
      <c r="R73" s="268">
        <f t="shared" si="28"/>
        <v>2.1546748749519045E-2</v>
      </c>
    </row>
    <row r="74" spans="1:18" ht="21" x14ac:dyDescent="0.65">
      <c r="A74" s="404" t="s">
        <v>112</v>
      </c>
      <c r="B74" s="404"/>
      <c r="C74" s="404"/>
      <c r="D74" s="404"/>
      <c r="E74" s="404"/>
      <c r="F74" s="404"/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Q74" s="404"/>
      <c r="R74" s="404"/>
    </row>
    <row r="75" spans="1:18" ht="14.25" x14ac:dyDescent="0.45">
      <c r="A75" s="54"/>
      <c r="B75" s="306" t="s">
        <v>114</v>
      </c>
      <c r="C75" s="307"/>
      <c r="D75" s="307"/>
      <c r="E75" s="307"/>
      <c r="F75" s="307"/>
      <c r="G75" s="307"/>
      <c r="H75" s="307"/>
      <c r="I75" s="308"/>
      <c r="J75" s="283"/>
      <c r="K75" s="306" t="str">
        <f>CONCATENATE("acumulado ",B75)</f>
        <v>acumulado marzo</v>
      </c>
      <c r="L75" s="307"/>
      <c r="M75" s="307"/>
      <c r="N75" s="307"/>
      <c r="O75" s="307"/>
      <c r="P75" s="307"/>
      <c r="Q75" s="307"/>
      <c r="R75" s="308"/>
    </row>
    <row r="76" spans="1:18" ht="14.25" x14ac:dyDescent="0.45">
      <c r="A76" s="4"/>
      <c r="B76" s="5">
        <f>B$6</f>
        <v>2019</v>
      </c>
      <c r="C76" s="5">
        <f t="shared" ref="C76:D76" si="30">C$6</f>
        <v>2022</v>
      </c>
      <c r="D76" s="5">
        <f t="shared" si="30"/>
        <v>2023</v>
      </c>
      <c r="E76" s="5" t="str">
        <f>CONCATENATE("var ",RIGHT(D76,2),"/",RIGHT(C76,2))</f>
        <v>var 23/22</v>
      </c>
      <c r="F76" s="5" t="str">
        <f>CONCATENATE("var ",RIGHT(D76,2),"/",RIGHT(B76,2))</f>
        <v>var 23/19</v>
      </c>
      <c r="G76" s="5" t="str">
        <f>CONCATENATE("dif ",RIGHT(D76,2),"-",RIGHT(C76,2))</f>
        <v>dif 23-22</v>
      </c>
      <c r="H76" s="5" t="str">
        <f>CONCATENATE("dif ",RIGHT(D76,2),"-",RIGHT(B76,2))</f>
        <v>dif 23-19</v>
      </c>
      <c r="I76" s="5" t="str">
        <f>CONCATENATE("cuota ",RIGHT(D76,2))</f>
        <v>cuota 23</v>
      </c>
      <c r="J76" s="284"/>
      <c r="K76" s="5">
        <f>K$6</f>
        <v>2019</v>
      </c>
      <c r="L76" s="5">
        <f t="shared" ref="L76:M76" si="31">L$6</f>
        <v>2022</v>
      </c>
      <c r="M76" s="5">
        <f t="shared" si="31"/>
        <v>2023</v>
      </c>
      <c r="N76" s="5" t="str">
        <f>CONCATENATE("var ",RIGHT(M76,2),"/",RIGHT(L76,2))</f>
        <v>var 23/22</v>
      </c>
      <c r="O76" s="5" t="str">
        <f>CONCATENATE("var ",RIGHT(M76,2),"/",RIGHT(K76,2))</f>
        <v>var 23/19</v>
      </c>
      <c r="P76" s="5" t="str">
        <f>CONCATENATE("dif ",RIGHT(M76,2),"-",RIGHT(L76,2))</f>
        <v>dif 23-22</v>
      </c>
      <c r="Q76" s="5" t="str">
        <f>CONCATENATE("dif ",RIGHT(M76,2),"-",RIGHT(K76,2))</f>
        <v>dif 23-19</v>
      </c>
      <c r="R76" s="5" t="str">
        <f>CONCATENATE("cuota ",RIGHT(M76,2))</f>
        <v>cuota 23</v>
      </c>
    </row>
    <row r="77" spans="1:18" ht="14.25" x14ac:dyDescent="0.45">
      <c r="A77" s="285" t="s">
        <v>94</v>
      </c>
      <c r="B77" s="286">
        <v>6255</v>
      </c>
      <c r="C77" s="286">
        <v>5787</v>
      </c>
      <c r="D77" s="286">
        <v>6467</v>
      </c>
      <c r="E77" s="287">
        <f>IFERROR(D77/C77-1,"-")</f>
        <v>0.11750475203041288</v>
      </c>
      <c r="F77" s="287">
        <f>IFERROR(D77/B77-1,"-")</f>
        <v>3.3892885691446883E-2</v>
      </c>
      <c r="G77" s="286">
        <f>IFERROR(D77-C77,"-")</f>
        <v>680</v>
      </c>
      <c r="H77" s="286">
        <f>IFERROR(D77-B77,"-")</f>
        <v>212</v>
      </c>
      <c r="I77" s="287">
        <f>D77/$D$77</f>
        <v>1</v>
      </c>
      <c r="J77" s="288"/>
      <c r="K77" s="286">
        <v>17758</v>
      </c>
      <c r="L77" s="286">
        <v>15609</v>
      </c>
      <c r="M77" s="286">
        <v>18193</v>
      </c>
      <c r="N77" s="287">
        <f>IFERROR(M77/L77-1,"-")</f>
        <v>0.16554551861105771</v>
      </c>
      <c r="O77" s="287">
        <f>IFERROR(M77/K77-1,"-")</f>
        <v>2.4496001802004841E-2</v>
      </c>
      <c r="P77" s="286">
        <f>IFERROR(M77-L77,"-")</f>
        <v>2584</v>
      </c>
      <c r="Q77" s="286">
        <f>IFERROR(M77-K77,"-")</f>
        <v>435</v>
      </c>
      <c r="R77" s="287">
        <f>M77/$M$77</f>
        <v>1</v>
      </c>
    </row>
    <row r="78" spans="1:18" ht="14.25" x14ac:dyDescent="0.45">
      <c r="A78" s="266" t="s">
        <v>108</v>
      </c>
      <c r="B78" s="267">
        <v>2989</v>
      </c>
      <c r="C78" s="267">
        <v>2669</v>
      </c>
      <c r="D78" s="267">
        <v>2891</v>
      </c>
      <c r="E78" s="268">
        <f>IFERROR(D78/C78-1,"-")</f>
        <v>8.317721993255911E-2</v>
      </c>
      <c r="F78" s="268">
        <f>IFERROR(D78/B78-1,"-")</f>
        <v>-3.2786885245901676E-2</v>
      </c>
      <c r="G78" s="267">
        <f>IFERROR(D78-C78,"-")</f>
        <v>222</v>
      </c>
      <c r="H78" s="267">
        <f>IFERROR(D78-B78,"-")</f>
        <v>-98</v>
      </c>
      <c r="I78" s="268">
        <f>D78/$D$77</f>
        <v>0.44703881243234883</v>
      </c>
      <c r="J78" s="284"/>
      <c r="K78" s="267">
        <v>8386</v>
      </c>
      <c r="L78" s="267">
        <v>7063</v>
      </c>
      <c r="M78" s="267">
        <v>7846</v>
      </c>
      <c r="N78" s="268">
        <f>IFERROR(M78/L78-1,"-")</f>
        <v>0.11085940818349149</v>
      </c>
      <c r="O78" s="268">
        <f>IFERROR(M78/K78-1,"-")</f>
        <v>-6.439303601240165E-2</v>
      </c>
      <c r="P78" s="267">
        <f>IFERROR(M78-L78,"-")</f>
        <v>783</v>
      </c>
      <c r="Q78" s="267">
        <f>IFERROR(M78-K78,"-")</f>
        <v>-540</v>
      </c>
      <c r="R78" s="268">
        <f>M78/$M$77</f>
        <v>0.43126477216511844</v>
      </c>
    </row>
    <row r="79" spans="1:18" ht="14.25" x14ac:dyDescent="0.45">
      <c r="A79" s="266" t="s">
        <v>109</v>
      </c>
      <c r="B79" s="267">
        <v>3266</v>
      </c>
      <c r="C79" s="267">
        <v>3118</v>
      </c>
      <c r="D79" s="267">
        <v>3576</v>
      </c>
      <c r="E79" s="268">
        <f>IFERROR(D79/C79-1,"-")</f>
        <v>0.1468890314304041</v>
      </c>
      <c r="F79" s="268">
        <f>IFERROR(D79/B79-1,"-")</f>
        <v>9.4917330067360695E-2</v>
      </c>
      <c r="G79" s="267">
        <f>IFERROR(D79-C79,"-")</f>
        <v>458</v>
      </c>
      <c r="H79" s="267">
        <f>IFERROR(D79-B79,"-")</f>
        <v>310</v>
      </c>
      <c r="I79" s="268">
        <f>D79/$D$77</f>
        <v>0.55296118756765111</v>
      </c>
      <c r="J79" s="284"/>
      <c r="K79" s="267">
        <v>9372</v>
      </c>
      <c r="L79" s="267">
        <v>8546</v>
      </c>
      <c r="M79" s="267">
        <v>10347</v>
      </c>
      <c r="N79" s="268">
        <f>IFERROR(M79/L79-1,"-")</f>
        <v>0.21074186754036983</v>
      </c>
      <c r="O79" s="268">
        <f>IFERROR(M79/K79-1,"-")</f>
        <v>0.10403329065300904</v>
      </c>
      <c r="P79" s="267">
        <f>IFERROR(M79-L79,"-")</f>
        <v>1801</v>
      </c>
      <c r="Q79" s="267">
        <f>IFERROR(M79-K79,"-")</f>
        <v>975</v>
      </c>
      <c r="R79" s="268">
        <f>M79/$M$77</f>
        <v>0.56873522783488151</v>
      </c>
    </row>
    <row r="80" spans="1:18" ht="21" x14ac:dyDescent="0.65">
      <c r="A80" s="404" t="s">
        <v>113</v>
      </c>
      <c r="B80" s="404"/>
      <c r="C80" s="404"/>
      <c r="D80" s="404"/>
      <c r="E80" s="404"/>
      <c r="F80" s="404"/>
      <c r="G80" s="404"/>
      <c r="H80" s="404"/>
      <c r="I80" s="404"/>
      <c r="J80" s="404"/>
      <c r="K80" s="404"/>
      <c r="L80" s="404"/>
      <c r="M80" s="404"/>
      <c r="N80" s="404"/>
      <c r="O80" s="404"/>
      <c r="P80" s="404"/>
      <c r="Q80" s="404"/>
      <c r="R80" s="404"/>
    </row>
  </sheetData>
  <mergeCells count="22">
    <mergeCell ref="A74:R74"/>
    <mergeCell ref="B75:I75"/>
    <mergeCell ref="K75:R75"/>
    <mergeCell ref="A80:R80"/>
    <mergeCell ref="A43:R43"/>
    <mergeCell ref="B44:I44"/>
    <mergeCell ref="K44:R44"/>
    <mergeCell ref="A49:R49"/>
    <mergeCell ref="B50:I50"/>
    <mergeCell ref="K50:R50"/>
    <mergeCell ref="A10:R10"/>
    <mergeCell ref="B11:I11"/>
    <mergeCell ref="K11:R11"/>
    <mergeCell ref="A37:R37"/>
    <mergeCell ref="B38:I38"/>
    <mergeCell ref="K38:R38"/>
    <mergeCell ref="A1:R1"/>
    <mergeCell ref="A2:R2"/>
    <mergeCell ref="A3:R3"/>
    <mergeCell ref="A4:R4"/>
    <mergeCell ref="B5:I5"/>
    <mergeCell ref="K5:R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82f571-e864-4b98-84bd-930f661ed42a">
      <Terms xmlns="http://schemas.microsoft.com/office/infopath/2007/PartnerControls"/>
    </lcf76f155ced4ddcb4097134ff3c332f>
    <TaxCatchAll xmlns="8c9163ab-4d1c-46a7-8d61-b5cee27b745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69C42FB1FA284BA60CDF94DEB4DBF3" ma:contentTypeVersion="17" ma:contentTypeDescription="Crear nuevo documento." ma:contentTypeScope="" ma:versionID="28c30c2f192ead6e99ae8cbe25c4cfc2">
  <xsd:schema xmlns:xsd="http://www.w3.org/2001/XMLSchema" xmlns:xs="http://www.w3.org/2001/XMLSchema" xmlns:p="http://schemas.microsoft.com/office/2006/metadata/properties" xmlns:ns2="9b82f571-e864-4b98-84bd-930f661ed42a" xmlns:ns3="8c9163ab-4d1c-46a7-8d61-b5cee27b7450" targetNamespace="http://schemas.microsoft.com/office/2006/metadata/properties" ma:root="true" ma:fieldsID="24e0e84cb67ec0eade9d98934e2e9530" ns2:_="" ns3:_="">
    <xsd:import namespace="9b82f571-e864-4b98-84bd-930f661ed42a"/>
    <xsd:import namespace="8c9163ab-4d1c-46a7-8d61-b5cee27b7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2f571-e864-4b98-84bd-930f661ed4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3325280-2aef-4f39-8940-b77a215173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163ab-4d1c-46a7-8d61-b5cee27b74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db4f369-2d72-4174-95fe-41f9ef52a544}" ma:internalName="TaxCatchAll" ma:showField="CatchAllData" ma:web="8c9163ab-4d1c-46a7-8d61-b5cee27b74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1EA2E6-8824-420D-A484-06E2D9FA44C7}">
  <ds:schemaRefs>
    <ds:schemaRef ds:uri="http://schemas.microsoft.com/office/2006/metadata/properties"/>
    <ds:schemaRef ds:uri="http://schemas.microsoft.com/office/infopath/2007/PartnerControls"/>
    <ds:schemaRef ds:uri="9b82f571-e864-4b98-84bd-930f661ed42a"/>
    <ds:schemaRef ds:uri="8c9163ab-4d1c-46a7-8d61-b5cee27b7450"/>
  </ds:schemaRefs>
</ds:datastoreItem>
</file>

<file path=customXml/itemProps2.xml><?xml version="1.0" encoding="utf-8"?>
<ds:datastoreItem xmlns:ds="http://schemas.openxmlformats.org/officeDocument/2006/customXml" ds:itemID="{3A2417DF-3335-449B-815B-2A43D6CAEF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82f571-e864-4b98-84bd-930f661ed42a"/>
    <ds:schemaRef ds:uri="8c9163ab-4d1c-46a7-8d61-b5cee27b7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38A072-668D-4CBD-A3D2-AE3146C9E4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Indicadores alojativos</vt:lpstr>
      <vt:lpstr>Pasajeros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Perez Garcia</dc:creator>
  <cp:lastModifiedBy>Silvia Canales Tafur</cp:lastModifiedBy>
  <dcterms:created xsi:type="dcterms:W3CDTF">2023-04-24T14:21:35Z</dcterms:created>
  <dcterms:modified xsi:type="dcterms:W3CDTF">2023-05-11T09:34:00Z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0x010100F969C42FB1FA284BA60CDF94DEB4DBF3</vt:lpwstr>
  </property>
  <property fmtid="{D5CDD505-2E9C-101B-9397-08002B2CF9AE}" pid="3" name="MediaServiceImageTags">
    <vt:lpwstr/>
  </property>
</Properties>
</file>