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3/"/>
    </mc:Choice>
  </mc:AlternateContent>
  <xr:revisionPtr revIDLastSave="13" documentId="8_{A344376F-DCBF-4458-ACF0-9DE8E18FF2B8}" xr6:coauthVersionLast="47" xr6:coauthVersionMax="47" xr10:uidLastSave="{D7E2E282-B099-418E-A225-CDB807F4C338}"/>
  <bookViews>
    <workbookView xWindow="-120" yWindow="-120" windowWidth="29040" windowHeight="15720" xr2:uid="{3CD78307-9D28-465A-A130-5FA251AB9ADB}"/>
  </bookViews>
  <sheets>
    <sheet name="Indicadores alojativos" sheetId="1" r:id="rId1"/>
    <sheet name="Pasajer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37" i="1" l="1"/>
  <c r="O184" i="1" l="1"/>
  <c r="O344" i="1"/>
  <c r="O338" i="1"/>
  <c r="C76" i="2"/>
  <c r="B76" i="2"/>
  <c r="K75" i="2"/>
  <c r="K50" i="2"/>
  <c r="D45" i="2"/>
  <c r="K44" i="2"/>
  <c r="B39" i="2"/>
  <c r="K38" i="2"/>
  <c r="K11" i="2"/>
  <c r="R6" i="2"/>
  <c r="Q6" i="2"/>
  <c r="I6" i="2"/>
  <c r="H6" i="2"/>
  <c r="D51" i="2"/>
  <c r="K5" i="2"/>
  <c r="K183" i="1"/>
  <c r="K22" i="1"/>
  <c r="B22" i="1"/>
  <c r="M71" i="1"/>
  <c r="K5" i="1"/>
  <c r="N41" i="1" l="1"/>
  <c r="P41" i="1"/>
  <c r="I98" i="1"/>
  <c r="I96" i="1"/>
  <c r="B161" i="1"/>
  <c r="I100" i="1"/>
  <c r="F43" i="1"/>
  <c r="H43" i="1"/>
  <c r="I94" i="1"/>
  <c r="I88" i="1"/>
  <c r="K274" i="1"/>
  <c r="K259" i="1"/>
  <c r="K243" i="1"/>
  <c r="K229" i="1"/>
  <c r="K198" i="1"/>
  <c r="K168" i="1"/>
  <c r="K142" i="1"/>
  <c r="K182" i="1"/>
  <c r="K112" i="1"/>
  <c r="K213" i="1"/>
  <c r="K70" i="1"/>
  <c r="K290" i="1"/>
  <c r="K56" i="1"/>
  <c r="K86" i="1"/>
  <c r="K21" i="1"/>
  <c r="K126" i="1"/>
  <c r="R71" i="1"/>
  <c r="Q71" i="1"/>
  <c r="D71" i="1"/>
  <c r="I6" i="1"/>
  <c r="R6" i="1"/>
  <c r="M87" i="1"/>
  <c r="F351" i="1"/>
  <c r="F336" i="1"/>
  <c r="F322" i="1"/>
  <c r="F307" i="1"/>
  <c r="D260" i="1"/>
  <c r="D291" i="1"/>
  <c r="D275" i="1"/>
  <c r="D230" i="1"/>
  <c r="D214" i="1"/>
  <c r="D244" i="1"/>
  <c r="D183" i="1"/>
  <c r="E127" i="1"/>
  <c r="D199" i="1"/>
  <c r="E169" i="1"/>
  <c r="E143" i="1"/>
  <c r="D57" i="1"/>
  <c r="D113" i="1"/>
  <c r="B351" i="1"/>
  <c r="B336" i="1"/>
  <c r="B322" i="1"/>
  <c r="B291" i="1"/>
  <c r="B275" i="1"/>
  <c r="B260" i="1"/>
  <c r="B244" i="1"/>
  <c r="B230" i="1"/>
  <c r="B307" i="1"/>
  <c r="B199" i="1"/>
  <c r="B169" i="1"/>
  <c r="B143" i="1"/>
  <c r="B183" i="1"/>
  <c r="B214" i="1"/>
  <c r="B71" i="1"/>
  <c r="B57" i="1"/>
  <c r="B87" i="1"/>
  <c r="K291" i="1"/>
  <c r="K275" i="1"/>
  <c r="K260" i="1"/>
  <c r="K244" i="1"/>
  <c r="K230" i="1"/>
  <c r="K214" i="1"/>
  <c r="K199" i="1"/>
  <c r="K169" i="1"/>
  <c r="K143" i="1"/>
  <c r="K127" i="1"/>
  <c r="K71" i="1"/>
  <c r="O71" i="1" s="1"/>
  <c r="K113" i="1"/>
  <c r="K57" i="1"/>
  <c r="K87" i="1"/>
  <c r="L291" i="1"/>
  <c r="L275" i="1"/>
  <c r="L260" i="1"/>
  <c r="L244" i="1"/>
  <c r="L230" i="1"/>
  <c r="L214" i="1"/>
  <c r="L199" i="1"/>
  <c r="L169" i="1"/>
  <c r="L143" i="1"/>
  <c r="L127" i="1"/>
  <c r="L113" i="1"/>
  <c r="L57" i="1"/>
  <c r="L71" i="1"/>
  <c r="P71" i="1" s="1"/>
  <c r="E6" i="1"/>
  <c r="C22" i="1"/>
  <c r="L22" i="1"/>
  <c r="L183" i="1"/>
  <c r="D351" i="1"/>
  <c r="D336" i="1"/>
  <c r="D322" i="1"/>
  <c r="D307" i="1"/>
  <c r="C260" i="1"/>
  <c r="C291" i="1"/>
  <c r="C230" i="1"/>
  <c r="C275" i="1"/>
  <c r="C244" i="1"/>
  <c r="C183" i="1"/>
  <c r="C214" i="1"/>
  <c r="C127" i="1"/>
  <c r="C199" i="1"/>
  <c r="C169" i="1"/>
  <c r="C143" i="1"/>
  <c r="C57" i="1"/>
  <c r="C113" i="1"/>
  <c r="C71" i="1"/>
  <c r="F6" i="1"/>
  <c r="O6" i="1"/>
  <c r="D22" i="1"/>
  <c r="M22" i="1"/>
  <c r="C87" i="1"/>
  <c r="B127" i="1"/>
  <c r="N6" i="1"/>
  <c r="G6" i="1"/>
  <c r="P6" i="1"/>
  <c r="D87" i="1"/>
  <c r="B113" i="1"/>
  <c r="M291" i="1"/>
  <c r="M260" i="1"/>
  <c r="M244" i="1"/>
  <c r="M275" i="1"/>
  <c r="M230" i="1"/>
  <c r="M214" i="1"/>
  <c r="M199" i="1"/>
  <c r="N169" i="1"/>
  <c r="N143" i="1"/>
  <c r="M183" i="1"/>
  <c r="M57" i="1"/>
  <c r="N127" i="1"/>
  <c r="M113" i="1"/>
  <c r="H6" i="1"/>
  <c r="Q6" i="1"/>
  <c r="L87" i="1"/>
  <c r="I51" i="2"/>
  <c r="E51" i="2"/>
  <c r="I45" i="2"/>
  <c r="H45" i="2"/>
  <c r="B51" i="2"/>
  <c r="H51" i="2" s="1"/>
  <c r="B45" i="2"/>
  <c r="F45" i="2" s="1"/>
  <c r="K51" i="2"/>
  <c r="K45" i="2"/>
  <c r="K76" i="2"/>
  <c r="C51" i="2"/>
  <c r="G51" i="2" s="1"/>
  <c r="C45" i="2"/>
  <c r="G45" i="2" s="1"/>
  <c r="C39" i="2"/>
  <c r="L51" i="2"/>
  <c r="L45" i="2"/>
  <c r="L39" i="2"/>
  <c r="L76" i="2"/>
  <c r="D39" i="2"/>
  <c r="D76" i="2"/>
  <c r="M45" i="2"/>
  <c r="M39" i="2"/>
  <c r="M76" i="2"/>
  <c r="B12" i="2"/>
  <c r="K12" i="2"/>
  <c r="E6" i="2"/>
  <c r="N6" i="2"/>
  <c r="C12" i="2"/>
  <c r="L12" i="2"/>
  <c r="K39" i="2"/>
  <c r="M51" i="2"/>
  <c r="F6" i="2"/>
  <c r="O6" i="2"/>
  <c r="D12" i="2"/>
  <c r="M12" i="2"/>
  <c r="G6" i="2"/>
  <c r="P6" i="2"/>
  <c r="L145" i="1" l="1"/>
  <c r="Q121" i="1"/>
  <c r="N177" i="1"/>
  <c r="P121" i="1"/>
  <c r="M177" i="1"/>
  <c r="O121" i="1"/>
  <c r="N121" i="1"/>
  <c r="R121" i="1"/>
  <c r="Q296" i="1"/>
  <c r="P296" i="1"/>
  <c r="N296" i="1"/>
  <c r="O296" i="1"/>
  <c r="R241" i="1"/>
  <c r="O241" i="1"/>
  <c r="N241" i="1"/>
  <c r="P241" i="1"/>
  <c r="Q241" i="1"/>
  <c r="H10" i="1"/>
  <c r="G10" i="1"/>
  <c r="F10" i="1"/>
  <c r="E10" i="1"/>
  <c r="I10" i="1"/>
  <c r="C128" i="1"/>
  <c r="K139" i="1"/>
  <c r="K178" i="1"/>
  <c r="B151" i="1"/>
  <c r="B170" i="1"/>
  <c r="B124" i="1"/>
  <c r="B164" i="1"/>
  <c r="B132" i="1"/>
  <c r="B171" i="1"/>
  <c r="B176" i="1"/>
  <c r="B27" i="1"/>
  <c r="E133" i="1"/>
  <c r="I77" i="1"/>
  <c r="H77" i="1"/>
  <c r="G77" i="1"/>
  <c r="F77" i="1"/>
  <c r="E77" i="1"/>
  <c r="H203" i="1"/>
  <c r="G203" i="1"/>
  <c r="F203" i="1"/>
  <c r="E203" i="1"/>
  <c r="D163" i="1"/>
  <c r="I107" i="1"/>
  <c r="H107" i="1"/>
  <c r="G107" i="1"/>
  <c r="E163" i="1"/>
  <c r="E107" i="1"/>
  <c r="F107" i="1"/>
  <c r="D68" i="1"/>
  <c r="I58" i="1"/>
  <c r="E58" i="1"/>
  <c r="H58" i="1"/>
  <c r="G58" i="1"/>
  <c r="F58" i="1"/>
  <c r="I66" i="1"/>
  <c r="E66" i="1"/>
  <c r="G66" i="1"/>
  <c r="H66" i="1"/>
  <c r="F66" i="1"/>
  <c r="F210" i="1"/>
  <c r="E210" i="1"/>
  <c r="H210" i="1"/>
  <c r="G210" i="1"/>
  <c r="F216" i="1"/>
  <c r="E216" i="1"/>
  <c r="H216" i="1"/>
  <c r="G216" i="1"/>
  <c r="I216" i="1"/>
  <c r="F224" i="1"/>
  <c r="E224" i="1"/>
  <c r="H224" i="1"/>
  <c r="G224" i="1"/>
  <c r="I224" i="1"/>
  <c r="I233" i="1"/>
  <c r="F233" i="1"/>
  <c r="E233" i="1"/>
  <c r="G233" i="1"/>
  <c r="H233" i="1"/>
  <c r="I241" i="1"/>
  <c r="F241" i="1"/>
  <c r="E241" i="1"/>
  <c r="G241" i="1"/>
  <c r="H241" i="1"/>
  <c r="H279" i="1"/>
  <c r="G279" i="1"/>
  <c r="F279" i="1"/>
  <c r="E279" i="1"/>
  <c r="H270" i="1"/>
  <c r="G270" i="1"/>
  <c r="F270" i="1"/>
  <c r="E270" i="1"/>
  <c r="F261" i="1"/>
  <c r="E261" i="1"/>
  <c r="H261" i="1"/>
  <c r="G261" i="1"/>
  <c r="H256" i="1"/>
  <c r="F256" i="1"/>
  <c r="G256" i="1"/>
  <c r="E256" i="1"/>
  <c r="H296" i="1"/>
  <c r="G296" i="1"/>
  <c r="F296" i="1"/>
  <c r="E296" i="1"/>
  <c r="N155" i="1"/>
  <c r="M155" i="1"/>
  <c r="Q99" i="1"/>
  <c r="P99" i="1"/>
  <c r="O99" i="1"/>
  <c r="N99" i="1"/>
  <c r="R99" i="1"/>
  <c r="Q39" i="1"/>
  <c r="O39" i="1"/>
  <c r="L150" i="1"/>
  <c r="L110" i="1"/>
  <c r="Q12" i="1"/>
  <c r="P12" i="1"/>
  <c r="O12" i="1"/>
  <c r="N12" i="1"/>
  <c r="R12" i="1"/>
  <c r="C124" i="1"/>
  <c r="C170" i="1"/>
  <c r="O44" i="1"/>
  <c r="N44" i="1"/>
  <c r="P44" i="1"/>
  <c r="R44" i="1"/>
  <c r="Q44" i="1"/>
  <c r="L144" i="1"/>
  <c r="R104" i="1"/>
  <c r="Q104" i="1"/>
  <c r="P104" i="1"/>
  <c r="M160" i="1"/>
  <c r="N160" i="1"/>
  <c r="N104" i="1"/>
  <c r="O104" i="1"/>
  <c r="N131" i="1"/>
  <c r="R75" i="1"/>
  <c r="Q75" i="1"/>
  <c r="P75" i="1"/>
  <c r="N75" i="1"/>
  <c r="O75" i="1"/>
  <c r="R83" i="1"/>
  <c r="Q83" i="1"/>
  <c r="P83" i="1"/>
  <c r="N139" i="1"/>
  <c r="O83" i="1"/>
  <c r="N83" i="1"/>
  <c r="Q123" i="1"/>
  <c r="P123" i="1"/>
  <c r="O123" i="1"/>
  <c r="N179" i="1"/>
  <c r="N123" i="1"/>
  <c r="R123" i="1"/>
  <c r="R65" i="1"/>
  <c r="N65" i="1"/>
  <c r="Q65" i="1"/>
  <c r="P65" i="1"/>
  <c r="O65" i="1"/>
  <c r="Q246" i="1"/>
  <c r="P246" i="1"/>
  <c r="O246" i="1"/>
  <c r="N246" i="1"/>
  <c r="O219" i="1"/>
  <c r="N219" i="1"/>
  <c r="Q219" i="1"/>
  <c r="P219" i="1"/>
  <c r="R219" i="1"/>
  <c r="Q251" i="1"/>
  <c r="P251" i="1"/>
  <c r="N251" i="1"/>
  <c r="O251" i="1"/>
  <c r="R234" i="1"/>
  <c r="O234" i="1"/>
  <c r="N234" i="1"/>
  <c r="Q234" i="1"/>
  <c r="P234" i="1"/>
  <c r="P245" i="1"/>
  <c r="O245" i="1"/>
  <c r="N245" i="1"/>
  <c r="Q245" i="1"/>
  <c r="P269" i="1"/>
  <c r="O269" i="1"/>
  <c r="N269" i="1"/>
  <c r="Q269" i="1"/>
  <c r="N252" i="1"/>
  <c r="P252" i="1"/>
  <c r="O252" i="1"/>
  <c r="Q252" i="1"/>
  <c r="Q287" i="1"/>
  <c r="P287" i="1"/>
  <c r="N287" i="1"/>
  <c r="O287" i="1"/>
  <c r="N301" i="1"/>
  <c r="P301" i="1"/>
  <c r="Q301" i="1"/>
  <c r="O301" i="1"/>
  <c r="K159" i="1"/>
  <c r="O40" i="1"/>
  <c r="N40" i="1"/>
  <c r="P40" i="1"/>
  <c r="R40" i="1"/>
  <c r="Q40" i="1"/>
  <c r="Q7" i="1"/>
  <c r="P7" i="1"/>
  <c r="O7" i="1"/>
  <c r="N7" i="1"/>
  <c r="R7" i="1"/>
  <c r="F34" i="1"/>
  <c r="I34" i="1"/>
  <c r="E34" i="1"/>
  <c r="H34" i="1"/>
  <c r="G34" i="1"/>
  <c r="F30" i="1"/>
  <c r="E30" i="1"/>
  <c r="H30" i="1"/>
  <c r="I30" i="1"/>
  <c r="G30" i="1"/>
  <c r="Q15" i="1"/>
  <c r="P15" i="1"/>
  <c r="O15" i="1"/>
  <c r="N15" i="1"/>
  <c r="R15" i="1"/>
  <c r="C129" i="1"/>
  <c r="C137" i="1"/>
  <c r="C177" i="1"/>
  <c r="C172" i="1"/>
  <c r="C162" i="1"/>
  <c r="M156" i="1"/>
  <c r="Q100" i="1"/>
  <c r="P100" i="1"/>
  <c r="N156" i="1"/>
  <c r="O100" i="1"/>
  <c r="N100" i="1"/>
  <c r="R100" i="1"/>
  <c r="F41" i="1"/>
  <c r="E41" i="1"/>
  <c r="I41" i="1"/>
  <c r="H41" i="1"/>
  <c r="G41" i="1"/>
  <c r="L54" i="1"/>
  <c r="L128" i="1"/>
  <c r="L136" i="1"/>
  <c r="L159" i="1"/>
  <c r="L174" i="1"/>
  <c r="K171" i="1"/>
  <c r="E128" i="1"/>
  <c r="I72" i="1"/>
  <c r="H72" i="1"/>
  <c r="G72" i="1"/>
  <c r="F72" i="1"/>
  <c r="E72" i="1"/>
  <c r="K144" i="1"/>
  <c r="K156" i="1"/>
  <c r="K132" i="1"/>
  <c r="K158" i="1"/>
  <c r="K179" i="1"/>
  <c r="B152" i="1"/>
  <c r="F96" i="1"/>
  <c r="H96" i="1"/>
  <c r="B165" i="1"/>
  <c r="B133" i="1"/>
  <c r="B177" i="1"/>
  <c r="D173" i="1"/>
  <c r="H117" i="1"/>
  <c r="G117" i="1"/>
  <c r="F117" i="1"/>
  <c r="E117" i="1"/>
  <c r="E173" i="1"/>
  <c r="I117" i="1"/>
  <c r="H17" i="1"/>
  <c r="G17" i="1"/>
  <c r="F17" i="1"/>
  <c r="E17" i="1"/>
  <c r="I17" i="1"/>
  <c r="I78" i="1"/>
  <c r="E134" i="1"/>
  <c r="H78" i="1"/>
  <c r="G78" i="1"/>
  <c r="F78" i="1"/>
  <c r="E78" i="1"/>
  <c r="F51" i="1"/>
  <c r="E51" i="1"/>
  <c r="G51" i="1"/>
  <c r="H51" i="1"/>
  <c r="I51" i="1"/>
  <c r="I108" i="1"/>
  <c r="H108" i="1"/>
  <c r="E164" i="1"/>
  <c r="G108" i="1"/>
  <c r="E108" i="1"/>
  <c r="D164" i="1"/>
  <c r="F108" i="1"/>
  <c r="I59" i="1"/>
  <c r="E59" i="1"/>
  <c r="G59" i="1"/>
  <c r="F59" i="1"/>
  <c r="H59" i="1"/>
  <c r="I67" i="1"/>
  <c r="E67" i="1"/>
  <c r="G67" i="1"/>
  <c r="F67" i="1"/>
  <c r="H67" i="1"/>
  <c r="F217" i="1"/>
  <c r="E217" i="1"/>
  <c r="H217" i="1"/>
  <c r="G217" i="1"/>
  <c r="I217" i="1"/>
  <c r="F225" i="1"/>
  <c r="E225" i="1"/>
  <c r="H225" i="1"/>
  <c r="G225" i="1"/>
  <c r="I225" i="1"/>
  <c r="I234" i="1"/>
  <c r="F234" i="1"/>
  <c r="E234" i="1"/>
  <c r="H234" i="1"/>
  <c r="G234" i="1"/>
  <c r="H247" i="1"/>
  <c r="G247" i="1"/>
  <c r="F247" i="1"/>
  <c r="E247" i="1"/>
  <c r="H283" i="1"/>
  <c r="G283" i="1"/>
  <c r="F283" i="1"/>
  <c r="E283" i="1"/>
  <c r="H278" i="1"/>
  <c r="G278" i="1"/>
  <c r="F278" i="1"/>
  <c r="E278" i="1"/>
  <c r="F265" i="1"/>
  <c r="E265" i="1"/>
  <c r="H265" i="1"/>
  <c r="G265" i="1"/>
  <c r="H300" i="1"/>
  <c r="G300" i="1"/>
  <c r="F300" i="1"/>
  <c r="E300" i="1"/>
  <c r="N153" i="1"/>
  <c r="M153" i="1"/>
  <c r="Q97" i="1"/>
  <c r="P97" i="1"/>
  <c r="O97" i="1"/>
  <c r="N97" i="1"/>
  <c r="R97" i="1"/>
  <c r="F38" i="1"/>
  <c r="E38" i="1"/>
  <c r="H38" i="1"/>
  <c r="G38" i="1"/>
  <c r="I38" i="1"/>
  <c r="Q8" i="1"/>
  <c r="P8" i="1"/>
  <c r="O8" i="1"/>
  <c r="N8" i="1"/>
  <c r="R8" i="1"/>
  <c r="D177" i="1"/>
  <c r="H121" i="1"/>
  <c r="G121" i="1"/>
  <c r="F121" i="1"/>
  <c r="E121" i="1"/>
  <c r="E177" i="1"/>
  <c r="I121" i="1"/>
  <c r="N138" i="1"/>
  <c r="R82" i="1"/>
  <c r="Q82" i="1"/>
  <c r="P82" i="1"/>
  <c r="O82" i="1"/>
  <c r="N82" i="1"/>
  <c r="O218" i="1"/>
  <c r="N218" i="1"/>
  <c r="Q218" i="1"/>
  <c r="P218" i="1"/>
  <c r="R218" i="1"/>
  <c r="P265" i="1"/>
  <c r="O265" i="1"/>
  <c r="N265" i="1"/>
  <c r="Q265" i="1"/>
  <c r="N34" i="1"/>
  <c r="P34" i="1"/>
  <c r="O34" i="1"/>
  <c r="R34" i="1"/>
  <c r="Q34" i="1"/>
  <c r="C136" i="1"/>
  <c r="C159" i="1"/>
  <c r="C144" i="1"/>
  <c r="E88" i="1"/>
  <c r="G88" i="1"/>
  <c r="K155" i="1"/>
  <c r="O43" i="1"/>
  <c r="N43" i="1"/>
  <c r="P43" i="1"/>
  <c r="R43" i="1"/>
  <c r="Q43" i="1"/>
  <c r="R102" i="1"/>
  <c r="Q102" i="1"/>
  <c r="M158" i="1"/>
  <c r="P102" i="1"/>
  <c r="O102" i="1"/>
  <c r="N158" i="1"/>
  <c r="N102" i="1"/>
  <c r="Q267" i="1"/>
  <c r="P267" i="1"/>
  <c r="N267" i="1"/>
  <c r="O267" i="1"/>
  <c r="P277" i="1"/>
  <c r="O277" i="1"/>
  <c r="N277" i="1"/>
  <c r="Q277" i="1"/>
  <c r="M154" i="1"/>
  <c r="N154" i="1"/>
  <c r="Q98" i="1"/>
  <c r="P98" i="1"/>
  <c r="O98" i="1"/>
  <c r="N98" i="1"/>
  <c r="R98" i="1"/>
  <c r="L129" i="1"/>
  <c r="L176" i="1"/>
  <c r="K160" i="1"/>
  <c r="D165" i="1"/>
  <c r="I109" i="1"/>
  <c r="H109" i="1"/>
  <c r="G109" i="1"/>
  <c r="E165" i="1"/>
  <c r="E109" i="1"/>
  <c r="F109" i="1"/>
  <c r="F204" i="1"/>
  <c r="E204" i="1"/>
  <c r="H204" i="1"/>
  <c r="G204" i="1"/>
  <c r="F287" i="1"/>
  <c r="H287" i="1"/>
  <c r="G287" i="1"/>
  <c r="E287" i="1"/>
  <c r="H295" i="1"/>
  <c r="G295" i="1"/>
  <c r="F295" i="1"/>
  <c r="E295" i="1"/>
  <c r="G9" i="2"/>
  <c r="F9" i="2"/>
  <c r="E9" i="2"/>
  <c r="I9" i="2"/>
  <c r="H9" i="2"/>
  <c r="C160" i="1"/>
  <c r="Q116" i="1"/>
  <c r="P116" i="1"/>
  <c r="O116" i="1"/>
  <c r="N116" i="1"/>
  <c r="M172" i="1"/>
  <c r="R116" i="1"/>
  <c r="N172" i="1"/>
  <c r="N133" i="1"/>
  <c r="R77" i="1"/>
  <c r="Q77" i="1"/>
  <c r="P77" i="1"/>
  <c r="O77" i="1"/>
  <c r="N77" i="1"/>
  <c r="N165" i="1"/>
  <c r="R109" i="1"/>
  <c r="M165" i="1"/>
  <c r="Q109" i="1"/>
  <c r="P109" i="1"/>
  <c r="O109" i="1"/>
  <c r="N109" i="1"/>
  <c r="O50" i="1"/>
  <c r="N50" i="1"/>
  <c r="P50" i="1"/>
  <c r="Q50" i="1"/>
  <c r="R50" i="1"/>
  <c r="R59" i="1"/>
  <c r="N59" i="1"/>
  <c r="P59" i="1"/>
  <c r="Q59" i="1"/>
  <c r="O59" i="1"/>
  <c r="R67" i="1"/>
  <c r="N67" i="1"/>
  <c r="P67" i="1"/>
  <c r="O67" i="1"/>
  <c r="Q67" i="1"/>
  <c r="Q262" i="1"/>
  <c r="P262" i="1"/>
  <c r="O262" i="1"/>
  <c r="N262" i="1"/>
  <c r="Q300" i="1"/>
  <c r="P300" i="1"/>
  <c r="N300" i="1"/>
  <c r="O300" i="1"/>
  <c r="O221" i="1"/>
  <c r="N221" i="1"/>
  <c r="Q221" i="1"/>
  <c r="P221" i="1"/>
  <c r="R221" i="1"/>
  <c r="Q263" i="1"/>
  <c r="P263" i="1"/>
  <c r="N263" i="1"/>
  <c r="O263" i="1"/>
  <c r="R236" i="1"/>
  <c r="O236" i="1"/>
  <c r="N236" i="1"/>
  <c r="Q236" i="1"/>
  <c r="P236" i="1"/>
  <c r="Q270" i="1"/>
  <c r="P270" i="1"/>
  <c r="O270" i="1"/>
  <c r="N270" i="1"/>
  <c r="P281" i="1"/>
  <c r="O281" i="1"/>
  <c r="N281" i="1"/>
  <c r="Q281" i="1"/>
  <c r="Q295" i="1"/>
  <c r="P295" i="1"/>
  <c r="O295" i="1"/>
  <c r="N295" i="1"/>
  <c r="D155" i="1"/>
  <c r="E155" i="1"/>
  <c r="H99" i="1"/>
  <c r="G99" i="1"/>
  <c r="F99" i="1"/>
  <c r="E99" i="1"/>
  <c r="I99" i="1"/>
  <c r="O38" i="1"/>
  <c r="N38" i="1"/>
  <c r="P38" i="1"/>
  <c r="R38" i="1"/>
  <c r="Q38" i="1"/>
  <c r="F44" i="1"/>
  <c r="E44" i="1"/>
  <c r="G44" i="1"/>
  <c r="I44" i="1"/>
  <c r="H44" i="1"/>
  <c r="R106" i="1"/>
  <c r="Q106" i="1"/>
  <c r="P106" i="1"/>
  <c r="M162" i="1"/>
  <c r="N162" i="1"/>
  <c r="O106" i="1"/>
  <c r="N106" i="1"/>
  <c r="F33" i="1"/>
  <c r="E33" i="1"/>
  <c r="H33" i="1"/>
  <c r="I33" i="1"/>
  <c r="G33" i="1"/>
  <c r="D154" i="1"/>
  <c r="E154" i="1"/>
  <c r="D54" i="1"/>
  <c r="F29" i="1"/>
  <c r="E29" i="1"/>
  <c r="I29" i="1"/>
  <c r="H29" i="1"/>
  <c r="G29" i="1"/>
  <c r="E150" i="1"/>
  <c r="D150" i="1"/>
  <c r="H7" i="1"/>
  <c r="G7" i="1"/>
  <c r="F7" i="1"/>
  <c r="E7" i="1"/>
  <c r="I7" i="1"/>
  <c r="C131" i="1"/>
  <c r="C139" i="1"/>
  <c r="G200" i="1"/>
  <c r="E200" i="1"/>
  <c r="C176" i="1"/>
  <c r="C164" i="1"/>
  <c r="M152" i="1"/>
  <c r="Q96" i="1"/>
  <c r="P96" i="1"/>
  <c r="O96" i="1"/>
  <c r="N96" i="1"/>
  <c r="N152" i="1"/>
  <c r="R96" i="1"/>
  <c r="F39" i="1"/>
  <c r="E39" i="1"/>
  <c r="I39" i="1"/>
  <c r="H39" i="1"/>
  <c r="G39" i="1"/>
  <c r="H13" i="1"/>
  <c r="G13" i="1"/>
  <c r="F13" i="1"/>
  <c r="E13" i="1"/>
  <c r="I13" i="1"/>
  <c r="L130" i="1"/>
  <c r="L138" i="1"/>
  <c r="L178" i="1"/>
  <c r="I102" i="1"/>
  <c r="E158" i="1"/>
  <c r="H102" i="1"/>
  <c r="G102" i="1"/>
  <c r="F102" i="1"/>
  <c r="E102" i="1"/>
  <c r="D158" i="1"/>
  <c r="E43" i="1"/>
  <c r="G43" i="1"/>
  <c r="K150" i="1"/>
  <c r="K110" i="1"/>
  <c r="K162" i="1"/>
  <c r="K134" i="1"/>
  <c r="K173" i="1"/>
  <c r="B154" i="1"/>
  <c r="F98" i="1"/>
  <c r="H98" i="1"/>
  <c r="B68" i="1"/>
  <c r="B135" i="1"/>
  <c r="B179" i="1"/>
  <c r="L154" i="1"/>
  <c r="Q11" i="1"/>
  <c r="P11" i="1"/>
  <c r="O11" i="1"/>
  <c r="N11" i="1"/>
  <c r="R11" i="1"/>
  <c r="E136" i="1"/>
  <c r="I80" i="1"/>
  <c r="H80" i="1"/>
  <c r="G80" i="1"/>
  <c r="F80" i="1"/>
  <c r="E80" i="1"/>
  <c r="F53" i="1"/>
  <c r="E53" i="1"/>
  <c r="G53" i="1"/>
  <c r="I53" i="1"/>
  <c r="H53" i="1"/>
  <c r="H116" i="1"/>
  <c r="G116" i="1"/>
  <c r="F116" i="1"/>
  <c r="E172" i="1"/>
  <c r="E116" i="1"/>
  <c r="I116" i="1"/>
  <c r="D172" i="1"/>
  <c r="I61" i="1"/>
  <c r="E61" i="1"/>
  <c r="H61" i="1"/>
  <c r="F61" i="1"/>
  <c r="G61" i="1"/>
  <c r="H208" i="1"/>
  <c r="G208" i="1"/>
  <c r="F208" i="1"/>
  <c r="E208" i="1"/>
  <c r="F219" i="1"/>
  <c r="E219" i="1"/>
  <c r="H219" i="1"/>
  <c r="G219" i="1"/>
  <c r="I219" i="1"/>
  <c r="F205" i="1"/>
  <c r="E205" i="1"/>
  <c r="G205" i="1"/>
  <c r="H205" i="1"/>
  <c r="I236" i="1"/>
  <c r="F236" i="1"/>
  <c r="E236" i="1"/>
  <c r="H236" i="1"/>
  <c r="G236" i="1"/>
  <c r="H255" i="1"/>
  <c r="G255" i="1"/>
  <c r="F255" i="1"/>
  <c r="E255" i="1"/>
  <c r="H246" i="1"/>
  <c r="G246" i="1"/>
  <c r="F246" i="1"/>
  <c r="E246" i="1"/>
  <c r="H286" i="1"/>
  <c r="G286" i="1"/>
  <c r="F286" i="1"/>
  <c r="E286" i="1"/>
  <c r="F277" i="1"/>
  <c r="E277" i="1"/>
  <c r="H277" i="1"/>
  <c r="G277" i="1"/>
  <c r="H268" i="1"/>
  <c r="F268" i="1"/>
  <c r="G268" i="1"/>
  <c r="E268" i="1"/>
  <c r="H299" i="1"/>
  <c r="G299" i="1"/>
  <c r="F299" i="1"/>
  <c r="E299" i="1"/>
  <c r="H293" i="1"/>
  <c r="F293" i="1"/>
  <c r="G293" i="1"/>
  <c r="E293" i="1"/>
  <c r="N145" i="1"/>
  <c r="M145" i="1"/>
  <c r="Q89" i="1"/>
  <c r="P89" i="1"/>
  <c r="O89" i="1"/>
  <c r="N89" i="1"/>
  <c r="R89" i="1"/>
  <c r="F36" i="1"/>
  <c r="E36" i="1"/>
  <c r="I36" i="1"/>
  <c r="G36" i="1"/>
  <c r="H36" i="1"/>
  <c r="F45" i="1"/>
  <c r="E45" i="1"/>
  <c r="G45" i="1"/>
  <c r="I45" i="1"/>
  <c r="H45" i="1"/>
  <c r="N130" i="1"/>
  <c r="R74" i="1"/>
  <c r="Q74" i="1"/>
  <c r="P74" i="1"/>
  <c r="O74" i="1"/>
  <c r="N74" i="1"/>
  <c r="N284" i="1"/>
  <c r="P284" i="1"/>
  <c r="O284" i="1"/>
  <c r="Q284" i="1"/>
  <c r="C145" i="1"/>
  <c r="L173" i="1"/>
  <c r="M68" i="1"/>
  <c r="R58" i="1"/>
  <c r="N58" i="1"/>
  <c r="Q58" i="1"/>
  <c r="P58" i="1"/>
  <c r="O58" i="1"/>
  <c r="R235" i="1"/>
  <c r="O235" i="1"/>
  <c r="N235" i="1"/>
  <c r="P235" i="1"/>
  <c r="Q235" i="1"/>
  <c r="D157" i="1"/>
  <c r="E157" i="1"/>
  <c r="H101" i="1"/>
  <c r="G101" i="1"/>
  <c r="F101" i="1"/>
  <c r="E101" i="1"/>
  <c r="I101" i="1"/>
  <c r="D175" i="1"/>
  <c r="H119" i="1"/>
  <c r="G119" i="1"/>
  <c r="F119" i="1"/>
  <c r="E119" i="1"/>
  <c r="E175" i="1"/>
  <c r="I119" i="1"/>
  <c r="C138" i="1"/>
  <c r="L170" i="1"/>
  <c r="L124" i="1"/>
  <c r="K133" i="1"/>
  <c r="B178" i="1"/>
  <c r="N161" i="1"/>
  <c r="R105" i="1"/>
  <c r="M161" i="1"/>
  <c r="Q105" i="1"/>
  <c r="P105" i="1"/>
  <c r="O105" i="1"/>
  <c r="N105" i="1"/>
  <c r="F52" i="1"/>
  <c r="E52" i="1"/>
  <c r="G52" i="1"/>
  <c r="I52" i="1"/>
  <c r="H52" i="1"/>
  <c r="F218" i="1"/>
  <c r="E218" i="1"/>
  <c r="H218" i="1"/>
  <c r="G218" i="1"/>
  <c r="I218" i="1"/>
  <c r="H282" i="1"/>
  <c r="G282" i="1"/>
  <c r="F282" i="1"/>
  <c r="E282" i="1"/>
  <c r="N151" i="1"/>
  <c r="M151" i="1"/>
  <c r="Q95" i="1"/>
  <c r="P95" i="1"/>
  <c r="O95" i="1"/>
  <c r="N95" i="1"/>
  <c r="R95" i="1"/>
  <c r="P8" i="2"/>
  <c r="O8" i="2"/>
  <c r="N8" i="2"/>
  <c r="R8" i="2"/>
  <c r="Q8" i="2"/>
  <c r="L157" i="1"/>
  <c r="O49" i="1"/>
  <c r="N49" i="1"/>
  <c r="P49" i="1"/>
  <c r="R49" i="1"/>
  <c r="Q49" i="1"/>
  <c r="H18" i="1"/>
  <c r="G18" i="1"/>
  <c r="F18" i="1"/>
  <c r="E18" i="1"/>
  <c r="I18" i="1"/>
  <c r="Q118" i="1"/>
  <c r="P118" i="1"/>
  <c r="O118" i="1"/>
  <c r="N118" i="1"/>
  <c r="M174" i="1"/>
  <c r="R118" i="1"/>
  <c r="N174" i="1"/>
  <c r="N134" i="1"/>
  <c r="R78" i="1"/>
  <c r="Q78" i="1"/>
  <c r="P78" i="1"/>
  <c r="O78" i="1"/>
  <c r="N78" i="1"/>
  <c r="Q278" i="1"/>
  <c r="P278" i="1"/>
  <c r="O278" i="1"/>
  <c r="N278" i="1"/>
  <c r="O51" i="1"/>
  <c r="N51" i="1"/>
  <c r="P51" i="1"/>
  <c r="R51" i="1"/>
  <c r="Q51" i="1"/>
  <c r="R60" i="1"/>
  <c r="N60" i="1"/>
  <c r="O60" i="1"/>
  <c r="Q60" i="1"/>
  <c r="P60" i="1"/>
  <c r="Q255" i="1"/>
  <c r="P255" i="1"/>
  <c r="N255" i="1"/>
  <c r="O255" i="1"/>
  <c r="Q283" i="1"/>
  <c r="P283" i="1"/>
  <c r="N283" i="1"/>
  <c r="O283" i="1"/>
  <c r="O222" i="1"/>
  <c r="N222" i="1"/>
  <c r="Q222" i="1"/>
  <c r="P222" i="1"/>
  <c r="R222" i="1"/>
  <c r="Q286" i="1"/>
  <c r="P286" i="1"/>
  <c r="O286" i="1"/>
  <c r="N286" i="1"/>
  <c r="R237" i="1"/>
  <c r="O237" i="1"/>
  <c r="N237" i="1"/>
  <c r="P237" i="1"/>
  <c r="Q237" i="1"/>
  <c r="P285" i="1"/>
  <c r="O285" i="1"/>
  <c r="N285" i="1"/>
  <c r="Q285" i="1"/>
  <c r="N264" i="1"/>
  <c r="P264" i="1"/>
  <c r="O264" i="1"/>
  <c r="Q264" i="1"/>
  <c r="P294" i="1"/>
  <c r="O294" i="1"/>
  <c r="N294" i="1"/>
  <c r="Q294" i="1"/>
  <c r="D153" i="1"/>
  <c r="E153" i="1"/>
  <c r="H97" i="1"/>
  <c r="G97" i="1"/>
  <c r="F97" i="1"/>
  <c r="E97" i="1"/>
  <c r="I97" i="1"/>
  <c r="C157" i="1"/>
  <c r="O42" i="1"/>
  <c r="N42" i="1"/>
  <c r="P42" i="1"/>
  <c r="R42" i="1"/>
  <c r="Q42" i="1"/>
  <c r="O32" i="1"/>
  <c r="R32" i="1"/>
  <c r="N32" i="1"/>
  <c r="Q32" i="1"/>
  <c r="P32" i="1"/>
  <c r="O24" i="1"/>
  <c r="R24" i="1"/>
  <c r="N24" i="1"/>
  <c r="Q24" i="1"/>
  <c r="P24" i="1"/>
  <c r="F48" i="1"/>
  <c r="E48" i="1"/>
  <c r="G48" i="1"/>
  <c r="I48" i="1"/>
  <c r="H48" i="1"/>
  <c r="C132" i="1"/>
  <c r="C171" i="1"/>
  <c r="C178" i="1"/>
  <c r="C165" i="1"/>
  <c r="M150" i="1"/>
  <c r="M110" i="1"/>
  <c r="Q94" i="1"/>
  <c r="P94" i="1"/>
  <c r="O94" i="1"/>
  <c r="N94" i="1"/>
  <c r="R94" i="1"/>
  <c r="N150" i="1"/>
  <c r="H8" i="1"/>
  <c r="G8" i="1"/>
  <c r="F8" i="1"/>
  <c r="E8" i="1"/>
  <c r="I8" i="1"/>
  <c r="L131" i="1"/>
  <c r="L139" i="1"/>
  <c r="L68" i="1"/>
  <c r="L162" i="1"/>
  <c r="C156" i="1"/>
  <c r="E100" i="1"/>
  <c r="G100" i="1"/>
  <c r="P39" i="1"/>
  <c r="N39" i="1"/>
  <c r="K151" i="1"/>
  <c r="K163" i="1"/>
  <c r="K135" i="1"/>
  <c r="K174" i="1"/>
  <c r="B155" i="1"/>
  <c r="B128" i="1"/>
  <c r="B136" i="1"/>
  <c r="B172" i="1"/>
  <c r="H200" i="1"/>
  <c r="F200" i="1"/>
  <c r="L152" i="1"/>
  <c r="Q9" i="1"/>
  <c r="P9" i="1"/>
  <c r="O9" i="1"/>
  <c r="N9" i="1"/>
  <c r="R9" i="1"/>
  <c r="E137" i="1"/>
  <c r="I81" i="1"/>
  <c r="H81" i="1"/>
  <c r="G81" i="1"/>
  <c r="F81" i="1"/>
  <c r="E81" i="1"/>
  <c r="D161" i="1"/>
  <c r="I105" i="1"/>
  <c r="H105" i="1"/>
  <c r="G105" i="1"/>
  <c r="E161" i="1"/>
  <c r="F105" i="1"/>
  <c r="E105" i="1"/>
  <c r="H118" i="1"/>
  <c r="G118" i="1"/>
  <c r="F118" i="1"/>
  <c r="E174" i="1"/>
  <c r="E118" i="1"/>
  <c r="I118" i="1"/>
  <c r="D174" i="1"/>
  <c r="I62" i="1"/>
  <c r="E62" i="1"/>
  <c r="H62" i="1"/>
  <c r="G62" i="1"/>
  <c r="F62" i="1"/>
  <c r="F202" i="1"/>
  <c r="E202" i="1"/>
  <c r="G202" i="1"/>
  <c r="H202" i="1"/>
  <c r="F220" i="1"/>
  <c r="E220" i="1"/>
  <c r="H220" i="1"/>
  <c r="G220" i="1"/>
  <c r="I220" i="1"/>
  <c r="E209" i="1"/>
  <c r="H209" i="1"/>
  <c r="G209" i="1"/>
  <c r="F209" i="1"/>
  <c r="I237" i="1"/>
  <c r="F237" i="1"/>
  <c r="E237" i="1"/>
  <c r="G237" i="1"/>
  <c r="H237" i="1"/>
  <c r="H263" i="1"/>
  <c r="G263" i="1"/>
  <c r="F263" i="1"/>
  <c r="E263" i="1"/>
  <c r="H250" i="1"/>
  <c r="G250" i="1"/>
  <c r="F250" i="1"/>
  <c r="E250" i="1"/>
  <c r="F281" i="1"/>
  <c r="E281" i="1"/>
  <c r="H281" i="1"/>
  <c r="G281" i="1"/>
  <c r="H276" i="1"/>
  <c r="F276" i="1"/>
  <c r="E276" i="1"/>
  <c r="G276" i="1"/>
  <c r="H297" i="1"/>
  <c r="F297" i="1"/>
  <c r="G297" i="1"/>
  <c r="E297" i="1"/>
  <c r="L177" i="1"/>
  <c r="K54" i="1"/>
  <c r="O35" i="1"/>
  <c r="Q35" i="1"/>
  <c r="O45" i="1"/>
  <c r="N45" i="1"/>
  <c r="P45" i="1"/>
  <c r="R45" i="1"/>
  <c r="Q45" i="1"/>
  <c r="Q114" i="1"/>
  <c r="P114" i="1"/>
  <c r="O114" i="1"/>
  <c r="N114" i="1"/>
  <c r="M170" i="1"/>
  <c r="R114" i="1"/>
  <c r="M124" i="1"/>
  <c r="N170" i="1"/>
  <c r="R233" i="1"/>
  <c r="O233" i="1"/>
  <c r="N233" i="1"/>
  <c r="P233" i="1"/>
  <c r="Q233" i="1"/>
  <c r="N297" i="1"/>
  <c r="P297" i="1"/>
  <c r="Q297" i="1"/>
  <c r="O297" i="1"/>
  <c r="F206" i="1"/>
  <c r="E206" i="1"/>
  <c r="G206" i="1"/>
  <c r="H206" i="1"/>
  <c r="L172" i="1"/>
  <c r="K131" i="1"/>
  <c r="P9" i="2"/>
  <c r="O9" i="2"/>
  <c r="N9" i="2"/>
  <c r="R9" i="2"/>
  <c r="Q9" i="2"/>
  <c r="F46" i="1"/>
  <c r="E46" i="1"/>
  <c r="G46" i="1"/>
  <c r="I46" i="1"/>
  <c r="H46" i="1"/>
  <c r="O220" i="1"/>
  <c r="N220" i="1"/>
  <c r="Q220" i="1"/>
  <c r="P220" i="1"/>
  <c r="R220" i="1"/>
  <c r="N256" i="1"/>
  <c r="P256" i="1"/>
  <c r="O256" i="1"/>
  <c r="Q256" i="1"/>
  <c r="H11" i="1"/>
  <c r="G11" i="1"/>
  <c r="F11" i="1"/>
  <c r="E11" i="1"/>
  <c r="I11" i="1"/>
  <c r="C54" i="1"/>
  <c r="K157" i="1"/>
  <c r="K172" i="1"/>
  <c r="B153" i="1"/>
  <c r="B134" i="1"/>
  <c r="H14" i="1"/>
  <c r="G14" i="1"/>
  <c r="F14" i="1"/>
  <c r="E14" i="1"/>
  <c r="I14" i="1"/>
  <c r="I60" i="1"/>
  <c r="E60" i="1"/>
  <c r="H60" i="1"/>
  <c r="G60" i="1"/>
  <c r="F60" i="1"/>
  <c r="I235" i="1"/>
  <c r="F235" i="1"/>
  <c r="E235" i="1"/>
  <c r="G235" i="1"/>
  <c r="H235" i="1"/>
  <c r="F269" i="1"/>
  <c r="E269" i="1"/>
  <c r="H269" i="1"/>
  <c r="G269" i="1"/>
  <c r="F49" i="1"/>
  <c r="E49" i="1"/>
  <c r="G49" i="1"/>
  <c r="I49" i="1"/>
  <c r="H49" i="1"/>
  <c r="G8" i="2"/>
  <c r="F8" i="2"/>
  <c r="E8" i="2"/>
  <c r="I8" i="2"/>
  <c r="H8" i="2"/>
  <c r="L155" i="1"/>
  <c r="O48" i="1"/>
  <c r="N48" i="1"/>
  <c r="P48" i="1"/>
  <c r="R48" i="1"/>
  <c r="Q48" i="1"/>
  <c r="H16" i="1"/>
  <c r="G16" i="1"/>
  <c r="F16" i="1"/>
  <c r="E16" i="1"/>
  <c r="I16" i="1"/>
  <c r="Q120" i="1"/>
  <c r="P120" i="1"/>
  <c r="O120" i="1"/>
  <c r="N120" i="1"/>
  <c r="M176" i="1"/>
  <c r="R120" i="1"/>
  <c r="N176" i="1"/>
  <c r="R79" i="1"/>
  <c r="Q79" i="1"/>
  <c r="P79" i="1"/>
  <c r="N135" i="1"/>
  <c r="N79" i="1"/>
  <c r="O79" i="1"/>
  <c r="Q115" i="1"/>
  <c r="N171" i="1"/>
  <c r="P115" i="1"/>
  <c r="M171" i="1"/>
  <c r="O115" i="1"/>
  <c r="N115" i="1"/>
  <c r="R115" i="1"/>
  <c r="O52" i="1"/>
  <c r="N52" i="1"/>
  <c r="P52" i="1"/>
  <c r="Q52" i="1"/>
  <c r="R52" i="1"/>
  <c r="R61" i="1"/>
  <c r="N61" i="1"/>
  <c r="Q61" i="1"/>
  <c r="P61" i="1"/>
  <c r="O61" i="1"/>
  <c r="Q254" i="1"/>
  <c r="P254" i="1"/>
  <c r="O254" i="1"/>
  <c r="N254" i="1"/>
  <c r="O215" i="1"/>
  <c r="N215" i="1"/>
  <c r="Q215" i="1"/>
  <c r="P215" i="1"/>
  <c r="R215" i="1"/>
  <c r="O223" i="1"/>
  <c r="N223" i="1"/>
  <c r="Q223" i="1"/>
  <c r="P223" i="1"/>
  <c r="R223" i="1"/>
  <c r="R238" i="1"/>
  <c r="O238" i="1"/>
  <c r="N238" i="1"/>
  <c r="Q238" i="1"/>
  <c r="P238" i="1"/>
  <c r="P249" i="1"/>
  <c r="O249" i="1"/>
  <c r="N249" i="1"/>
  <c r="Q249" i="1"/>
  <c r="Q292" i="1"/>
  <c r="P292" i="1"/>
  <c r="N292" i="1"/>
  <c r="O292" i="1"/>
  <c r="N268" i="1"/>
  <c r="P268" i="1"/>
  <c r="Q268" i="1"/>
  <c r="O268" i="1"/>
  <c r="P298" i="1"/>
  <c r="O298" i="1"/>
  <c r="N298" i="1"/>
  <c r="Q298" i="1"/>
  <c r="D151" i="1"/>
  <c r="E151" i="1"/>
  <c r="H95" i="1"/>
  <c r="G95" i="1"/>
  <c r="F95" i="1"/>
  <c r="E95" i="1"/>
  <c r="I95" i="1"/>
  <c r="D110" i="1"/>
  <c r="O36" i="1"/>
  <c r="N36" i="1"/>
  <c r="P36" i="1"/>
  <c r="R36" i="1"/>
  <c r="Q36" i="1"/>
  <c r="Q17" i="1"/>
  <c r="P17" i="1"/>
  <c r="O17" i="1"/>
  <c r="N17" i="1"/>
  <c r="R17" i="1"/>
  <c r="C155" i="1"/>
  <c r="F32" i="1"/>
  <c r="E32" i="1"/>
  <c r="H32" i="1"/>
  <c r="I32" i="1"/>
  <c r="G32" i="1"/>
  <c r="F24" i="1"/>
  <c r="E24" i="1"/>
  <c r="I24" i="1"/>
  <c r="H24" i="1"/>
  <c r="G24" i="1"/>
  <c r="C133" i="1"/>
  <c r="M144" i="1"/>
  <c r="Q88" i="1"/>
  <c r="P88" i="1"/>
  <c r="O88" i="1"/>
  <c r="N88" i="1"/>
  <c r="N144" i="1"/>
  <c r="R88" i="1"/>
  <c r="F37" i="1"/>
  <c r="E37" i="1"/>
  <c r="I37" i="1"/>
  <c r="H37" i="1"/>
  <c r="G37" i="1"/>
  <c r="L132" i="1"/>
  <c r="L158" i="1"/>
  <c r="L163" i="1"/>
  <c r="C154" i="1"/>
  <c r="G98" i="1"/>
  <c r="E98" i="1"/>
  <c r="N37" i="1"/>
  <c r="P37" i="1"/>
  <c r="K152" i="1"/>
  <c r="K164" i="1"/>
  <c r="K128" i="1"/>
  <c r="K136" i="1"/>
  <c r="K175" i="1"/>
  <c r="B144" i="1"/>
  <c r="F88" i="1"/>
  <c r="H88" i="1"/>
  <c r="B156" i="1"/>
  <c r="H100" i="1"/>
  <c r="F100" i="1"/>
  <c r="B159" i="1"/>
  <c r="B129" i="1"/>
  <c r="B137" i="1"/>
  <c r="B173" i="1"/>
  <c r="F47" i="1"/>
  <c r="E47" i="1"/>
  <c r="G47" i="1"/>
  <c r="I47" i="1"/>
  <c r="H47" i="1"/>
  <c r="I74" i="1"/>
  <c r="H74" i="1"/>
  <c r="G74" i="1"/>
  <c r="E130" i="1"/>
  <c r="F74" i="1"/>
  <c r="E74" i="1"/>
  <c r="E138" i="1"/>
  <c r="I82" i="1"/>
  <c r="H82" i="1"/>
  <c r="G82" i="1"/>
  <c r="F82" i="1"/>
  <c r="E82" i="1"/>
  <c r="H120" i="1"/>
  <c r="G120" i="1"/>
  <c r="F120" i="1"/>
  <c r="E176" i="1"/>
  <c r="E120" i="1"/>
  <c r="I120" i="1"/>
  <c r="D176" i="1"/>
  <c r="I63" i="1"/>
  <c r="E63" i="1"/>
  <c r="G63" i="1"/>
  <c r="F63" i="1"/>
  <c r="H63" i="1"/>
  <c r="F221" i="1"/>
  <c r="E221" i="1"/>
  <c r="H221" i="1"/>
  <c r="G221" i="1"/>
  <c r="I221" i="1"/>
  <c r="I238" i="1"/>
  <c r="F238" i="1"/>
  <c r="E238" i="1"/>
  <c r="H238" i="1"/>
  <c r="G238" i="1"/>
  <c r="H267" i="1"/>
  <c r="G267" i="1"/>
  <c r="F267" i="1"/>
  <c r="E267" i="1"/>
  <c r="H254" i="1"/>
  <c r="G254" i="1"/>
  <c r="F254" i="1"/>
  <c r="E254" i="1"/>
  <c r="F245" i="1"/>
  <c r="E245" i="1"/>
  <c r="H245" i="1"/>
  <c r="G245" i="1"/>
  <c r="F285" i="1"/>
  <c r="E285" i="1"/>
  <c r="H285" i="1"/>
  <c r="G285" i="1"/>
  <c r="H280" i="1"/>
  <c r="F280" i="1"/>
  <c r="E280" i="1"/>
  <c r="G280" i="1"/>
  <c r="F294" i="1"/>
  <c r="E294" i="1"/>
  <c r="H294" i="1"/>
  <c r="G294" i="1"/>
  <c r="H301" i="1"/>
  <c r="F301" i="1"/>
  <c r="G301" i="1"/>
  <c r="E301" i="1"/>
  <c r="H114" i="1"/>
  <c r="G114" i="1"/>
  <c r="F114" i="1"/>
  <c r="E170" i="1"/>
  <c r="E114" i="1"/>
  <c r="I114" i="1"/>
  <c r="D124" i="1"/>
  <c r="D170" i="1"/>
  <c r="F42" i="1"/>
  <c r="E42" i="1"/>
  <c r="G42" i="1"/>
  <c r="I42" i="1"/>
  <c r="H42" i="1"/>
  <c r="K27" i="1"/>
  <c r="O226" i="1"/>
  <c r="N226" i="1"/>
  <c r="Q226" i="1"/>
  <c r="P226" i="1"/>
  <c r="R226" i="1"/>
  <c r="K149" i="1"/>
  <c r="E179" i="1"/>
  <c r="H123" i="1"/>
  <c r="G123" i="1"/>
  <c r="F123" i="1"/>
  <c r="E123" i="1"/>
  <c r="I123" i="1"/>
  <c r="K68" i="1"/>
  <c r="E129" i="1"/>
  <c r="I73" i="1"/>
  <c r="H73" i="1"/>
  <c r="G73" i="1"/>
  <c r="F73" i="1"/>
  <c r="E73" i="1"/>
  <c r="R66" i="1"/>
  <c r="N66" i="1"/>
  <c r="Q66" i="1"/>
  <c r="P66" i="1"/>
  <c r="O66" i="1"/>
  <c r="Q279" i="1"/>
  <c r="P279" i="1"/>
  <c r="N279" i="1"/>
  <c r="O279" i="1"/>
  <c r="F50" i="1"/>
  <c r="E50" i="1"/>
  <c r="G50" i="1"/>
  <c r="I50" i="1"/>
  <c r="H50" i="1"/>
  <c r="M54" i="1"/>
  <c r="O29" i="1"/>
  <c r="R29" i="1"/>
  <c r="N29" i="1"/>
  <c r="Q29" i="1"/>
  <c r="P29" i="1"/>
  <c r="C179" i="1"/>
  <c r="C163" i="1"/>
  <c r="L137" i="1"/>
  <c r="R108" i="1"/>
  <c r="Q108" i="1"/>
  <c r="P108" i="1"/>
  <c r="M164" i="1"/>
  <c r="N164" i="1"/>
  <c r="O108" i="1"/>
  <c r="N108" i="1"/>
  <c r="B158" i="1"/>
  <c r="E135" i="1"/>
  <c r="I79" i="1"/>
  <c r="H79" i="1"/>
  <c r="G79" i="1"/>
  <c r="F79" i="1"/>
  <c r="E79" i="1"/>
  <c r="D159" i="1"/>
  <c r="I103" i="1"/>
  <c r="H103" i="1"/>
  <c r="E159" i="1"/>
  <c r="F103" i="1"/>
  <c r="E103" i="1"/>
  <c r="G103" i="1"/>
  <c r="H251" i="1"/>
  <c r="G251" i="1"/>
  <c r="F251" i="1"/>
  <c r="E251" i="1"/>
  <c r="H264" i="1"/>
  <c r="F264" i="1"/>
  <c r="G264" i="1"/>
  <c r="E264" i="1"/>
  <c r="Q37" i="1"/>
  <c r="O37" i="1"/>
  <c r="P7" i="2"/>
  <c r="O7" i="2"/>
  <c r="N7" i="2"/>
  <c r="R7" i="2"/>
  <c r="Q7" i="2"/>
  <c r="L153" i="1"/>
  <c r="O47" i="1"/>
  <c r="N47" i="1"/>
  <c r="P47" i="1"/>
  <c r="R47" i="1"/>
  <c r="Q47" i="1"/>
  <c r="Q13" i="1"/>
  <c r="P13" i="1"/>
  <c r="O13" i="1"/>
  <c r="N13" i="1"/>
  <c r="R13" i="1"/>
  <c r="Q122" i="1"/>
  <c r="P122" i="1"/>
  <c r="O122" i="1"/>
  <c r="N122" i="1"/>
  <c r="M178" i="1"/>
  <c r="R122" i="1"/>
  <c r="N178" i="1"/>
  <c r="N136" i="1"/>
  <c r="R80" i="1"/>
  <c r="Q80" i="1"/>
  <c r="P80" i="1"/>
  <c r="O80" i="1"/>
  <c r="N80" i="1"/>
  <c r="Q117" i="1"/>
  <c r="N173" i="1"/>
  <c r="P117" i="1"/>
  <c r="M173" i="1"/>
  <c r="O117" i="1"/>
  <c r="N117" i="1"/>
  <c r="R117" i="1"/>
  <c r="O53" i="1"/>
  <c r="N53" i="1"/>
  <c r="P53" i="1"/>
  <c r="Q53" i="1"/>
  <c r="R53" i="1"/>
  <c r="R62" i="1"/>
  <c r="N62" i="1"/>
  <c r="Q62" i="1"/>
  <c r="P62" i="1"/>
  <c r="O62" i="1"/>
  <c r="Q250" i="1"/>
  <c r="P250" i="1"/>
  <c r="O250" i="1"/>
  <c r="N250" i="1"/>
  <c r="Q282" i="1"/>
  <c r="P282" i="1"/>
  <c r="O282" i="1"/>
  <c r="N282" i="1"/>
  <c r="O216" i="1"/>
  <c r="N216" i="1"/>
  <c r="Q216" i="1"/>
  <c r="P216" i="1"/>
  <c r="R216" i="1"/>
  <c r="O224" i="1"/>
  <c r="N224" i="1"/>
  <c r="Q224" i="1"/>
  <c r="P224" i="1"/>
  <c r="R224" i="1"/>
  <c r="R231" i="1"/>
  <c r="O231" i="1"/>
  <c r="N231" i="1"/>
  <c r="P231" i="1"/>
  <c r="Q231" i="1"/>
  <c r="R239" i="1"/>
  <c r="O239" i="1"/>
  <c r="N239" i="1"/>
  <c r="P239" i="1"/>
  <c r="Q239" i="1"/>
  <c r="P253" i="1"/>
  <c r="O253" i="1"/>
  <c r="N253" i="1"/>
  <c r="Q253" i="1"/>
  <c r="Q299" i="1"/>
  <c r="P299" i="1"/>
  <c r="O299" i="1"/>
  <c r="N299" i="1"/>
  <c r="N276" i="1"/>
  <c r="P276" i="1"/>
  <c r="Q276" i="1"/>
  <c r="O276" i="1"/>
  <c r="P302" i="1"/>
  <c r="O302" i="1"/>
  <c r="N302" i="1"/>
  <c r="Q302" i="1"/>
  <c r="D145" i="1"/>
  <c r="E145" i="1"/>
  <c r="H89" i="1"/>
  <c r="G89" i="1"/>
  <c r="F89" i="1"/>
  <c r="E89" i="1"/>
  <c r="I89" i="1"/>
  <c r="B54" i="1"/>
  <c r="Q14" i="1"/>
  <c r="P14" i="1"/>
  <c r="O14" i="1"/>
  <c r="N14" i="1"/>
  <c r="R14" i="1"/>
  <c r="C153" i="1"/>
  <c r="O31" i="1"/>
  <c r="N31" i="1"/>
  <c r="Q31" i="1"/>
  <c r="P31" i="1"/>
  <c r="R31" i="1"/>
  <c r="O23" i="1"/>
  <c r="N23" i="1"/>
  <c r="Q23" i="1"/>
  <c r="P23" i="1"/>
  <c r="R23" i="1"/>
  <c r="R39" i="1"/>
  <c r="R41" i="1"/>
  <c r="R35" i="1"/>
  <c r="R37" i="1"/>
  <c r="K146" i="1"/>
  <c r="K92" i="1"/>
  <c r="K148" i="1" s="1"/>
  <c r="C134" i="1"/>
  <c r="C158" i="1"/>
  <c r="C161" i="1"/>
  <c r="C68" i="1"/>
  <c r="N128" i="1"/>
  <c r="R72" i="1"/>
  <c r="Q72" i="1"/>
  <c r="P72" i="1"/>
  <c r="O72" i="1"/>
  <c r="N72" i="1"/>
  <c r="L133" i="1"/>
  <c r="L161" i="1"/>
  <c r="L160" i="1"/>
  <c r="L164" i="1"/>
  <c r="C152" i="1"/>
  <c r="G96" i="1"/>
  <c r="E96" i="1"/>
  <c r="N35" i="1"/>
  <c r="P35" i="1"/>
  <c r="K153" i="1"/>
  <c r="K170" i="1"/>
  <c r="K124" i="1"/>
  <c r="K129" i="1"/>
  <c r="K137" i="1"/>
  <c r="K176" i="1"/>
  <c r="B145" i="1"/>
  <c r="B157" i="1"/>
  <c r="B162" i="1"/>
  <c r="B130" i="1"/>
  <c r="B138" i="1"/>
  <c r="B174" i="1"/>
  <c r="E131" i="1"/>
  <c r="I75" i="1"/>
  <c r="H75" i="1"/>
  <c r="G75" i="1"/>
  <c r="F75" i="1"/>
  <c r="E75" i="1"/>
  <c r="E139" i="1"/>
  <c r="I83" i="1"/>
  <c r="H83" i="1"/>
  <c r="G83" i="1"/>
  <c r="F83" i="1"/>
  <c r="E83" i="1"/>
  <c r="H207" i="1"/>
  <c r="G207" i="1"/>
  <c r="F207" i="1"/>
  <c r="E207" i="1"/>
  <c r="H122" i="1"/>
  <c r="G122" i="1"/>
  <c r="F122" i="1"/>
  <c r="E178" i="1"/>
  <c r="E122" i="1"/>
  <c r="I122" i="1"/>
  <c r="D178" i="1"/>
  <c r="I64" i="1"/>
  <c r="E64" i="1"/>
  <c r="H64" i="1"/>
  <c r="G64" i="1"/>
  <c r="F64" i="1"/>
  <c r="F222" i="1"/>
  <c r="E222" i="1"/>
  <c r="H222" i="1"/>
  <c r="G222" i="1"/>
  <c r="I222" i="1"/>
  <c r="I231" i="1"/>
  <c r="F231" i="1"/>
  <c r="E231" i="1"/>
  <c r="G231" i="1"/>
  <c r="H231" i="1"/>
  <c r="I239" i="1"/>
  <c r="F239" i="1"/>
  <c r="E239" i="1"/>
  <c r="G239" i="1"/>
  <c r="H239" i="1"/>
  <c r="H271" i="1"/>
  <c r="G271" i="1"/>
  <c r="F271" i="1"/>
  <c r="E271" i="1"/>
  <c r="H262" i="1"/>
  <c r="G262" i="1"/>
  <c r="F262" i="1"/>
  <c r="E262" i="1"/>
  <c r="F249" i="1"/>
  <c r="E249" i="1"/>
  <c r="H249" i="1"/>
  <c r="G249" i="1"/>
  <c r="H248" i="1"/>
  <c r="F248" i="1"/>
  <c r="E248" i="1"/>
  <c r="G248" i="1"/>
  <c r="H284" i="1"/>
  <c r="F284" i="1"/>
  <c r="G284" i="1"/>
  <c r="E284" i="1"/>
  <c r="F298" i="1"/>
  <c r="E298" i="1"/>
  <c r="H298" i="1"/>
  <c r="G298" i="1"/>
  <c r="L179" i="1"/>
  <c r="I104" i="1"/>
  <c r="H104" i="1"/>
  <c r="E160" i="1"/>
  <c r="G104" i="1"/>
  <c r="F104" i="1"/>
  <c r="E104" i="1"/>
  <c r="D160" i="1"/>
  <c r="O41" i="1"/>
  <c r="Q41" i="1"/>
  <c r="Q18" i="1"/>
  <c r="P18" i="1"/>
  <c r="O18" i="1"/>
  <c r="N18" i="1"/>
  <c r="R18" i="1"/>
  <c r="H9" i="1"/>
  <c r="G9" i="1"/>
  <c r="F9" i="1"/>
  <c r="E9" i="1"/>
  <c r="I9" i="1"/>
  <c r="R64" i="1"/>
  <c r="N64" i="1"/>
  <c r="O64" i="1"/>
  <c r="Q64" i="1"/>
  <c r="P64" i="1"/>
  <c r="N248" i="1"/>
  <c r="P248" i="1"/>
  <c r="Q248" i="1"/>
  <c r="O248" i="1"/>
  <c r="O30" i="1"/>
  <c r="N30" i="1"/>
  <c r="R30" i="1"/>
  <c r="Q30" i="1"/>
  <c r="P30" i="1"/>
  <c r="C175" i="1"/>
  <c r="L135" i="1"/>
  <c r="N163" i="1"/>
  <c r="R107" i="1"/>
  <c r="M163" i="1"/>
  <c r="Q107" i="1"/>
  <c r="P107" i="1"/>
  <c r="O107" i="1"/>
  <c r="N107" i="1"/>
  <c r="N132" i="1"/>
  <c r="R76" i="1"/>
  <c r="Q76" i="1"/>
  <c r="P76" i="1"/>
  <c r="O76" i="1"/>
  <c r="N76" i="1"/>
  <c r="Q247" i="1"/>
  <c r="P247" i="1"/>
  <c r="N247" i="1"/>
  <c r="O247" i="1"/>
  <c r="L171" i="1"/>
  <c r="O33" i="1"/>
  <c r="N33" i="1"/>
  <c r="Q33" i="1"/>
  <c r="R33" i="1"/>
  <c r="P33" i="1"/>
  <c r="C130" i="1"/>
  <c r="C174" i="1"/>
  <c r="Q16" i="1"/>
  <c r="P16" i="1"/>
  <c r="O16" i="1"/>
  <c r="N16" i="1"/>
  <c r="R16" i="1"/>
  <c r="K145" i="1"/>
  <c r="F226" i="1"/>
  <c r="E226" i="1"/>
  <c r="H226" i="1"/>
  <c r="G226" i="1"/>
  <c r="I226" i="1"/>
  <c r="G7" i="2"/>
  <c r="F7" i="2"/>
  <c r="E7" i="2"/>
  <c r="I7" i="2"/>
  <c r="H7" i="2"/>
  <c r="L151" i="1"/>
  <c r="O46" i="1"/>
  <c r="N46" i="1"/>
  <c r="P46" i="1"/>
  <c r="R46" i="1"/>
  <c r="Q46" i="1"/>
  <c r="Q10" i="1"/>
  <c r="P10" i="1"/>
  <c r="O10" i="1"/>
  <c r="N10" i="1"/>
  <c r="R10" i="1"/>
  <c r="N129" i="1"/>
  <c r="R73" i="1"/>
  <c r="Q73" i="1"/>
  <c r="P73" i="1"/>
  <c r="N73" i="1"/>
  <c r="O73" i="1"/>
  <c r="N137" i="1"/>
  <c r="R81" i="1"/>
  <c r="Q81" i="1"/>
  <c r="P81" i="1"/>
  <c r="O81" i="1"/>
  <c r="N81" i="1"/>
  <c r="Q119" i="1"/>
  <c r="N175" i="1"/>
  <c r="P119" i="1"/>
  <c r="M175" i="1"/>
  <c r="O119" i="1"/>
  <c r="N119" i="1"/>
  <c r="R119" i="1"/>
  <c r="N159" i="1"/>
  <c r="R103" i="1"/>
  <c r="M159" i="1"/>
  <c r="Q103" i="1"/>
  <c r="O103" i="1"/>
  <c r="N103" i="1"/>
  <c r="P103" i="1"/>
  <c r="R63" i="1"/>
  <c r="N63" i="1"/>
  <c r="Q63" i="1"/>
  <c r="O63" i="1"/>
  <c r="P63" i="1"/>
  <c r="Q271" i="1"/>
  <c r="P271" i="1"/>
  <c r="N271" i="1"/>
  <c r="O271" i="1"/>
  <c r="Q266" i="1"/>
  <c r="P266" i="1"/>
  <c r="O266" i="1"/>
  <c r="N266" i="1"/>
  <c r="O217" i="1"/>
  <c r="N217" i="1"/>
  <c r="Q217" i="1"/>
  <c r="P217" i="1"/>
  <c r="R217" i="1"/>
  <c r="O225" i="1"/>
  <c r="N225" i="1"/>
  <c r="Q225" i="1"/>
  <c r="P225" i="1"/>
  <c r="R225" i="1"/>
  <c r="R232" i="1"/>
  <c r="O232" i="1"/>
  <c r="N232" i="1"/>
  <c r="Q232" i="1"/>
  <c r="P232" i="1"/>
  <c r="R240" i="1"/>
  <c r="O240" i="1"/>
  <c r="N240" i="1"/>
  <c r="Q240" i="1"/>
  <c r="P240" i="1"/>
  <c r="P261" i="1"/>
  <c r="O261" i="1"/>
  <c r="N261" i="1"/>
  <c r="Q261" i="1"/>
  <c r="N280" i="1"/>
  <c r="P280" i="1"/>
  <c r="O280" i="1"/>
  <c r="Q280" i="1"/>
  <c r="N293" i="1"/>
  <c r="P293" i="1"/>
  <c r="Q293" i="1"/>
  <c r="O293" i="1"/>
  <c r="L175" i="1"/>
  <c r="H12" i="1"/>
  <c r="G12" i="1"/>
  <c r="F12" i="1"/>
  <c r="E12" i="1"/>
  <c r="I12" i="1"/>
  <c r="C151" i="1"/>
  <c r="F31" i="1"/>
  <c r="E31" i="1"/>
  <c r="I31" i="1"/>
  <c r="H31" i="1"/>
  <c r="G31" i="1"/>
  <c r="D152" i="1"/>
  <c r="E152" i="1"/>
  <c r="F23" i="1"/>
  <c r="E23" i="1"/>
  <c r="I23" i="1"/>
  <c r="H23" i="1"/>
  <c r="G23" i="1"/>
  <c r="D144" i="1"/>
  <c r="I43" i="1"/>
  <c r="E144" i="1"/>
  <c r="K147" i="1"/>
  <c r="C135" i="1"/>
  <c r="C173" i="1"/>
  <c r="F35" i="1"/>
  <c r="E35" i="1"/>
  <c r="I35" i="1"/>
  <c r="H35" i="1"/>
  <c r="G35" i="1"/>
  <c r="E156" i="1"/>
  <c r="D156" i="1"/>
  <c r="L134" i="1"/>
  <c r="L165" i="1"/>
  <c r="C110" i="1"/>
  <c r="C166" i="1" s="1"/>
  <c r="C150" i="1"/>
  <c r="E94" i="1"/>
  <c r="G94" i="1"/>
  <c r="K161" i="1"/>
  <c r="K154" i="1"/>
  <c r="K130" i="1"/>
  <c r="K138" i="1"/>
  <c r="K177" i="1"/>
  <c r="K165" i="1"/>
  <c r="B110" i="1"/>
  <c r="B166" i="1" s="1"/>
  <c r="B150" i="1"/>
  <c r="F94" i="1"/>
  <c r="H94" i="1"/>
  <c r="B160" i="1"/>
  <c r="B163" i="1"/>
  <c r="B131" i="1"/>
  <c r="B139" i="1"/>
  <c r="B175" i="1"/>
  <c r="E132" i="1"/>
  <c r="I76" i="1"/>
  <c r="H76" i="1"/>
  <c r="G76" i="1"/>
  <c r="F76" i="1"/>
  <c r="E76" i="1"/>
  <c r="D171" i="1"/>
  <c r="H115" i="1"/>
  <c r="G115" i="1"/>
  <c r="F115" i="1"/>
  <c r="E115" i="1"/>
  <c r="E171" i="1"/>
  <c r="I115" i="1"/>
  <c r="I106" i="1"/>
  <c r="H106" i="1"/>
  <c r="E162" i="1"/>
  <c r="G106" i="1"/>
  <c r="E106" i="1"/>
  <c r="D162" i="1"/>
  <c r="F106" i="1"/>
  <c r="I65" i="1"/>
  <c r="E65" i="1"/>
  <c r="F65" i="1"/>
  <c r="G65" i="1"/>
  <c r="H65" i="1"/>
  <c r="H201" i="1"/>
  <c r="G201" i="1"/>
  <c r="F201" i="1"/>
  <c r="E201" i="1"/>
  <c r="F215" i="1"/>
  <c r="E215" i="1"/>
  <c r="H215" i="1"/>
  <c r="G215" i="1"/>
  <c r="I215" i="1"/>
  <c r="F223" i="1"/>
  <c r="E223" i="1"/>
  <c r="H223" i="1"/>
  <c r="G223" i="1"/>
  <c r="I223" i="1"/>
  <c r="I232" i="1"/>
  <c r="F232" i="1"/>
  <c r="E232" i="1"/>
  <c r="H232" i="1"/>
  <c r="G232" i="1"/>
  <c r="I240" i="1"/>
  <c r="F240" i="1"/>
  <c r="E240" i="1"/>
  <c r="H240" i="1"/>
  <c r="G240" i="1"/>
  <c r="H266" i="1"/>
  <c r="G266" i="1"/>
  <c r="F266" i="1"/>
  <c r="E266" i="1"/>
  <c r="F253" i="1"/>
  <c r="E253" i="1"/>
  <c r="H253" i="1"/>
  <c r="G253" i="1"/>
  <c r="H252" i="1"/>
  <c r="F252" i="1"/>
  <c r="E252" i="1"/>
  <c r="G252" i="1"/>
  <c r="H292" i="1"/>
  <c r="F292" i="1"/>
  <c r="G292" i="1"/>
  <c r="E292" i="1"/>
  <c r="F302" i="1"/>
  <c r="E302" i="1"/>
  <c r="H302" i="1"/>
  <c r="G302" i="1"/>
  <c r="N157" i="1"/>
  <c r="R101" i="1"/>
  <c r="M157" i="1"/>
  <c r="Q101" i="1"/>
  <c r="P101" i="1"/>
  <c r="O101" i="1"/>
  <c r="N101" i="1"/>
  <c r="F40" i="1"/>
  <c r="E40" i="1"/>
  <c r="I40" i="1"/>
  <c r="H40" i="1"/>
  <c r="G40" i="1"/>
  <c r="L156" i="1"/>
  <c r="H15" i="1"/>
  <c r="G15" i="1"/>
  <c r="F15" i="1"/>
  <c r="E15" i="1"/>
  <c r="I15" i="1"/>
  <c r="K322" i="1"/>
  <c r="H322" i="1"/>
  <c r="O322" i="1"/>
  <c r="Q322" i="1"/>
  <c r="M322" i="1"/>
  <c r="N71" i="1"/>
  <c r="P39" i="2"/>
  <c r="N39" i="2"/>
  <c r="Q39" i="2"/>
  <c r="O39" i="2"/>
  <c r="R39" i="2"/>
  <c r="E45" i="2"/>
  <c r="R57" i="1"/>
  <c r="N57" i="1"/>
  <c r="Q57" i="1"/>
  <c r="P57" i="1"/>
  <c r="O57" i="1"/>
  <c r="O169" i="1"/>
  <c r="Q169" i="1"/>
  <c r="F22" i="1"/>
  <c r="E22" i="1"/>
  <c r="I22" i="1"/>
  <c r="H22" i="1"/>
  <c r="G22" i="1"/>
  <c r="H260" i="1"/>
  <c r="F260" i="1"/>
  <c r="G260" i="1"/>
  <c r="E260" i="1"/>
  <c r="H336" i="1"/>
  <c r="Q336" i="1"/>
  <c r="M336" i="1"/>
  <c r="O336" i="1"/>
  <c r="K336" i="1"/>
  <c r="I71" i="1"/>
  <c r="H71" i="1"/>
  <c r="G71" i="1"/>
  <c r="F71" i="1"/>
  <c r="E71" i="1"/>
  <c r="R76" i="2"/>
  <c r="Q76" i="2"/>
  <c r="P76" i="2"/>
  <c r="O76" i="2"/>
  <c r="N76" i="2"/>
  <c r="R51" i="2"/>
  <c r="Q51" i="2"/>
  <c r="P51" i="2"/>
  <c r="O51" i="2"/>
  <c r="N51" i="2"/>
  <c r="I76" i="2"/>
  <c r="H76" i="2"/>
  <c r="G76" i="2"/>
  <c r="F76" i="2"/>
  <c r="E76" i="2"/>
  <c r="F51" i="2"/>
  <c r="N260" i="1"/>
  <c r="P260" i="1"/>
  <c r="Q260" i="1"/>
  <c r="O260" i="1"/>
  <c r="F183" i="1"/>
  <c r="E183" i="1"/>
  <c r="O143" i="1"/>
  <c r="Q143" i="1"/>
  <c r="G39" i="2"/>
  <c r="E39" i="2"/>
  <c r="I39" i="2"/>
  <c r="H39" i="2"/>
  <c r="F39" i="2"/>
  <c r="O214" i="1"/>
  <c r="N214" i="1"/>
  <c r="Q214" i="1"/>
  <c r="P214" i="1"/>
  <c r="R214" i="1"/>
  <c r="Q275" i="1"/>
  <c r="P275" i="1"/>
  <c r="N275" i="1"/>
  <c r="O275" i="1"/>
  <c r="H143" i="1"/>
  <c r="F143" i="1"/>
  <c r="H291" i="1"/>
  <c r="G291" i="1"/>
  <c r="F291" i="1"/>
  <c r="E291" i="1"/>
  <c r="M307" i="1"/>
  <c r="K307" i="1"/>
  <c r="H307" i="1"/>
  <c r="Q307" i="1"/>
  <c r="O307" i="1"/>
  <c r="Q87" i="1"/>
  <c r="P87" i="1"/>
  <c r="O87" i="1"/>
  <c r="N87" i="1"/>
  <c r="R87" i="1"/>
  <c r="O22" i="1"/>
  <c r="N22" i="1"/>
  <c r="Q22" i="1"/>
  <c r="R22" i="1"/>
  <c r="P22" i="1"/>
  <c r="R230" i="1"/>
  <c r="O230" i="1"/>
  <c r="N230" i="1"/>
  <c r="Q230" i="1"/>
  <c r="P230" i="1"/>
  <c r="H127" i="1"/>
  <c r="H113" i="1"/>
  <c r="F127" i="1"/>
  <c r="G113" i="1"/>
  <c r="F113" i="1"/>
  <c r="E113" i="1"/>
  <c r="I113" i="1"/>
  <c r="H169" i="1"/>
  <c r="F169" i="1"/>
  <c r="H244" i="1"/>
  <c r="G244" i="1"/>
  <c r="F244" i="1"/>
  <c r="E244" i="1"/>
  <c r="I230" i="1"/>
  <c r="F230" i="1"/>
  <c r="E230" i="1"/>
  <c r="H230" i="1"/>
  <c r="G230" i="1"/>
  <c r="Q113" i="1"/>
  <c r="P113" i="1"/>
  <c r="O113" i="1"/>
  <c r="Q127" i="1"/>
  <c r="N113" i="1"/>
  <c r="R113" i="1"/>
  <c r="O127" i="1"/>
  <c r="O351" i="1"/>
  <c r="M351" i="1"/>
  <c r="H351" i="1"/>
  <c r="Q351" i="1"/>
  <c r="K351" i="1"/>
  <c r="N12" i="2"/>
  <c r="R12" i="2"/>
  <c r="Q12" i="2"/>
  <c r="O12" i="2"/>
  <c r="P12" i="2"/>
  <c r="G199" i="1"/>
  <c r="H199" i="1"/>
  <c r="F214" i="1"/>
  <c r="E214" i="1"/>
  <c r="H214" i="1"/>
  <c r="G214" i="1"/>
  <c r="I214" i="1"/>
  <c r="N45" i="2"/>
  <c r="R45" i="2"/>
  <c r="Q45" i="2"/>
  <c r="P45" i="2"/>
  <c r="O45" i="2"/>
  <c r="P199" i="1"/>
  <c r="Q199" i="1"/>
  <c r="Q291" i="1"/>
  <c r="P291" i="1"/>
  <c r="N291" i="1"/>
  <c r="O291" i="1"/>
  <c r="E12" i="2"/>
  <c r="I12" i="2"/>
  <c r="H12" i="2"/>
  <c r="G12" i="2"/>
  <c r="F12" i="2"/>
  <c r="P244" i="1"/>
  <c r="N244" i="1"/>
  <c r="Q244" i="1"/>
  <c r="O244" i="1"/>
  <c r="H87" i="1"/>
  <c r="G87" i="1"/>
  <c r="F87" i="1"/>
  <c r="E87" i="1"/>
  <c r="I87" i="1"/>
  <c r="I57" i="1"/>
  <c r="E57" i="1"/>
  <c r="H57" i="1"/>
  <c r="F57" i="1"/>
  <c r="G57" i="1"/>
  <c r="H275" i="1"/>
  <c r="G275" i="1"/>
  <c r="F275" i="1"/>
  <c r="E275" i="1"/>
  <c r="R35" i="2" l="1"/>
  <c r="P35" i="2"/>
  <c r="O35" i="2"/>
  <c r="N35" i="2"/>
  <c r="Q35" i="2"/>
  <c r="E29" i="2"/>
  <c r="I29" i="2"/>
  <c r="H29" i="2"/>
  <c r="F29" i="2"/>
  <c r="G29" i="2"/>
  <c r="N149" i="1"/>
  <c r="M149" i="1"/>
  <c r="Q93" i="1"/>
  <c r="P93" i="1"/>
  <c r="O93" i="1"/>
  <c r="N93" i="1"/>
  <c r="R93" i="1"/>
  <c r="M316" i="1"/>
  <c r="K316" i="1"/>
  <c r="H316" i="1"/>
  <c r="Q316" i="1"/>
  <c r="O316" i="1"/>
  <c r="H190" i="1"/>
  <c r="G190" i="1"/>
  <c r="F190" i="1"/>
  <c r="E190" i="1"/>
  <c r="I67" i="2"/>
  <c r="H67" i="2"/>
  <c r="G67" i="2"/>
  <c r="F67" i="2"/>
  <c r="E67" i="2"/>
  <c r="K327" i="1"/>
  <c r="H327" i="1"/>
  <c r="O327" i="1"/>
  <c r="M327" i="1"/>
  <c r="Q327" i="1"/>
  <c r="R63" i="2"/>
  <c r="Q63" i="2"/>
  <c r="P63" i="2"/>
  <c r="O63" i="2"/>
  <c r="N63" i="2"/>
  <c r="H343" i="1"/>
  <c r="Q343" i="1"/>
  <c r="M343" i="1"/>
  <c r="O343" i="1"/>
  <c r="K343" i="1"/>
  <c r="L146" i="1"/>
  <c r="L92" i="1"/>
  <c r="E146" i="1"/>
  <c r="H90" i="1"/>
  <c r="D146" i="1"/>
  <c r="G90" i="1"/>
  <c r="F90" i="1"/>
  <c r="E90" i="1"/>
  <c r="I90" i="1"/>
  <c r="D92" i="1"/>
  <c r="N46" i="2"/>
  <c r="R46" i="2"/>
  <c r="Q46" i="2"/>
  <c r="P46" i="2"/>
  <c r="O46" i="2"/>
  <c r="I32" i="2"/>
  <c r="G32" i="2"/>
  <c r="E32" i="2"/>
  <c r="H32" i="2"/>
  <c r="F32" i="2"/>
  <c r="E13" i="2"/>
  <c r="I13" i="2"/>
  <c r="H13" i="2"/>
  <c r="F13" i="2"/>
  <c r="G13" i="2"/>
  <c r="E18" i="2"/>
  <c r="I18" i="2"/>
  <c r="H18" i="2"/>
  <c r="G18" i="2"/>
  <c r="F18" i="2"/>
  <c r="E22" i="2"/>
  <c r="I22" i="2"/>
  <c r="H22" i="2"/>
  <c r="G22" i="2"/>
  <c r="F22" i="2"/>
  <c r="E26" i="2"/>
  <c r="I26" i="2"/>
  <c r="H26" i="2"/>
  <c r="G26" i="2"/>
  <c r="F26" i="2"/>
  <c r="I30" i="2"/>
  <c r="G30" i="2"/>
  <c r="E30" i="2"/>
  <c r="F30" i="2"/>
  <c r="H30" i="2"/>
  <c r="Q359" i="1"/>
  <c r="O359" i="1"/>
  <c r="M359" i="1"/>
  <c r="K359" i="1"/>
  <c r="H359" i="1"/>
  <c r="M310" i="1"/>
  <c r="K310" i="1"/>
  <c r="H310" i="1"/>
  <c r="Q310" i="1"/>
  <c r="O310" i="1"/>
  <c r="M318" i="1"/>
  <c r="K318" i="1"/>
  <c r="H318" i="1"/>
  <c r="Q318" i="1"/>
  <c r="O318" i="1"/>
  <c r="K328" i="1"/>
  <c r="H328" i="1"/>
  <c r="O328" i="1"/>
  <c r="M328" i="1"/>
  <c r="Q328" i="1"/>
  <c r="B149" i="1"/>
  <c r="F184" i="1"/>
  <c r="E184" i="1"/>
  <c r="H184" i="1"/>
  <c r="G184" i="1"/>
  <c r="R72" i="2"/>
  <c r="Q72" i="2"/>
  <c r="P72" i="2"/>
  <c r="O72" i="2"/>
  <c r="N72" i="2"/>
  <c r="I55" i="2"/>
  <c r="H55" i="2"/>
  <c r="G55" i="2"/>
  <c r="F55" i="2"/>
  <c r="E55" i="2"/>
  <c r="I71" i="2"/>
  <c r="H71" i="2"/>
  <c r="G71" i="2"/>
  <c r="F71" i="2"/>
  <c r="E71" i="2"/>
  <c r="R65" i="2"/>
  <c r="Q65" i="2"/>
  <c r="P65" i="2"/>
  <c r="O65" i="2"/>
  <c r="N65" i="2"/>
  <c r="I56" i="2"/>
  <c r="H56" i="2"/>
  <c r="G56" i="2"/>
  <c r="F56" i="2"/>
  <c r="E56" i="2"/>
  <c r="I72" i="2"/>
  <c r="H72" i="2"/>
  <c r="G72" i="2"/>
  <c r="F72" i="2"/>
  <c r="E72" i="2"/>
  <c r="R78" i="2"/>
  <c r="Q78" i="2"/>
  <c r="P78" i="2"/>
  <c r="O78" i="2"/>
  <c r="N78" i="2"/>
  <c r="H344" i="1"/>
  <c r="Q344" i="1"/>
  <c r="M344" i="1"/>
  <c r="K344" i="1"/>
  <c r="F25" i="1"/>
  <c r="E25" i="1"/>
  <c r="D27" i="1"/>
  <c r="H25" i="1"/>
  <c r="I25" i="1"/>
  <c r="G25" i="1"/>
  <c r="P193" i="1"/>
  <c r="O193" i="1"/>
  <c r="N193" i="1"/>
  <c r="Q193" i="1"/>
  <c r="N192" i="1"/>
  <c r="P192" i="1"/>
  <c r="O192" i="1"/>
  <c r="Q192" i="1"/>
  <c r="N208" i="1"/>
  <c r="P208" i="1"/>
  <c r="O208" i="1"/>
  <c r="Q208" i="1"/>
  <c r="Q190" i="1"/>
  <c r="P190" i="1"/>
  <c r="O190" i="1"/>
  <c r="N190" i="1"/>
  <c r="Q204" i="1"/>
  <c r="P204" i="1"/>
  <c r="O204" i="1"/>
  <c r="N204" i="1"/>
  <c r="D147" i="1"/>
  <c r="E147" i="1"/>
  <c r="H91" i="1"/>
  <c r="G91" i="1"/>
  <c r="F91" i="1"/>
  <c r="E91" i="1"/>
  <c r="I91" i="1"/>
  <c r="E15" i="2"/>
  <c r="I15" i="2"/>
  <c r="H15" i="2"/>
  <c r="F15" i="2"/>
  <c r="G15" i="2"/>
  <c r="E21" i="2"/>
  <c r="I21" i="2"/>
  <c r="H21" i="2"/>
  <c r="F21" i="2"/>
  <c r="G21" i="2"/>
  <c r="C147" i="1"/>
  <c r="P42" i="2"/>
  <c r="N42" i="2"/>
  <c r="R42" i="2"/>
  <c r="Q42" i="2"/>
  <c r="O42" i="2"/>
  <c r="Q201" i="1"/>
  <c r="N201" i="1"/>
  <c r="O201" i="1"/>
  <c r="P201" i="1"/>
  <c r="E16" i="2"/>
  <c r="I16" i="2"/>
  <c r="H16" i="2"/>
  <c r="G16" i="2"/>
  <c r="F16" i="2"/>
  <c r="N17" i="2"/>
  <c r="R17" i="2"/>
  <c r="Q17" i="2"/>
  <c r="P17" i="2"/>
  <c r="O17" i="2"/>
  <c r="Q356" i="1"/>
  <c r="O356" i="1"/>
  <c r="M356" i="1"/>
  <c r="H356" i="1"/>
  <c r="K356" i="1"/>
  <c r="H194" i="1"/>
  <c r="G194" i="1"/>
  <c r="F194" i="1"/>
  <c r="E194" i="1"/>
  <c r="I53" i="2"/>
  <c r="H53" i="2"/>
  <c r="G53" i="2"/>
  <c r="F53" i="2"/>
  <c r="E53" i="2"/>
  <c r="N188" i="1"/>
  <c r="P188" i="1"/>
  <c r="O188" i="1"/>
  <c r="Q188" i="1"/>
  <c r="L27" i="1"/>
  <c r="E47" i="2"/>
  <c r="I47" i="2"/>
  <c r="H47" i="2"/>
  <c r="G47" i="2"/>
  <c r="F47" i="2"/>
  <c r="N13" i="2"/>
  <c r="R13" i="2"/>
  <c r="Q13" i="2"/>
  <c r="P13" i="2"/>
  <c r="O13" i="2"/>
  <c r="N18" i="2"/>
  <c r="R18" i="2"/>
  <c r="Q18" i="2"/>
  <c r="O18" i="2"/>
  <c r="P18" i="2"/>
  <c r="N22" i="2"/>
  <c r="R22" i="2"/>
  <c r="Q22" i="2"/>
  <c r="O22" i="2"/>
  <c r="P22" i="2"/>
  <c r="N26" i="2"/>
  <c r="R26" i="2"/>
  <c r="Q26" i="2"/>
  <c r="O26" i="2"/>
  <c r="P26" i="2"/>
  <c r="I34" i="2"/>
  <c r="G34" i="2"/>
  <c r="E34" i="2"/>
  <c r="F34" i="2"/>
  <c r="H34" i="2"/>
  <c r="Q353" i="1"/>
  <c r="O353" i="1"/>
  <c r="M353" i="1"/>
  <c r="K353" i="1"/>
  <c r="H353" i="1"/>
  <c r="Q362" i="1"/>
  <c r="O362" i="1"/>
  <c r="M362" i="1"/>
  <c r="K362" i="1"/>
  <c r="H362" i="1"/>
  <c r="M146" i="1"/>
  <c r="N146" i="1"/>
  <c r="Q90" i="1"/>
  <c r="P90" i="1"/>
  <c r="O90" i="1"/>
  <c r="N90" i="1"/>
  <c r="R90" i="1"/>
  <c r="M92" i="1"/>
  <c r="M311" i="1"/>
  <c r="K311" i="1"/>
  <c r="H311" i="1"/>
  <c r="Q311" i="1"/>
  <c r="O311" i="1"/>
  <c r="M319" i="1"/>
  <c r="K319" i="1"/>
  <c r="H319" i="1"/>
  <c r="Q319" i="1"/>
  <c r="O319" i="1"/>
  <c r="K329" i="1"/>
  <c r="H329" i="1"/>
  <c r="O329" i="1"/>
  <c r="Q329" i="1"/>
  <c r="M329" i="1"/>
  <c r="F188" i="1"/>
  <c r="E188" i="1"/>
  <c r="G188" i="1"/>
  <c r="H188" i="1"/>
  <c r="R54" i="2"/>
  <c r="Q54" i="2"/>
  <c r="P54" i="2"/>
  <c r="O54" i="2"/>
  <c r="N54" i="2"/>
  <c r="I57" i="2"/>
  <c r="H57" i="2"/>
  <c r="G57" i="2"/>
  <c r="F57" i="2"/>
  <c r="E57" i="2"/>
  <c r="I73" i="2"/>
  <c r="H73" i="2"/>
  <c r="G73" i="2"/>
  <c r="F73" i="2"/>
  <c r="E73" i="2"/>
  <c r="R67" i="2"/>
  <c r="Q67" i="2"/>
  <c r="P67" i="2"/>
  <c r="O67" i="2"/>
  <c r="N67" i="2"/>
  <c r="I58" i="2"/>
  <c r="H58" i="2"/>
  <c r="G58" i="2"/>
  <c r="F58" i="2"/>
  <c r="E58" i="2"/>
  <c r="I79" i="2"/>
  <c r="H79" i="2"/>
  <c r="G79" i="2"/>
  <c r="F79" i="2"/>
  <c r="E79" i="2"/>
  <c r="H337" i="1"/>
  <c r="Q337" i="1"/>
  <c r="M337" i="1"/>
  <c r="O337" i="1"/>
  <c r="K337" i="1"/>
  <c r="H345" i="1"/>
  <c r="Q345" i="1"/>
  <c r="M345" i="1"/>
  <c r="O345" i="1"/>
  <c r="K345" i="1"/>
  <c r="F26" i="1"/>
  <c r="E26" i="1"/>
  <c r="H26" i="1"/>
  <c r="G26" i="1"/>
  <c r="I26" i="1"/>
  <c r="G40" i="2"/>
  <c r="E40" i="2"/>
  <c r="I40" i="2"/>
  <c r="H40" i="2"/>
  <c r="F40" i="2"/>
  <c r="N184" i="1"/>
  <c r="P184" i="1"/>
  <c r="Q184" i="1"/>
  <c r="P189" i="1"/>
  <c r="O189" i="1"/>
  <c r="N189" i="1"/>
  <c r="Q189" i="1"/>
  <c r="P202" i="1"/>
  <c r="O202" i="1"/>
  <c r="N202" i="1"/>
  <c r="Q202" i="1"/>
  <c r="K326" i="1"/>
  <c r="H326" i="1"/>
  <c r="O326" i="1"/>
  <c r="Q326" i="1"/>
  <c r="M326" i="1"/>
  <c r="R68" i="2"/>
  <c r="Q68" i="2"/>
  <c r="P68" i="2"/>
  <c r="O68" i="2"/>
  <c r="N68" i="2"/>
  <c r="I68" i="2"/>
  <c r="H68" i="2"/>
  <c r="G68" i="2"/>
  <c r="F68" i="2"/>
  <c r="E68" i="2"/>
  <c r="E46" i="2"/>
  <c r="I46" i="2"/>
  <c r="H46" i="2"/>
  <c r="G46" i="2"/>
  <c r="F46" i="2"/>
  <c r="R36" i="2"/>
  <c r="P36" i="2"/>
  <c r="O36" i="2"/>
  <c r="N36" i="2"/>
  <c r="Q36" i="2"/>
  <c r="N21" i="2"/>
  <c r="R21" i="2"/>
  <c r="Q21" i="2"/>
  <c r="P21" i="2"/>
  <c r="O21" i="2"/>
  <c r="F193" i="1"/>
  <c r="E193" i="1"/>
  <c r="H193" i="1"/>
  <c r="G193" i="1"/>
  <c r="R70" i="2"/>
  <c r="Q70" i="2"/>
  <c r="P70" i="2"/>
  <c r="O70" i="2"/>
  <c r="N70" i="2"/>
  <c r="I54" i="2"/>
  <c r="H54" i="2"/>
  <c r="G54" i="2"/>
  <c r="F54" i="2"/>
  <c r="E54" i="2"/>
  <c r="N47" i="2"/>
  <c r="R47" i="2"/>
  <c r="Q47" i="2"/>
  <c r="P47" i="2"/>
  <c r="O47" i="2"/>
  <c r="I35" i="2"/>
  <c r="G35" i="2"/>
  <c r="E35" i="2"/>
  <c r="H35" i="2"/>
  <c r="F35" i="2"/>
  <c r="R30" i="2"/>
  <c r="P30" i="2"/>
  <c r="N30" i="2"/>
  <c r="Q30" i="2"/>
  <c r="O30" i="2"/>
  <c r="E14" i="2"/>
  <c r="I14" i="2"/>
  <c r="H14" i="2"/>
  <c r="G14" i="2"/>
  <c r="F14" i="2"/>
  <c r="E19" i="2"/>
  <c r="I19" i="2"/>
  <c r="H19" i="2"/>
  <c r="F19" i="2"/>
  <c r="G19" i="2"/>
  <c r="E23" i="2"/>
  <c r="I23" i="2"/>
  <c r="H23" i="2"/>
  <c r="F23" i="2"/>
  <c r="G23" i="2"/>
  <c r="E27" i="2"/>
  <c r="I27" i="2"/>
  <c r="H27" i="2"/>
  <c r="F27" i="2"/>
  <c r="G27" i="2"/>
  <c r="Q355" i="1"/>
  <c r="O355" i="1"/>
  <c r="M355" i="1"/>
  <c r="K355" i="1"/>
  <c r="H355" i="1"/>
  <c r="O25" i="1"/>
  <c r="N25" i="1"/>
  <c r="R25" i="1"/>
  <c r="M27" i="1"/>
  <c r="Q25" i="1"/>
  <c r="P25" i="1"/>
  <c r="M312" i="1"/>
  <c r="K312" i="1"/>
  <c r="H312" i="1"/>
  <c r="Q312" i="1"/>
  <c r="O312" i="1"/>
  <c r="K330" i="1"/>
  <c r="H330" i="1"/>
  <c r="O330" i="1"/>
  <c r="Q330" i="1"/>
  <c r="M330" i="1"/>
  <c r="H187" i="1"/>
  <c r="G187" i="1"/>
  <c r="F187" i="1"/>
  <c r="E187" i="1"/>
  <c r="F192" i="1"/>
  <c r="E192" i="1"/>
  <c r="H192" i="1"/>
  <c r="G192" i="1"/>
  <c r="R58" i="2"/>
  <c r="Q58" i="2"/>
  <c r="P58" i="2"/>
  <c r="O58" i="2"/>
  <c r="N58" i="2"/>
  <c r="I59" i="2"/>
  <c r="H59" i="2"/>
  <c r="G59" i="2"/>
  <c r="F59" i="2"/>
  <c r="E59" i="2"/>
  <c r="R53" i="2"/>
  <c r="Q53" i="2"/>
  <c r="P53" i="2"/>
  <c r="O53" i="2"/>
  <c r="N53" i="2"/>
  <c r="R69" i="2"/>
  <c r="Q69" i="2"/>
  <c r="P69" i="2"/>
  <c r="O69" i="2"/>
  <c r="N69" i="2"/>
  <c r="I60" i="2"/>
  <c r="H60" i="2"/>
  <c r="G60" i="2"/>
  <c r="F60" i="2"/>
  <c r="E60" i="2"/>
  <c r="R79" i="2"/>
  <c r="Q79" i="2"/>
  <c r="P79" i="2"/>
  <c r="O79" i="2"/>
  <c r="N79" i="2"/>
  <c r="H338" i="1"/>
  <c r="Q338" i="1"/>
  <c r="M338" i="1"/>
  <c r="K338" i="1"/>
  <c r="H346" i="1"/>
  <c r="Q346" i="1"/>
  <c r="M346" i="1"/>
  <c r="O346" i="1"/>
  <c r="K346" i="1"/>
  <c r="F28" i="1"/>
  <c r="E28" i="1"/>
  <c r="H28" i="1"/>
  <c r="I28" i="1"/>
  <c r="G28" i="1"/>
  <c r="P40" i="2"/>
  <c r="N40" i="2"/>
  <c r="Q40" i="2"/>
  <c r="O40" i="2"/>
  <c r="R40" i="2"/>
  <c r="P206" i="1"/>
  <c r="O206" i="1"/>
  <c r="Q206" i="1"/>
  <c r="N206" i="1"/>
  <c r="Q187" i="1"/>
  <c r="N187" i="1"/>
  <c r="P187" i="1"/>
  <c r="O187" i="1"/>
  <c r="I31" i="2"/>
  <c r="G31" i="2"/>
  <c r="E31" i="2"/>
  <c r="H31" i="2"/>
  <c r="F31" i="2"/>
  <c r="E25" i="2"/>
  <c r="I25" i="2"/>
  <c r="H25" i="2"/>
  <c r="F25" i="2"/>
  <c r="G25" i="2"/>
  <c r="M308" i="1"/>
  <c r="K308" i="1"/>
  <c r="H308" i="1"/>
  <c r="Q308" i="1"/>
  <c r="O308" i="1"/>
  <c r="N25" i="2"/>
  <c r="R25" i="2"/>
  <c r="Q25" i="2"/>
  <c r="P25" i="2"/>
  <c r="O25" i="2"/>
  <c r="M309" i="1"/>
  <c r="K309" i="1"/>
  <c r="H309" i="1"/>
  <c r="Q309" i="1"/>
  <c r="O309" i="1"/>
  <c r="I70" i="2"/>
  <c r="H70" i="2"/>
  <c r="G70" i="2"/>
  <c r="F70" i="2"/>
  <c r="E70" i="2"/>
  <c r="E48" i="2"/>
  <c r="I48" i="2"/>
  <c r="H48" i="2"/>
  <c r="G48" i="2"/>
  <c r="F48" i="2"/>
  <c r="I36" i="2"/>
  <c r="G36" i="2"/>
  <c r="F36" i="2"/>
  <c r="E36" i="2"/>
  <c r="H36" i="2"/>
  <c r="R34" i="2"/>
  <c r="P34" i="2"/>
  <c r="N34" i="2"/>
  <c r="Q34" i="2"/>
  <c r="O34" i="2"/>
  <c r="N14" i="2"/>
  <c r="R14" i="2"/>
  <c r="Q14" i="2"/>
  <c r="O14" i="2"/>
  <c r="P14" i="2"/>
  <c r="N19" i="2"/>
  <c r="R19" i="2"/>
  <c r="Q19" i="2"/>
  <c r="P19" i="2"/>
  <c r="O19" i="2"/>
  <c r="N23" i="2"/>
  <c r="R23" i="2"/>
  <c r="Q23" i="2"/>
  <c r="P23" i="2"/>
  <c r="O23" i="2"/>
  <c r="N27" i="2"/>
  <c r="R27" i="2"/>
  <c r="Q27" i="2"/>
  <c r="P27" i="2"/>
  <c r="O27" i="2"/>
  <c r="R32" i="2"/>
  <c r="P32" i="2"/>
  <c r="N32" i="2"/>
  <c r="Q32" i="2"/>
  <c r="O32" i="2"/>
  <c r="Q352" i="1"/>
  <c r="O352" i="1"/>
  <c r="M352" i="1"/>
  <c r="K352" i="1"/>
  <c r="H352" i="1"/>
  <c r="O26" i="1"/>
  <c r="N26" i="1"/>
  <c r="R26" i="1"/>
  <c r="Q26" i="1"/>
  <c r="P26" i="1"/>
  <c r="M313" i="1"/>
  <c r="K313" i="1"/>
  <c r="H313" i="1"/>
  <c r="Q313" i="1"/>
  <c r="O313" i="1"/>
  <c r="K323" i="1"/>
  <c r="H323" i="1"/>
  <c r="O323" i="1"/>
  <c r="M323" i="1"/>
  <c r="Q323" i="1"/>
  <c r="K331" i="1"/>
  <c r="H331" i="1"/>
  <c r="O331" i="1"/>
  <c r="M331" i="1"/>
  <c r="Q331" i="1"/>
  <c r="H191" i="1"/>
  <c r="G191" i="1"/>
  <c r="F191" i="1"/>
  <c r="E191" i="1"/>
  <c r="R66" i="2"/>
  <c r="Q66" i="2"/>
  <c r="P66" i="2"/>
  <c r="O66" i="2"/>
  <c r="N66" i="2"/>
  <c r="I61" i="2"/>
  <c r="H61" i="2"/>
  <c r="G61" i="2"/>
  <c r="F61" i="2"/>
  <c r="E61" i="2"/>
  <c r="R55" i="2"/>
  <c r="Q55" i="2"/>
  <c r="P55" i="2"/>
  <c r="O55" i="2"/>
  <c r="N55" i="2"/>
  <c r="R71" i="2"/>
  <c r="Q71" i="2"/>
  <c r="P71" i="2"/>
  <c r="O71" i="2"/>
  <c r="N71" i="2"/>
  <c r="I62" i="2"/>
  <c r="H62" i="2"/>
  <c r="G62" i="2"/>
  <c r="F62" i="2"/>
  <c r="E62" i="2"/>
  <c r="H339" i="1"/>
  <c r="Q339" i="1"/>
  <c r="M339" i="1"/>
  <c r="O339" i="1"/>
  <c r="K339" i="1"/>
  <c r="H347" i="1"/>
  <c r="Q347" i="1"/>
  <c r="M347" i="1"/>
  <c r="O347" i="1"/>
  <c r="K347" i="1"/>
  <c r="G41" i="2"/>
  <c r="E41" i="2"/>
  <c r="I41" i="2"/>
  <c r="H41" i="2"/>
  <c r="F41" i="2"/>
  <c r="Q203" i="1"/>
  <c r="N203" i="1"/>
  <c r="P203" i="1"/>
  <c r="O203" i="1"/>
  <c r="Q191" i="1"/>
  <c r="N191" i="1"/>
  <c r="P191" i="1"/>
  <c r="O191" i="1"/>
  <c r="Q194" i="1"/>
  <c r="P194" i="1"/>
  <c r="O194" i="1"/>
  <c r="N194" i="1"/>
  <c r="Q195" i="1"/>
  <c r="N195" i="1"/>
  <c r="P195" i="1"/>
  <c r="O195" i="1"/>
  <c r="Q207" i="1"/>
  <c r="N207" i="1"/>
  <c r="P207" i="1"/>
  <c r="O207" i="1"/>
  <c r="Q361" i="1"/>
  <c r="O361" i="1"/>
  <c r="M361" i="1"/>
  <c r="K361" i="1"/>
  <c r="H361" i="1"/>
  <c r="B146" i="1"/>
  <c r="B92" i="1"/>
  <c r="B148" i="1" s="1"/>
  <c r="R61" i="2"/>
  <c r="Q61" i="2"/>
  <c r="P61" i="2"/>
  <c r="O61" i="2"/>
  <c r="N61" i="2"/>
  <c r="R77" i="2"/>
  <c r="Q77" i="2"/>
  <c r="P77" i="2"/>
  <c r="O77" i="2"/>
  <c r="N77" i="2"/>
  <c r="D149" i="1"/>
  <c r="E149" i="1"/>
  <c r="H93" i="1"/>
  <c r="G93" i="1"/>
  <c r="F93" i="1"/>
  <c r="E93" i="1"/>
  <c r="I93" i="1"/>
  <c r="N29" i="2"/>
  <c r="R29" i="2"/>
  <c r="Q29" i="2"/>
  <c r="P29" i="2"/>
  <c r="O29" i="2"/>
  <c r="B147" i="1"/>
  <c r="L147" i="1"/>
  <c r="N48" i="2"/>
  <c r="R48" i="2"/>
  <c r="Q48" i="2"/>
  <c r="P48" i="2"/>
  <c r="O48" i="2"/>
  <c r="R33" i="2"/>
  <c r="P33" i="2"/>
  <c r="N33" i="2"/>
  <c r="Q33" i="2"/>
  <c r="O33" i="2"/>
  <c r="I33" i="2"/>
  <c r="G33" i="2"/>
  <c r="E33" i="2"/>
  <c r="H33" i="2"/>
  <c r="F33" i="2"/>
  <c r="N15" i="2"/>
  <c r="R15" i="2"/>
  <c r="Q15" i="2"/>
  <c r="P15" i="2"/>
  <c r="O15" i="2"/>
  <c r="E20" i="2"/>
  <c r="I20" i="2"/>
  <c r="H20" i="2"/>
  <c r="G20" i="2"/>
  <c r="F20" i="2"/>
  <c r="E24" i="2"/>
  <c r="I24" i="2"/>
  <c r="H24" i="2"/>
  <c r="G24" i="2"/>
  <c r="F24" i="2"/>
  <c r="E28" i="2"/>
  <c r="I28" i="2"/>
  <c r="H28" i="2"/>
  <c r="G28" i="2"/>
  <c r="F28" i="2"/>
  <c r="Q358" i="1"/>
  <c r="O358" i="1"/>
  <c r="M358" i="1"/>
  <c r="K358" i="1"/>
  <c r="H358" i="1"/>
  <c r="Q360" i="1"/>
  <c r="O360" i="1"/>
  <c r="M360" i="1"/>
  <c r="K360" i="1"/>
  <c r="H360" i="1"/>
  <c r="O28" i="1"/>
  <c r="N28" i="1"/>
  <c r="Q28" i="1"/>
  <c r="P28" i="1"/>
  <c r="R28" i="1"/>
  <c r="M314" i="1"/>
  <c r="K314" i="1"/>
  <c r="H314" i="1"/>
  <c r="Q314" i="1"/>
  <c r="O314" i="1"/>
  <c r="K324" i="1"/>
  <c r="H324" i="1"/>
  <c r="O324" i="1"/>
  <c r="M324" i="1"/>
  <c r="Q324" i="1"/>
  <c r="K332" i="1"/>
  <c r="H332" i="1"/>
  <c r="O332" i="1"/>
  <c r="M332" i="1"/>
  <c r="Q332" i="1"/>
  <c r="H195" i="1"/>
  <c r="G195" i="1"/>
  <c r="F195" i="1"/>
  <c r="E195" i="1"/>
  <c r="R56" i="2"/>
  <c r="Q56" i="2"/>
  <c r="P56" i="2"/>
  <c r="O56" i="2"/>
  <c r="N56" i="2"/>
  <c r="R52" i="2"/>
  <c r="Q52" i="2"/>
  <c r="P52" i="2"/>
  <c r="O52" i="2"/>
  <c r="N52" i="2"/>
  <c r="I63" i="2"/>
  <c r="H63" i="2"/>
  <c r="G63" i="2"/>
  <c r="F63" i="2"/>
  <c r="E63" i="2"/>
  <c r="R57" i="2"/>
  <c r="Q57" i="2"/>
  <c r="P57" i="2"/>
  <c r="O57" i="2"/>
  <c r="N57" i="2"/>
  <c r="R73" i="2"/>
  <c r="Q73" i="2"/>
  <c r="P73" i="2"/>
  <c r="O73" i="2"/>
  <c r="N73" i="2"/>
  <c r="I64" i="2"/>
  <c r="H64" i="2"/>
  <c r="G64" i="2"/>
  <c r="F64" i="2"/>
  <c r="E64" i="2"/>
  <c r="H340" i="1"/>
  <c r="Q340" i="1"/>
  <c r="M340" i="1"/>
  <c r="O340" i="1"/>
  <c r="K340" i="1"/>
  <c r="O348" i="1"/>
  <c r="H348" i="1"/>
  <c r="M348" i="1"/>
  <c r="Q348" i="1"/>
  <c r="K348" i="1"/>
  <c r="P41" i="2"/>
  <c r="N41" i="2"/>
  <c r="Q41" i="2"/>
  <c r="O41" i="2"/>
  <c r="R41" i="2"/>
  <c r="N205" i="1"/>
  <c r="O205" i="1"/>
  <c r="Q205" i="1"/>
  <c r="P205" i="1"/>
  <c r="N209" i="1"/>
  <c r="P209" i="1"/>
  <c r="O209" i="1"/>
  <c r="Q209" i="1"/>
  <c r="E17" i="2"/>
  <c r="I17" i="2"/>
  <c r="H17" i="2"/>
  <c r="F17" i="2"/>
  <c r="G17" i="2"/>
  <c r="Q354" i="1"/>
  <c r="O354" i="1"/>
  <c r="M354" i="1"/>
  <c r="H354" i="1"/>
  <c r="K354" i="1"/>
  <c r="F189" i="1"/>
  <c r="E189" i="1"/>
  <c r="H189" i="1"/>
  <c r="G189" i="1"/>
  <c r="R62" i="2"/>
  <c r="Q62" i="2"/>
  <c r="P62" i="2"/>
  <c r="O62" i="2"/>
  <c r="N62" i="2"/>
  <c r="I52" i="2"/>
  <c r="H52" i="2"/>
  <c r="G52" i="2"/>
  <c r="F52" i="2"/>
  <c r="E52" i="2"/>
  <c r="H342" i="1"/>
  <c r="Q342" i="1"/>
  <c r="M342" i="1"/>
  <c r="O342" i="1"/>
  <c r="K342" i="1"/>
  <c r="M317" i="1"/>
  <c r="K317" i="1"/>
  <c r="H317" i="1"/>
  <c r="Q317" i="1"/>
  <c r="O317" i="1"/>
  <c r="I69" i="2"/>
  <c r="H69" i="2"/>
  <c r="G69" i="2"/>
  <c r="F69" i="2"/>
  <c r="E69" i="2"/>
  <c r="I78" i="2"/>
  <c r="H78" i="2"/>
  <c r="G78" i="2"/>
  <c r="F78" i="2"/>
  <c r="E78" i="2"/>
  <c r="C149" i="1"/>
  <c r="P185" i="1"/>
  <c r="O185" i="1"/>
  <c r="N185" i="1"/>
  <c r="Q185" i="1"/>
  <c r="L149" i="1"/>
  <c r="R31" i="2"/>
  <c r="P31" i="2"/>
  <c r="N31" i="2"/>
  <c r="Q31" i="2"/>
  <c r="O31" i="2"/>
  <c r="N16" i="2"/>
  <c r="R16" i="2"/>
  <c r="Q16" i="2"/>
  <c r="O16" i="2"/>
  <c r="P16" i="2"/>
  <c r="N20" i="2"/>
  <c r="R20" i="2"/>
  <c r="Q20" i="2"/>
  <c r="O20" i="2"/>
  <c r="P20" i="2"/>
  <c r="N24" i="2"/>
  <c r="R24" i="2"/>
  <c r="Q24" i="2"/>
  <c r="O24" i="2"/>
  <c r="P24" i="2"/>
  <c r="N28" i="2"/>
  <c r="R28" i="2"/>
  <c r="Q28" i="2"/>
  <c r="O28" i="2"/>
  <c r="P28" i="2"/>
  <c r="Q357" i="1"/>
  <c r="O357" i="1"/>
  <c r="M357" i="1"/>
  <c r="K357" i="1"/>
  <c r="H357" i="1"/>
  <c r="N147" i="1"/>
  <c r="M147" i="1"/>
  <c r="Q91" i="1"/>
  <c r="P91" i="1"/>
  <c r="O91" i="1"/>
  <c r="N91" i="1"/>
  <c r="R91" i="1"/>
  <c r="M315" i="1"/>
  <c r="K315" i="1"/>
  <c r="H315" i="1"/>
  <c r="Q315" i="1"/>
  <c r="O315" i="1"/>
  <c r="K325" i="1"/>
  <c r="H325" i="1"/>
  <c r="O325" i="1"/>
  <c r="Q325" i="1"/>
  <c r="M325" i="1"/>
  <c r="K333" i="1"/>
  <c r="H333" i="1"/>
  <c r="O333" i="1"/>
  <c r="Q333" i="1"/>
  <c r="M333" i="1"/>
  <c r="H186" i="1"/>
  <c r="G186" i="1"/>
  <c r="F186" i="1"/>
  <c r="E186" i="1"/>
  <c r="F185" i="1"/>
  <c r="E185" i="1"/>
  <c r="H185" i="1"/>
  <c r="G185" i="1"/>
  <c r="R64" i="2"/>
  <c r="Q64" i="2"/>
  <c r="P64" i="2"/>
  <c r="O64" i="2"/>
  <c r="N64" i="2"/>
  <c r="R60" i="2"/>
  <c r="Q60" i="2"/>
  <c r="P60" i="2"/>
  <c r="O60" i="2"/>
  <c r="N60" i="2"/>
  <c r="I65" i="2"/>
  <c r="H65" i="2"/>
  <c r="G65" i="2"/>
  <c r="F65" i="2"/>
  <c r="E65" i="2"/>
  <c r="R59" i="2"/>
  <c r="Q59" i="2"/>
  <c r="P59" i="2"/>
  <c r="O59" i="2"/>
  <c r="N59" i="2"/>
  <c r="I66" i="2"/>
  <c r="H66" i="2"/>
  <c r="G66" i="2"/>
  <c r="F66" i="2"/>
  <c r="E66" i="2"/>
  <c r="I77" i="2"/>
  <c r="H77" i="2"/>
  <c r="G77" i="2"/>
  <c r="F77" i="2"/>
  <c r="E77" i="2"/>
  <c r="H341" i="1"/>
  <c r="Q341" i="1"/>
  <c r="M341" i="1"/>
  <c r="O341" i="1"/>
  <c r="K341" i="1"/>
  <c r="C146" i="1"/>
  <c r="C92" i="1"/>
  <c r="G42" i="2"/>
  <c r="E42" i="2"/>
  <c r="I42" i="2"/>
  <c r="H42" i="2"/>
  <c r="F42" i="2"/>
  <c r="C27" i="1"/>
  <c r="Q200" i="1"/>
  <c r="P200" i="1"/>
  <c r="O200" i="1"/>
  <c r="N200" i="1"/>
  <c r="Q186" i="1"/>
  <c r="P186" i="1"/>
  <c r="O186" i="1"/>
  <c r="N186" i="1"/>
  <c r="O134" i="1"/>
  <c r="Q134" i="1"/>
  <c r="Q162" i="1"/>
  <c r="O162" i="1"/>
  <c r="O129" i="1"/>
  <c r="Q129" i="1"/>
  <c r="H160" i="1"/>
  <c r="F160" i="1"/>
  <c r="Q128" i="1"/>
  <c r="O128" i="1"/>
  <c r="O173" i="1"/>
  <c r="Q173" i="1"/>
  <c r="H138" i="1"/>
  <c r="F138" i="1"/>
  <c r="I110" i="1"/>
  <c r="H110" i="1"/>
  <c r="E166" i="1"/>
  <c r="G110" i="1"/>
  <c r="F110" i="1"/>
  <c r="E110" i="1"/>
  <c r="D166" i="1"/>
  <c r="Q150" i="1"/>
  <c r="O150" i="1"/>
  <c r="O130" i="1"/>
  <c r="Q130" i="1"/>
  <c r="H172" i="1"/>
  <c r="F172" i="1"/>
  <c r="K166" i="1"/>
  <c r="Q156" i="1"/>
  <c r="O156" i="1"/>
  <c r="Q179" i="1"/>
  <c r="O179" i="1"/>
  <c r="I68" i="1"/>
  <c r="E68" i="1"/>
  <c r="H68" i="1"/>
  <c r="G68" i="1"/>
  <c r="F68" i="1"/>
  <c r="H132" i="1"/>
  <c r="F132" i="1"/>
  <c r="O163" i="1"/>
  <c r="Q163" i="1"/>
  <c r="H162" i="1"/>
  <c r="F162" i="1"/>
  <c r="Q136" i="1"/>
  <c r="O136" i="1"/>
  <c r="H135" i="1"/>
  <c r="F135" i="1"/>
  <c r="Q174" i="1"/>
  <c r="O174" i="1"/>
  <c r="Q154" i="1"/>
  <c r="O154" i="1"/>
  <c r="O153" i="1"/>
  <c r="Q153" i="1"/>
  <c r="Q139" i="1"/>
  <c r="O139" i="1"/>
  <c r="L166" i="1"/>
  <c r="O157" i="1"/>
  <c r="Q157" i="1"/>
  <c r="H156" i="1"/>
  <c r="F156" i="1"/>
  <c r="O175" i="1"/>
  <c r="Q175" i="1"/>
  <c r="O137" i="1"/>
  <c r="Q137" i="1"/>
  <c r="H139" i="1"/>
  <c r="F139" i="1"/>
  <c r="Q178" i="1"/>
  <c r="O178" i="1"/>
  <c r="O54" i="1"/>
  <c r="N54" i="1"/>
  <c r="P54" i="1"/>
  <c r="Q54" i="1"/>
  <c r="R54" i="1"/>
  <c r="O145" i="1"/>
  <c r="Q145" i="1"/>
  <c r="H158" i="1"/>
  <c r="F158" i="1"/>
  <c r="F177" i="1"/>
  <c r="H177" i="1"/>
  <c r="H164" i="1"/>
  <c r="F164" i="1"/>
  <c r="Q131" i="1"/>
  <c r="O131" i="1"/>
  <c r="C180" i="1"/>
  <c r="O155" i="1"/>
  <c r="Q155" i="1"/>
  <c r="H133" i="1"/>
  <c r="F133" i="1"/>
  <c r="F159" i="1"/>
  <c r="H159" i="1"/>
  <c r="F151" i="1"/>
  <c r="H151" i="1"/>
  <c r="F153" i="1"/>
  <c r="H153" i="1"/>
  <c r="L180" i="1"/>
  <c r="H136" i="1"/>
  <c r="F136" i="1"/>
  <c r="H150" i="1"/>
  <c r="F150" i="1"/>
  <c r="F165" i="1"/>
  <c r="H165" i="1"/>
  <c r="H144" i="1"/>
  <c r="F144" i="1"/>
  <c r="H152" i="1"/>
  <c r="F152" i="1"/>
  <c r="F145" i="1"/>
  <c r="H145" i="1"/>
  <c r="H124" i="1"/>
  <c r="G124" i="1"/>
  <c r="F124" i="1"/>
  <c r="E124" i="1"/>
  <c r="D180" i="1"/>
  <c r="I124" i="1"/>
  <c r="E180" i="1"/>
  <c r="O161" i="1"/>
  <c r="Q161" i="1"/>
  <c r="R68" i="1"/>
  <c r="N68" i="1"/>
  <c r="O68" i="1"/>
  <c r="Q68" i="1"/>
  <c r="P68" i="1"/>
  <c r="F155" i="1"/>
  <c r="H155" i="1"/>
  <c r="O133" i="1"/>
  <c r="Q133" i="1"/>
  <c r="Q158" i="1"/>
  <c r="O158" i="1"/>
  <c r="O177" i="1"/>
  <c r="Q177" i="1"/>
  <c r="M180" i="1"/>
  <c r="Q124" i="1"/>
  <c r="P124" i="1"/>
  <c r="O124" i="1"/>
  <c r="N124" i="1"/>
  <c r="N180" i="1"/>
  <c r="R124" i="1"/>
  <c r="R110" i="1"/>
  <c r="Q110" i="1"/>
  <c r="P110" i="1"/>
  <c r="M166" i="1"/>
  <c r="O110" i="1"/>
  <c r="N110" i="1"/>
  <c r="N166" i="1"/>
  <c r="F157" i="1"/>
  <c r="H157" i="1"/>
  <c r="F171" i="1"/>
  <c r="H171" i="1"/>
  <c r="O159" i="1"/>
  <c r="Q159" i="1"/>
  <c r="Q164" i="1"/>
  <c r="O164" i="1"/>
  <c r="H130" i="1"/>
  <c r="F130" i="1"/>
  <c r="O171" i="1"/>
  <c r="Q171" i="1"/>
  <c r="F161" i="1"/>
  <c r="H161" i="1"/>
  <c r="F175" i="1"/>
  <c r="H175" i="1"/>
  <c r="O165" i="1"/>
  <c r="Q165" i="1"/>
  <c r="Q172" i="1"/>
  <c r="O172" i="1"/>
  <c r="F163" i="1"/>
  <c r="H163" i="1"/>
  <c r="Q132" i="1"/>
  <c r="O132" i="1"/>
  <c r="K180" i="1"/>
  <c r="B180" i="1"/>
  <c r="H178" i="1"/>
  <c r="F178" i="1"/>
  <c r="H179" i="1"/>
  <c r="F179" i="1"/>
  <c r="Q144" i="1"/>
  <c r="O144" i="1"/>
  <c r="Q176" i="1"/>
  <c r="O176" i="1"/>
  <c r="Q170" i="1"/>
  <c r="O170" i="1"/>
  <c r="Q152" i="1"/>
  <c r="O152" i="1"/>
  <c r="F54" i="1"/>
  <c r="E54" i="1"/>
  <c r="G54" i="1"/>
  <c r="I54" i="1"/>
  <c r="H54" i="1"/>
  <c r="H131" i="1"/>
  <c r="F131" i="1"/>
  <c r="H176" i="1"/>
  <c r="F176" i="1"/>
  <c r="Q135" i="1"/>
  <c r="O135" i="1"/>
  <c r="O138" i="1"/>
  <c r="Q138" i="1"/>
  <c r="H129" i="1"/>
  <c r="F129" i="1"/>
  <c r="H170" i="1"/>
  <c r="F170" i="1"/>
  <c r="H174" i="1"/>
  <c r="F174" i="1"/>
  <c r="H137" i="1"/>
  <c r="F137" i="1"/>
  <c r="O151" i="1"/>
  <c r="Q151" i="1"/>
  <c r="H154" i="1"/>
  <c r="F154" i="1"/>
  <c r="H134" i="1"/>
  <c r="F134" i="1"/>
  <c r="F173" i="1"/>
  <c r="H173" i="1"/>
  <c r="H128" i="1"/>
  <c r="F128" i="1"/>
  <c r="Q160" i="1"/>
  <c r="O160" i="1"/>
  <c r="P210" i="1" l="1"/>
  <c r="O210" i="1"/>
  <c r="Q210" i="1"/>
  <c r="N210" i="1"/>
  <c r="C148" i="1"/>
  <c r="Q146" i="1"/>
  <c r="O146" i="1"/>
  <c r="F147" i="1"/>
  <c r="H147" i="1"/>
  <c r="E148" i="1"/>
  <c r="H92" i="1"/>
  <c r="G92" i="1"/>
  <c r="F92" i="1"/>
  <c r="D148" i="1"/>
  <c r="E92" i="1"/>
  <c r="I92" i="1"/>
  <c r="L148" i="1"/>
  <c r="Q166" i="1"/>
  <c r="O166" i="1"/>
  <c r="O180" i="1"/>
  <c r="Q180" i="1"/>
  <c r="H166" i="1"/>
  <c r="F166" i="1"/>
  <c r="F149" i="1"/>
  <c r="H149" i="1"/>
  <c r="O27" i="1"/>
  <c r="N27" i="1"/>
  <c r="R27" i="1"/>
  <c r="Q27" i="1"/>
  <c r="P27" i="1"/>
  <c r="F27" i="1"/>
  <c r="I27" i="1"/>
  <c r="E27" i="1"/>
  <c r="H27" i="1"/>
  <c r="G27" i="1"/>
  <c r="O147" i="1"/>
  <c r="Q147" i="1"/>
  <c r="M148" i="1"/>
  <c r="Q92" i="1"/>
  <c r="P92" i="1"/>
  <c r="N148" i="1"/>
  <c r="O92" i="1"/>
  <c r="N92" i="1"/>
  <c r="R92" i="1"/>
  <c r="O149" i="1"/>
  <c r="Q149" i="1"/>
  <c r="H180" i="1"/>
  <c r="F180" i="1"/>
  <c r="H146" i="1"/>
  <c r="F146" i="1"/>
  <c r="H148" i="1" l="1"/>
  <c r="F148" i="1"/>
  <c r="Q148" i="1"/>
  <c r="O148" i="1"/>
</calcChain>
</file>

<file path=xl/sharedStrings.xml><?xml version="1.0" encoding="utf-8"?>
<sst xmlns="http://schemas.openxmlformats.org/spreadsheetml/2006/main" count="434" uniqueCount="117">
  <si>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</si>
  <si>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</si>
  <si>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</si>
  <si>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</si>
  <si>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</si>
  <si>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</si>
  <si>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</si>
  <si>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</si>
  <si>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</si>
  <si>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</si>
  <si>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</si>
  <si>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</si>
  <si>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</si>
  <si>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</si>
  <si>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</si>
  <si>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</si>
  <si>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</si>
  <si>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</si>
  <si>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</si>
  <si>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</si>
  <si>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</si>
  <si>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</si>
  <si>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</si>
  <si>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</si>
  <si>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</si>
  <si>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</si>
  <si>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</si>
  <si>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</si>
  <si>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</si>
  <si>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Gran Bretaña</t>
  </si>
  <si>
    <t>Francia</t>
  </si>
  <si>
    <t>Holanda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</si>
  <si>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</si>
  <si>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</si>
  <si>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</si>
  <si>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</si>
  <si>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</si>
  <si>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</si>
  <si>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</si>
  <si>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</si>
  <si>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</si>
  <si>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</si>
  <si>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Rumanía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</si>
  <si>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</si>
  <si>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</si>
  <si>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</si>
  <si>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</si>
  <si>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</si>
  <si>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</si>
  <si>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</si>
  <si>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</si>
  <si>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</si>
  <si>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</si>
  <si>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</si>
  <si>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</si>
  <si>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</si>
  <si>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</si>
  <si>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</si>
  <si>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</si>
  <si>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</si>
  <si>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</si>
  <si>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</si>
  <si>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</si>
  <si>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</si>
  <si>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</si>
  <si>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</si>
  <si>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por plaza en establecimientos alojativos (hoteles y apartamentos)</t>
  </si>
  <si>
    <t>dif 22-21</t>
  </si>
  <si>
    <t>dif 22-19</t>
  </si>
  <si>
    <t>var 22/21</t>
  </si>
  <si>
    <t>var 22/19</t>
  </si>
  <si>
    <t>Tasas de ocupación según municipio de alojamiento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</si>
  <si>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</si>
  <si>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</si>
  <si>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</si>
  <si>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</si>
  <si>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</si>
  <si>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</si>
  <si>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</si>
  <si>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</si>
  <si>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</si>
  <si>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</si>
  <si>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</si>
  <si>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</si>
  <si>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</si>
  <si>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</si>
  <si>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</si>
  <si>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</si>
  <si>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</si>
  <si>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</si>
  <si>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</si>
  <si>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</si>
  <si>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</si>
  <si>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</si>
  <si>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</si>
  <si>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</si>
  <si>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</si>
  <si>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</si>
  <si>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</si>
  <si>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</si>
  <si>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</si>
  <si>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</si>
  <si>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</si>
  <si>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</si>
  <si>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Reino Unido</t>
  </si>
  <si>
    <t>Federación Rusa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</si>
  <si>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</si>
  <si>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</si>
  <si>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</si>
  <si>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</si>
  <si>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</si>
  <si>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</si>
  <si>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</si>
  <si>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</si>
  <si>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junio</t>
  </si>
  <si>
    <t>-</t>
  </si>
  <si>
    <t>var 23/19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</si>
</sst>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rgb="FFE297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rgb="FFF79057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</fills>
  <borders count="144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0" fontId="0" fillId="0" borderId="40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32" xfId="0" applyBorder="1" applyAlignment="1">
      <alignment horizontal="left" indent="1"/>
    </xf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 applyAlignment="1">
      <alignment horizontal="center"/>
    </xf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0" fontId="0" fillId="0" borderId="67" xfId="0" applyBorder="1" applyAlignment="1">
      <alignment horizontal="left" indent="1"/>
    </xf>
    <xf numFmtId="2" fontId="0" fillId="0" borderId="67" xfId="0" applyNumberFormat="1" applyBorder="1" applyAlignment="1">
      <alignment horizontal="right"/>
    </xf>
    <xf numFmtId="2" fontId="0" fillId="0" borderId="67" xfId="0" applyNumberFormat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165" fontId="0" fillId="0" borderId="67" xfId="0" applyNumberFormat="1" applyBorder="1" applyAlignment="1">
      <alignment horizontal="right"/>
    </xf>
    <xf numFmtId="165" fontId="0" fillId="0" borderId="67" xfId="0" applyNumberFormat="1" applyBorder="1" applyAlignment="1">
      <alignment horizontal="center"/>
    </xf>
    <xf numFmtId="0" fontId="0" fillId="0" borderId="61" xfId="0" applyBorder="1" applyAlignment="1">
      <alignment horizontal="left" indent="1"/>
    </xf>
    <xf numFmtId="2" fontId="0" fillId="0" borderId="61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0" fontId="0" fillId="0" borderId="64" xfId="0" applyBorder="1" applyAlignment="1">
      <alignment horizontal="left" indent="1"/>
    </xf>
    <xf numFmtId="2" fontId="0" fillId="0" borderId="64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165" fontId="0" fillId="0" borderId="64" xfId="0" applyNumberFormat="1" applyBorder="1" applyAlignment="1">
      <alignment horizontal="right"/>
    </xf>
    <xf numFmtId="165" fontId="0" fillId="0" borderId="64" xfId="0" applyNumberForma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2" fontId="13" fillId="0" borderId="69" xfId="0" applyNumberFormat="1" applyFont="1" applyBorder="1" applyAlignment="1">
      <alignment horizontal="center"/>
    </xf>
    <xf numFmtId="0" fontId="0" fillId="0" borderId="70" xfId="0" applyBorder="1"/>
    <xf numFmtId="2" fontId="0" fillId="0" borderId="70" xfId="0" applyNumberFormat="1" applyBorder="1" applyAlignment="1">
      <alignment horizontal="right"/>
    </xf>
    <xf numFmtId="2" fontId="0" fillId="0" borderId="70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0" fontId="0" fillId="0" borderId="61" xfId="0" applyBorder="1"/>
    <xf numFmtId="0" fontId="0" fillId="0" borderId="71" xfId="0" applyBorder="1"/>
    <xf numFmtId="2" fontId="0" fillId="0" borderId="71" xfId="0" applyNumberFormat="1" applyBorder="1" applyAlignment="1">
      <alignment horizontal="center"/>
    </xf>
    <xf numFmtId="0" fontId="0" fillId="0" borderId="64" xfId="0" applyBorder="1"/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2" xfId="0" applyFont="1" applyBorder="1"/>
    <xf numFmtId="164" fontId="15" fillId="0" borderId="72" xfId="1" applyNumberFormat="1" applyFont="1" applyBorder="1"/>
    <xf numFmtId="166" fontId="15" fillId="0" borderId="72" xfId="0" applyNumberFormat="1" applyFont="1" applyBorder="1"/>
    <xf numFmtId="166" fontId="15" fillId="0" borderId="73" xfId="0" applyNumberFormat="1" applyFont="1" applyBorder="1" applyAlignment="1">
      <alignment horizontal="center"/>
    </xf>
    <xf numFmtId="166" fontId="15" fillId="0" borderId="74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75" xfId="0" applyFont="1" applyBorder="1" applyAlignment="1">
      <alignment horizontal="left" indent="1"/>
    </xf>
    <xf numFmtId="164" fontId="15" fillId="0" borderId="75" xfId="1" applyNumberFormat="1" applyFont="1" applyBorder="1"/>
    <xf numFmtId="166" fontId="15" fillId="0" borderId="75" xfId="0" applyNumberFormat="1" applyFont="1" applyBorder="1"/>
    <xf numFmtId="166" fontId="15" fillId="0" borderId="76" xfId="0" applyNumberFormat="1" applyFont="1" applyBorder="1" applyAlignment="1">
      <alignment horizontal="center"/>
    </xf>
    <xf numFmtId="166" fontId="15" fillId="0" borderId="77" xfId="0" applyNumberFormat="1" applyFont="1" applyBorder="1" applyAlignment="1">
      <alignment horizontal="center"/>
    </xf>
    <xf numFmtId="0" fontId="0" fillId="0" borderId="78" xfId="0" applyBorder="1" applyAlignment="1">
      <alignment horizontal="left" indent="2"/>
    </xf>
    <xf numFmtId="164" fontId="0" fillId="0" borderId="78" xfId="1" applyNumberFormat="1" applyFont="1" applyBorder="1"/>
    <xf numFmtId="166" fontId="0" fillId="0" borderId="78" xfId="0" applyNumberFormat="1" applyBorder="1"/>
    <xf numFmtId="166" fontId="0" fillId="0" borderId="79" xfId="0" applyNumberFormat="1" applyBorder="1" applyAlignment="1">
      <alignment horizontal="center"/>
    </xf>
    <xf numFmtId="166" fontId="0" fillId="0" borderId="80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19" xfId="0" applyNumberFormat="1" applyBorder="1"/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1" xfId="0" applyBorder="1" applyAlignment="1">
      <alignment horizontal="left" indent="2"/>
    </xf>
    <xf numFmtId="164" fontId="0" fillId="0" borderId="81" xfId="1" applyNumberFormat="1" applyFont="1" applyBorder="1"/>
    <xf numFmtId="166" fontId="0" fillId="0" borderId="81" xfId="0" applyNumberFormat="1" applyBorder="1"/>
    <xf numFmtId="166" fontId="0" fillId="0" borderId="82" xfId="0" applyNumberFormat="1" applyBorder="1" applyAlignment="1">
      <alignment horizontal="center"/>
    </xf>
    <xf numFmtId="166" fontId="0" fillId="0" borderId="83" xfId="0" applyNumberFormat="1" applyBorder="1" applyAlignment="1">
      <alignment horizontal="center"/>
    </xf>
    <xf numFmtId="166" fontId="0" fillId="0" borderId="22" xfId="0" applyNumberFormat="1" applyBorder="1"/>
    <xf numFmtId="166" fontId="0" fillId="0" borderId="84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4" fontId="15" fillId="0" borderId="72" xfId="1" applyNumberFormat="1" applyFont="1" applyBorder="1" applyAlignment="1">
      <alignment horizontal="right"/>
    </xf>
    <xf numFmtId="0" fontId="0" fillId="0" borderId="78" xfId="0" applyBorder="1"/>
    <xf numFmtId="164" fontId="0" fillId="0" borderId="19" xfId="1" applyNumberFormat="1" applyFont="1" applyBorder="1" applyAlignment="1">
      <alignment horizontal="right"/>
    </xf>
    <xf numFmtId="166" fontId="0" fillId="0" borderId="19" xfId="0" applyNumberForma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23" xfId="0" applyNumberFormat="1" applyBorder="1" applyAlignment="1">
      <alignment horizontal="right"/>
    </xf>
    <xf numFmtId="166" fontId="0" fillId="0" borderId="86" xfId="0" applyNumberFormat="1" applyBorder="1" applyAlignment="1">
      <alignment horizontal="center"/>
    </xf>
    <xf numFmtId="166" fontId="0" fillId="0" borderId="87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88" xfId="0" applyFont="1" applyBorder="1"/>
    <xf numFmtId="167" fontId="17" fillId="0" borderId="88" xfId="0" applyNumberFormat="1" applyFont="1" applyBorder="1"/>
    <xf numFmtId="164" fontId="17" fillId="0" borderId="88" xfId="1" applyNumberFormat="1" applyFont="1" applyBorder="1"/>
    <xf numFmtId="164" fontId="17" fillId="10" borderId="0" xfId="1" applyNumberFormat="1" applyFont="1" applyFill="1"/>
    <xf numFmtId="0" fontId="18" fillId="0" borderId="89" xfId="0" applyFont="1" applyBorder="1" applyAlignment="1">
      <alignment horizontal="left" indent="1"/>
    </xf>
    <xf numFmtId="167" fontId="18" fillId="0" borderId="89" xfId="0" applyNumberFormat="1" applyFont="1" applyBorder="1"/>
    <xf numFmtId="164" fontId="18" fillId="0" borderId="89" xfId="1" applyNumberFormat="1" applyFont="1" applyBorder="1"/>
    <xf numFmtId="164" fontId="18" fillId="10" borderId="0" xfId="1" applyNumberFormat="1" applyFont="1" applyFill="1"/>
    <xf numFmtId="164" fontId="18" fillId="0" borderId="89" xfId="1" applyNumberFormat="1" applyFont="1" applyBorder="1" applyAlignment="1">
      <alignment horizontal="right"/>
    </xf>
    <xf numFmtId="3" fontId="18" fillId="0" borderId="89" xfId="0" applyNumberFormat="1" applyFont="1" applyBorder="1" applyAlignment="1">
      <alignment horizontal="right"/>
    </xf>
    <xf numFmtId="0" fontId="0" fillId="0" borderId="90" xfId="0" applyBorder="1" applyAlignment="1">
      <alignment horizontal="left" indent="2"/>
    </xf>
    <xf numFmtId="167" fontId="0" fillId="0" borderId="91" xfId="0" applyNumberFormat="1" applyBorder="1"/>
    <xf numFmtId="164" fontId="0" fillId="0" borderId="91" xfId="1" applyNumberFormat="1" applyFont="1" applyBorder="1"/>
    <xf numFmtId="164" fontId="0" fillId="10" borderId="0" xfId="1" applyNumberFormat="1" applyFont="1" applyFill="1"/>
    <xf numFmtId="164" fontId="0" fillId="0" borderId="90" xfId="1" applyNumberFormat="1" applyFont="1" applyBorder="1" applyAlignment="1">
      <alignment horizontal="right"/>
    </xf>
    <xf numFmtId="3" fontId="0" fillId="0" borderId="90" xfId="0" applyNumberFormat="1" applyBorder="1" applyAlignment="1">
      <alignment horizontal="right"/>
    </xf>
    <xf numFmtId="0" fontId="0" fillId="0" borderId="92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3" xfId="0" applyBorder="1" applyAlignment="1">
      <alignment horizontal="left" indent="2"/>
    </xf>
    <xf numFmtId="0" fontId="0" fillId="0" borderId="94" xfId="0" applyBorder="1" applyAlignment="1">
      <alignment horizontal="left" indent="2"/>
    </xf>
    <xf numFmtId="167" fontId="0" fillId="0" borderId="95" xfId="0" applyNumberFormat="1" applyBorder="1"/>
    <xf numFmtId="164" fontId="0" fillId="0" borderId="95" xfId="1" applyNumberFormat="1" applyFont="1" applyBorder="1"/>
    <xf numFmtId="164" fontId="0" fillId="0" borderId="95" xfId="1" applyNumberFormat="1" applyFont="1" applyBorder="1" applyAlignment="1">
      <alignment horizontal="right"/>
    </xf>
    <xf numFmtId="3" fontId="0" fillId="0" borderId="95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88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88" xfId="0" applyNumberFormat="1" applyFont="1" applyBorder="1"/>
    <xf numFmtId="164" fontId="17" fillId="0" borderId="96" xfId="1" applyNumberFormat="1" applyFont="1" applyBorder="1" applyAlignment="1"/>
    <xf numFmtId="169" fontId="17" fillId="0" borderId="88" xfId="0" applyNumberFormat="1" applyFont="1" applyBorder="1" applyAlignment="1">
      <alignment horizontal="right" indent="1"/>
    </xf>
    <xf numFmtId="169" fontId="17" fillId="0" borderId="96" xfId="0" applyNumberFormat="1" applyFont="1" applyBorder="1" applyAlignment="1">
      <alignment horizontal="right" indent="1"/>
    </xf>
    <xf numFmtId="169" fontId="17" fillId="0" borderId="97" xfId="0" applyNumberFormat="1" applyFont="1" applyBorder="1" applyAlignment="1">
      <alignment horizontal="right" indent="1"/>
    </xf>
    <xf numFmtId="0" fontId="17" fillId="10" borderId="0" xfId="0" applyFont="1" applyFill="1"/>
    <xf numFmtId="168" fontId="18" fillId="0" borderId="89" xfId="0" applyNumberFormat="1" applyFont="1" applyBorder="1"/>
    <xf numFmtId="164" fontId="18" fillId="0" borderId="98" xfId="1" applyNumberFormat="1" applyFont="1" applyBorder="1" applyAlignment="1"/>
    <xf numFmtId="169" fontId="18" fillId="0" borderId="89" xfId="0" applyNumberFormat="1" applyFont="1" applyBorder="1" applyAlignment="1">
      <alignment horizontal="right" indent="1"/>
    </xf>
    <xf numFmtId="169" fontId="18" fillId="0" borderId="98" xfId="0" applyNumberFormat="1" applyFont="1" applyBorder="1" applyAlignment="1">
      <alignment horizontal="right" indent="1"/>
    </xf>
    <xf numFmtId="169" fontId="18" fillId="0" borderId="99" xfId="0" applyNumberFormat="1" applyFont="1" applyBorder="1" applyAlignment="1">
      <alignment horizontal="right" indent="1"/>
    </xf>
    <xf numFmtId="0" fontId="18" fillId="10" borderId="0" xfId="0" applyFont="1" applyFill="1"/>
    <xf numFmtId="168" fontId="0" fillId="0" borderId="91" xfId="0" applyNumberFormat="1" applyBorder="1"/>
    <xf numFmtId="164" fontId="0" fillId="0" borderId="100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100" xfId="0" applyNumberFormat="1" applyBorder="1" applyAlignment="1">
      <alignment horizontal="right" indent="1"/>
    </xf>
    <xf numFmtId="169" fontId="0" fillId="0" borderId="101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2" xfId="1" applyNumberFormat="1" applyFont="1" applyBorder="1" applyAlignment="1"/>
    <xf numFmtId="169" fontId="0" fillId="0" borderId="92" xfId="0" applyNumberFormat="1" applyBorder="1" applyAlignment="1">
      <alignment horizontal="right" indent="1"/>
    </xf>
    <xf numFmtId="169" fontId="0" fillId="0" borderId="102" xfId="0" applyNumberFormat="1" applyBorder="1" applyAlignment="1">
      <alignment horizontal="right" indent="1"/>
    </xf>
    <xf numFmtId="169" fontId="0" fillId="0" borderId="103" xfId="0" applyNumberFormat="1" applyBorder="1" applyAlignment="1">
      <alignment horizontal="right" indent="1"/>
    </xf>
    <xf numFmtId="164" fontId="0" fillId="0" borderId="104" xfId="1" applyNumberFormat="1" applyFont="1" applyBorder="1" applyAlignment="1"/>
    <xf numFmtId="169" fontId="0" fillId="0" borderId="93" xfId="0" applyNumberFormat="1" applyBorder="1" applyAlignment="1">
      <alignment horizontal="right" indent="1"/>
    </xf>
    <xf numFmtId="169" fontId="0" fillId="0" borderId="104" xfId="0" applyNumberFormat="1" applyBorder="1" applyAlignment="1">
      <alignment horizontal="right" indent="1"/>
    </xf>
    <xf numFmtId="169" fontId="0" fillId="0" borderId="105" xfId="0" applyNumberFormat="1" applyBorder="1" applyAlignment="1">
      <alignment horizontal="right" indent="1"/>
    </xf>
    <xf numFmtId="168" fontId="0" fillId="0" borderId="95" xfId="0" applyNumberFormat="1" applyBorder="1"/>
    <xf numFmtId="164" fontId="0" fillId="0" borderId="106" xfId="1" applyNumberFormat="1" applyFont="1" applyBorder="1" applyAlignment="1"/>
    <xf numFmtId="169" fontId="0" fillId="0" borderId="94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08" xfId="1" applyNumberFormat="1" applyFont="1" applyBorder="1" applyAlignment="1"/>
    <xf numFmtId="169" fontId="0" fillId="0" borderId="21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19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86" xfId="1" applyNumberFormat="1" applyFont="1" applyBorder="1" applyAlignment="1"/>
    <xf numFmtId="169" fontId="0" fillId="0" borderId="23" xfId="0" applyNumberFormat="1" applyBorder="1" applyAlignment="1">
      <alignment horizontal="right" indent="1"/>
    </xf>
    <xf numFmtId="169" fontId="0" fillId="0" borderId="84" xfId="0" applyNumberFormat="1" applyBorder="1" applyAlignment="1">
      <alignment horizontal="right" indent="1"/>
    </xf>
    <xf numFmtId="169" fontId="0" fillId="0" borderId="85" xfId="0" applyNumberFormat="1" applyBorder="1" applyAlignment="1">
      <alignment horizontal="right" indent="1"/>
    </xf>
    <xf numFmtId="164" fontId="17" fillId="0" borderId="96" xfId="1" applyNumberFormat="1" applyFont="1" applyBorder="1" applyAlignment="1">
      <alignment horizontal="right"/>
    </xf>
    <xf numFmtId="169" fontId="17" fillId="0" borderId="88" xfId="0" applyNumberFormat="1" applyFont="1" applyBorder="1" applyAlignment="1">
      <alignment horizontal="right" indent="2"/>
    </xf>
    <xf numFmtId="169" fontId="17" fillId="0" borderId="96" xfId="0" applyNumberFormat="1" applyFont="1" applyBorder="1" applyAlignment="1">
      <alignment horizontal="right" indent="2"/>
    </xf>
    <xf numFmtId="169" fontId="17" fillId="0" borderId="97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08" xfId="1" applyNumberFormat="1" applyFont="1" applyBorder="1" applyAlignment="1">
      <alignment horizontal="right"/>
    </xf>
    <xf numFmtId="164" fontId="0" fillId="0" borderId="110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17" fillId="0" borderId="88" xfId="0" applyNumberFormat="1" applyFont="1" applyBorder="1"/>
    <xf numFmtId="169" fontId="17" fillId="0" borderId="96" xfId="0" applyNumberFormat="1" applyFont="1" applyBorder="1"/>
    <xf numFmtId="169" fontId="17" fillId="0" borderId="97" xfId="0" applyNumberFormat="1" applyFont="1" applyBorder="1"/>
    <xf numFmtId="169" fontId="18" fillId="0" borderId="89" xfId="0" applyNumberFormat="1" applyFont="1" applyBorder="1" applyAlignment="1">
      <alignment horizontal="right"/>
    </xf>
    <xf numFmtId="169" fontId="18" fillId="0" borderId="98" xfId="0" applyNumberFormat="1" applyFont="1" applyBorder="1" applyAlignment="1">
      <alignment horizontal="right"/>
    </xf>
    <xf numFmtId="169" fontId="18" fillId="0" borderId="99" xfId="0" applyNumberFormat="1" applyFont="1" applyBorder="1" applyAlignment="1">
      <alignment horizontal="right"/>
    </xf>
    <xf numFmtId="169" fontId="0" fillId="0" borderId="19" xfId="0" applyNumberFormat="1" applyBorder="1"/>
    <xf numFmtId="169" fontId="0" fillId="0" borderId="52" xfId="0" applyNumberFormat="1" applyBorder="1"/>
    <xf numFmtId="169" fontId="0" fillId="0" borderId="53" xfId="0" applyNumberFormat="1" applyBorder="1"/>
    <xf numFmtId="164" fontId="0" fillId="0" borderId="113" xfId="1" applyNumberFormat="1" applyFont="1" applyBorder="1" applyAlignment="1">
      <alignment horizontal="right"/>
    </xf>
    <xf numFmtId="169" fontId="0" fillId="0" borderId="32" xfId="0" applyNumberFormat="1" applyBorder="1"/>
    <xf numFmtId="169" fontId="0" fillId="0" borderId="113" xfId="0" applyNumberFormat="1" applyBorder="1"/>
    <xf numFmtId="169" fontId="0" fillId="0" borderId="114" xfId="0" applyNumberFormat="1" applyBorder="1"/>
    <xf numFmtId="0" fontId="0" fillId="10" borderId="115" xfId="0" applyFill="1" applyBorder="1"/>
    <xf numFmtId="169" fontId="0" fillId="0" borderId="3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right" indent="1"/>
    </xf>
    <xf numFmtId="2" fontId="0" fillId="0" borderId="116" xfId="0" applyNumberFormat="1" applyBorder="1" applyAlignment="1">
      <alignment horizontal="right"/>
    </xf>
    <xf numFmtId="2" fontId="0" fillId="0" borderId="117" xfId="0" applyNumberFormat="1" applyBorder="1" applyAlignment="1">
      <alignment horizontal="right"/>
    </xf>
    <xf numFmtId="2" fontId="0" fillId="0" borderId="118" xfId="0" applyNumberFormat="1" applyBorder="1" applyAlignment="1">
      <alignment horizontal="right"/>
    </xf>
    <xf numFmtId="164" fontId="0" fillId="0" borderId="111" xfId="1" applyNumberFormat="1" applyFont="1" applyBorder="1" applyAlignment="1">
      <alignment horizontal="right"/>
    </xf>
    <xf numFmtId="169" fontId="0" fillId="0" borderId="41" xfId="0" applyNumberFormat="1" applyBorder="1" applyAlignment="1">
      <alignment horizontal="right"/>
    </xf>
    <xf numFmtId="169" fontId="0" fillId="0" borderId="111" xfId="0" applyNumberFormat="1" applyBorder="1" applyAlignment="1">
      <alignment horizontal="right"/>
    </xf>
    <xf numFmtId="169" fontId="0" fillId="0" borderId="112" xfId="0" applyNumberFormat="1" applyBorder="1" applyAlignment="1">
      <alignment horizontal="right"/>
    </xf>
    <xf numFmtId="169" fontId="0" fillId="0" borderId="19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84" xfId="0" applyNumberFormat="1" applyBorder="1" applyAlignment="1">
      <alignment horizontal="right"/>
    </xf>
    <xf numFmtId="169" fontId="0" fillId="0" borderId="85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19" fillId="0" borderId="119" xfId="0" applyFont="1" applyBorder="1"/>
    <xf numFmtId="0" fontId="19" fillId="0" borderId="120" xfId="0" applyFont="1" applyBorder="1" applyAlignment="1">
      <alignment horizontal="center"/>
    </xf>
    <xf numFmtId="0" fontId="19" fillId="0" borderId="121" xfId="0" applyFont="1" applyBorder="1" applyAlignment="1">
      <alignment horizontal="center"/>
    </xf>
    <xf numFmtId="164" fontId="19" fillId="0" borderId="120" xfId="1" applyNumberFormat="1" applyFont="1" applyBorder="1" applyAlignment="1">
      <alignment horizontal="center"/>
    </xf>
    <xf numFmtId="164" fontId="19" fillId="0" borderId="122" xfId="1" applyNumberFormat="1" applyFont="1" applyBorder="1" applyAlignment="1">
      <alignment horizontal="center"/>
    </xf>
    <xf numFmtId="164" fontId="19" fillId="0" borderId="122" xfId="1" applyNumberFormat="1" applyFont="1" applyBorder="1" applyAlignment="1"/>
    <xf numFmtId="1" fontId="19" fillId="0" borderId="120" xfId="1" applyNumberFormat="1" applyFont="1" applyBorder="1" applyAlignment="1">
      <alignment horizontal="center"/>
    </xf>
    <xf numFmtId="1" fontId="19" fillId="0" borderId="122" xfId="1" applyNumberFormat="1" applyFont="1" applyBorder="1" applyAlignment="1">
      <alignment horizontal="center"/>
    </xf>
    <xf numFmtId="0" fontId="20" fillId="0" borderId="123" xfId="0" applyFont="1" applyBorder="1" applyAlignment="1">
      <alignment horizontal="left" indent="1"/>
    </xf>
    <xf numFmtId="0" fontId="20" fillId="0" borderId="124" xfId="0" applyFont="1" applyBorder="1" applyAlignment="1">
      <alignment horizontal="center"/>
    </xf>
    <xf numFmtId="0" fontId="20" fillId="0" borderId="125" xfId="0" applyFont="1" applyBorder="1" applyAlignment="1">
      <alignment horizontal="center"/>
    </xf>
    <xf numFmtId="164" fontId="20" fillId="0" borderId="124" xfId="1" applyNumberFormat="1" applyFont="1" applyBorder="1" applyAlignment="1">
      <alignment horizontal="center"/>
    </xf>
    <xf numFmtId="164" fontId="20" fillId="0" borderId="126" xfId="1" applyNumberFormat="1" applyFont="1" applyBorder="1" applyAlignment="1">
      <alignment horizontal="center"/>
    </xf>
    <xf numFmtId="164" fontId="20" fillId="0" borderId="126" xfId="1" applyNumberFormat="1" applyFont="1" applyBorder="1" applyAlignment="1"/>
    <xf numFmtId="1" fontId="20" fillId="0" borderId="124" xfId="1" applyNumberFormat="1" applyFont="1" applyBorder="1" applyAlignment="1">
      <alignment horizontal="center"/>
    </xf>
    <xf numFmtId="1" fontId="20" fillId="0" borderId="126" xfId="1" applyNumberFormat="1" applyFont="1" applyBorder="1" applyAlignment="1">
      <alignment horizontal="center"/>
    </xf>
    <xf numFmtId="0" fontId="0" fillId="0" borderId="31" xfId="0" applyBorder="1" applyAlignment="1">
      <alignment horizontal="left" indent="2"/>
    </xf>
    <xf numFmtId="0" fontId="0" fillId="0" borderId="127" xfId="0" applyBorder="1" applyAlignment="1">
      <alignment horizontal="center"/>
    </xf>
    <xf numFmtId="0" fontId="0" fillId="0" borderId="128" xfId="0" applyBorder="1" applyAlignment="1">
      <alignment horizontal="center"/>
    </xf>
    <xf numFmtId="164" fontId="0" fillId="0" borderId="127" xfId="1" applyNumberFormat="1" applyFont="1" applyBorder="1" applyAlignment="1">
      <alignment horizontal="center"/>
    </xf>
    <xf numFmtId="164" fontId="0" fillId="0" borderId="129" xfId="1" applyNumberFormat="1" applyFont="1" applyBorder="1" applyAlignment="1">
      <alignment horizontal="center"/>
    </xf>
    <xf numFmtId="164" fontId="0" fillId="0" borderId="129" xfId="1" applyNumberFormat="1" applyFont="1" applyBorder="1" applyAlignment="1"/>
    <xf numFmtId="1" fontId="0" fillId="0" borderId="127" xfId="1" applyNumberFormat="1" applyFont="1" applyBorder="1" applyAlignment="1">
      <alignment horizontal="center"/>
    </xf>
    <xf numFmtId="1" fontId="0" fillId="0" borderId="129" xfId="1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164" fontId="0" fillId="0" borderId="52" xfId="1" applyNumberFormat="1" applyFont="1" applyBorder="1" applyAlignment="1">
      <alignment horizontal="center"/>
    </xf>
    <xf numFmtId="164" fontId="0" fillId="0" borderId="130" xfId="1" applyNumberFormat="1" applyFont="1" applyBorder="1" applyAlignment="1">
      <alignment horizontal="center"/>
    </xf>
    <xf numFmtId="164" fontId="0" fillId="0" borderId="130" xfId="1" applyNumberFormat="1" applyFont="1" applyBorder="1" applyAlignment="1"/>
    <xf numFmtId="1" fontId="0" fillId="0" borderId="52" xfId="1" applyNumberFormat="1" applyFont="1" applyBorder="1" applyAlignment="1">
      <alignment horizontal="center"/>
    </xf>
    <xf numFmtId="1" fontId="0" fillId="0" borderId="130" xfId="1" applyNumberFormat="1" applyFont="1" applyBorder="1" applyAlignment="1">
      <alignment horizontal="center"/>
    </xf>
    <xf numFmtId="0" fontId="0" fillId="0" borderId="23" xfId="0" applyBorder="1" applyAlignment="1">
      <alignment horizontal="left" indent="2"/>
    </xf>
    <xf numFmtId="0" fontId="0" fillId="0" borderId="131" xfId="0" applyBorder="1" applyAlignment="1">
      <alignment horizontal="center"/>
    </xf>
    <xf numFmtId="0" fontId="0" fillId="0" borderId="132" xfId="0" applyBorder="1" applyAlignment="1">
      <alignment horizontal="center"/>
    </xf>
    <xf numFmtId="164" fontId="0" fillId="0" borderId="131" xfId="1" applyNumberFormat="1" applyFont="1" applyBorder="1" applyAlignment="1">
      <alignment horizontal="center"/>
    </xf>
    <xf numFmtId="164" fontId="0" fillId="0" borderId="133" xfId="1" applyNumberFormat="1" applyFont="1" applyBorder="1" applyAlignment="1">
      <alignment horizontal="center"/>
    </xf>
    <xf numFmtId="164" fontId="0" fillId="0" borderId="133" xfId="1" applyNumberFormat="1" applyFont="1" applyBorder="1" applyAlignment="1"/>
    <xf numFmtId="1" fontId="0" fillId="0" borderId="131" xfId="1" applyNumberFormat="1" applyFont="1" applyBorder="1" applyAlignment="1">
      <alignment horizontal="center"/>
    </xf>
    <xf numFmtId="1" fontId="0" fillId="0" borderId="133" xfId="1" applyNumberFormat="1" applyFont="1" applyBorder="1" applyAlignment="1">
      <alignment horizontal="center"/>
    </xf>
    <xf numFmtId="0" fontId="20" fillId="0" borderId="134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3" xfId="1" applyNumberFormat="1" applyFont="1" applyBorder="1" applyAlignment="1">
      <alignment horizontal="center"/>
    </xf>
    <xf numFmtId="164" fontId="0" fillId="0" borderId="135" xfId="1" applyNumberFormat="1" applyFont="1" applyBorder="1" applyAlignment="1">
      <alignment horizontal="center"/>
    </xf>
    <xf numFmtId="164" fontId="0" fillId="0" borderId="135" xfId="1" applyNumberFormat="1" applyFont="1" applyBorder="1" applyAlignment="1"/>
    <xf numFmtId="1" fontId="0" fillId="0" borderId="113" xfId="1" applyNumberFormat="1" applyFont="1" applyBorder="1" applyAlignment="1">
      <alignment horizontal="center"/>
    </xf>
    <xf numFmtId="1" fontId="0" fillId="0" borderId="135" xfId="1" applyNumberFormat="1" applyFont="1" applyBorder="1" applyAlignment="1">
      <alignment horizontal="center"/>
    </xf>
    <xf numFmtId="3" fontId="19" fillId="0" borderId="120" xfId="0" applyNumberFormat="1" applyFont="1" applyBorder="1" applyAlignment="1">
      <alignment horizontal="center"/>
    </xf>
    <xf numFmtId="3" fontId="19" fillId="0" borderId="121" xfId="0" applyNumberFormat="1" applyFont="1" applyBorder="1" applyAlignment="1">
      <alignment horizontal="center"/>
    </xf>
    <xf numFmtId="3" fontId="19" fillId="0" borderId="120" xfId="1" applyNumberFormat="1" applyFont="1" applyBorder="1" applyAlignment="1">
      <alignment horizontal="center"/>
    </xf>
    <xf numFmtId="3" fontId="19" fillId="0" borderId="122" xfId="1" applyNumberFormat="1" applyFont="1" applyBorder="1" applyAlignment="1">
      <alignment horizontal="center"/>
    </xf>
    <xf numFmtId="3" fontId="20" fillId="0" borderId="124" xfId="0" applyNumberFormat="1" applyFont="1" applyBorder="1" applyAlignment="1">
      <alignment horizontal="center"/>
    </xf>
    <xf numFmtId="3" fontId="20" fillId="0" borderId="125" xfId="0" applyNumberFormat="1" applyFont="1" applyBorder="1" applyAlignment="1">
      <alignment horizontal="center"/>
    </xf>
    <xf numFmtId="3" fontId="20" fillId="0" borderId="124" xfId="1" applyNumberFormat="1" applyFont="1" applyBorder="1" applyAlignment="1">
      <alignment horizontal="center"/>
    </xf>
    <xf numFmtId="3" fontId="20" fillId="0" borderId="126" xfId="1" applyNumberFormat="1" applyFont="1" applyBorder="1" applyAlignment="1">
      <alignment horizontal="center"/>
    </xf>
    <xf numFmtId="3" fontId="0" fillId="0" borderId="127" xfId="0" applyNumberFormat="1" applyBorder="1" applyAlignment="1">
      <alignment horizontal="center"/>
    </xf>
    <xf numFmtId="3" fontId="0" fillId="0" borderId="128" xfId="0" applyNumberFormat="1" applyBorder="1" applyAlignment="1">
      <alignment horizontal="center"/>
    </xf>
    <xf numFmtId="3" fontId="0" fillId="0" borderId="127" xfId="1" applyNumberFormat="1" applyFont="1" applyBorder="1" applyAlignment="1">
      <alignment horizontal="center"/>
    </xf>
    <xf numFmtId="3" fontId="0" fillId="0" borderId="129" xfId="1" applyNumberFormat="1" applyFon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2" xfId="1" applyNumberFormat="1" applyFont="1" applyBorder="1" applyAlignment="1">
      <alignment horizontal="center"/>
    </xf>
    <xf numFmtId="3" fontId="0" fillId="0" borderId="130" xfId="1" applyNumberFormat="1" applyFont="1" applyBorder="1" applyAlignment="1">
      <alignment horizontal="center"/>
    </xf>
    <xf numFmtId="3" fontId="0" fillId="0" borderId="131" xfId="0" applyNumberFormat="1" applyBorder="1" applyAlignment="1">
      <alignment horizontal="center"/>
    </xf>
    <xf numFmtId="3" fontId="0" fillId="0" borderId="132" xfId="0" applyNumberFormat="1" applyBorder="1" applyAlignment="1">
      <alignment horizontal="center"/>
    </xf>
    <xf numFmtId="3" fontId="0" fillId="0" borderId="131" xfId="1" applyNumberFormat="1" applyFont="1" applyBorder="1" applyAlignment="1">
      <alignment horizontal="center"/>
    </xf>
    <xf numFmtId="3" fontId="0" fillId="0" borderId="133" xfId="1" applyNumberFormat="1" applyFont="1" applyBorder="1" applyAlignment="1">
      <alignment horizontal="center"/>
    </xf>
    <xf numFmtId="3" fontId="0" fillId="0" borderId="113" xfId="1" applyNumberFormat="1" applyFont="1" applyBorder="1" applyAlignment="1">
      <alignment horizontal="center"/>
    </xf>
    <xf numFmtId="3" fontId="0" fillId="0" borderId="135" xfId="1" applyNumberFormat="1" applyFont="1" applyBorder="1" applyAlignment="1">
      <alignment horizontal="center"/>
    </xf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36" xfId="0" applyFont="1" applyBorder="1" applyAlignment="1">
      <alignment horizontal="left" indent="1"/>
    </xf>
    <xf numFmtId="3" fontId="21" fillId="0" borderId="136" xfId="0" applyNumberFormat="1" applyFont="1" applyBorder="1" applyAlignment="1">
      <alignment horizontal="right" vertical="center"/>
    </xf>
    <xf numFmtId="164" fontId="21" fillId="0" borderId="136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37" xfId="0" applyNumberFormat="1" applyFont="1" applyBorder="1" applyAlignment="1">
      <alignment horizontal="right"/>
    </xf>
    <xf numFmtId="3" fontId="24" fillId="0" borderId="138" xfId="0" applyNumberFormat="1" applyFont="1" applyBorder="1" applyAlignment="1">
      <alignment horizontal="right"/>
    </xf>
    <xf numFmtId="0" fontId="21" fillId="0" borderId="139" xfId="0" applyFont="1" applyBorder="1" applyAlignment="1">
      <alignment horizontal="left"/>
    </xf>
    <xf numFmtId="3" fontId="21" fillId="0" borderId="139" xfId="0" applyNumberFormat="1" applyFont="1" applyBorder="1" applyAlignment="1">
      <alignment horizontal="right" vertical="center"/>
    </xf>
    <xf numFmtId="164" fontId="21" fillId="0" borderId="139" xfId="1" applyNumberFormat="1" applyFont="1" applyBorder="1" applyAlignment="1">
      <alignment horizontal="right" vertical="center"/>
    </xf>
    <xf numFmtId="0" fontId="22" fillId="0" borderId="140" xfId="0" applyFont="1" applyBorder="1" applyAlignment="1">
      <alignment horizontal="left" indent="1"/>
    </xf>
    <xf numFmtId="3" fontId="22" fillId="0" borderId="140" xfId="0" applyNumberFormat="1" applyFont="1" applyBorder="1" applyAlignment="1">
      <alignment horizontal="right" vertical="center"/>
    </xf>
    <xf numFmtId="164" fontId="22" fillId="0" borderId="140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36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1" xfId="0" applyFont="1" applyBorder="1" applyAlignment="1">
      <alignment horizontal="left"/>
    </xf>
    <xf numFmtId="3" fontId="25" fillId="0" borderId="141" xfId="0" applyNumberFormat="1" applyFont="1" applyBorder="1" applyAlignment="1">
      <alignment horizontal="right" vertical="center"/>
    </xf>
    <xf numFmtId="164" fontId="25" fillId="0" borderId="141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2" xfId="0" applyFont="1" applyBorder="1" applyAlignment="1">
      <alignment horizontal="left"/>
    </xf>
    <xf numFmtId="3" fontId="25" fillId="0" borderId="142" xfId="0" applyNumberFormat="1" applyFont="1" applyBorder="1" applyAlignment="1">
      <alignment horizontal="right" vertical="center"/>
    </xf>
    <xf numFmtId="164" fontId="25" fillId="0" borderId="142" xfId="1" applyNumberFormat="1" applyFont="1" applyBorder="1" applyAlignment="1">
      <alignment horizontal="right" vertical="center"/>
    </xf>
    <xf numFmtId="0" fontId="26" fillId="0" borderId="143" xfId="0" applyFont="1" applyBorder="1" applyAlignment="1">
      <alignment horizontal="left" indent="1"/>
    </xf>
    <xf numFmtId="3" fontId="26" fillId="0" borderId="143" xfId="0" applyNumberFormat="1" applyFont="1" applyBorder="1" applyAlignment="1">
      <alignment horizontal="right" vertical="center"/>
    </xf>
    <xf numFmtId="164" fontId="26" fillId="0" borderId="143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10" fontId="9" fillId="0" borderId="34" xfId="1" applyNumberFormat="1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1695451</xdr:colOff>
      <xdr:row>0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6ADC68-F1D4-45D6-B449-107FD1959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8300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142875</xdr:colOff>
      <xdr:row>0</xdr:row>
      <xdr:rowOff>639359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973D78-098B-4B39-A09B-F4DB06004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150"/>
          <a:ext cx="2133600" cy="58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395EF-E6AC-466D-A760-355FD35ADC75}">
  <dimension ref="A1:S363"/>
  <sheetViews>
    <sheetView tabSelected="1" zoomScaleNormal="100" workbookViewId="0">
      <selection sqref="A1:R1"/>
    </sheetView>
  </sheetViews>
  <sheetFormatPr baseColWidth="10" defaultRowHeight="15" x14ac:dyDescent="0.25"/>
  <cols>
    <col min="1" max="1" width="31.7109375" customWidth="1"/>
    <col min="2" max="4" width="13.140625" customWidth="1"/>
    <col min="5" max="6" width="10.42578125" customWidth="1"/>
    <col min="7" max="8" width="12.7109375" customWidth="1"/>
    <col min="9" max="9" width="11" customWidth="1"/>
    <col min="10" max="10" width="2.7109375" customWidth="1"/>
    <col min="11" max="13" width="14.28515625" customWidth="1"/>
    <col min="14" max="15" width="10.5703125" customWidth="1"/>
    <col min="16" max="17" width="13" customWidth="1"/>
    <col min="18" max="18" width="9.5703125" customWidth="1"/>
  </cols>
  <sheetData>
    <row r="1" spans="1:18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2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18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9"/>
    </row>
    <row r="5" spans="1:18" x14ac:dyDescent="0.25">
      <c r="A5" s="10"/>
      <c r="B5" s="11" t="s">
        <v>114</v>
      </c>
      <c r="C5" s="12"/>
      <c r="D5" s="12"/>
      <c r="E5" s="12"/>
      <c r="F5" s="12"/>
      <c r="G5" s="12"/>
      <c r="H5" s="12"/>
      <c r="I5" s="13"/>
      <c r="J5" s="14"/>
      <c r="K5" s="11" t="str">
        <f>CONCATENATE("acumulado ",B5)</f>
        <v>acumulado junio</v>
      </c>
      <c r="L5" s="12"/>
      <c r="M5" s="12"/>
      <c r="N5" s="12"/>
      <c r="O5" s="12"/>
      <c r="P5" s="12"/>
      <c r="Q5" s="12"/>
      <c r="R5" s="13"/>
    </row>
    <row r="6" spans="1:18" x14ac:dyDescent="0.25">
      <c r="A6" s="15"/>
      <c r="B6" s="16">
        <v>2019</v>
      </c>
      <c r="C6" s="16">
        <v>2022</v>
      </c>
      <c r="D6" s="16">
        <v>2023</v>
      </c>
      <c r="E6" s="16" t="str">
        <f>CONCATENATE("var ",RIGHT(D6,2),"/",RIGHT(C6,2))</f>
        <v>var 23/22</v>
      </c>
      <c r="F6" s="16" t="str">
        <f>CONCATENATE("var ",RIGHT(D6,2),"/",RIGHT(B6,2))</f>
        <v>var 23/19</v>
      </c>
      <c r="G6" s="16" t="str">
        <f>CONCATENATE("dif ",RIGHT(D6,2),"-",RIGHT(C6,2))</f>
        <v>dif 23-22</v>
      </c>
      <c r="H6" s="16" t="str">
        <f>CONCATENATE("dif ",RIGHT(D6,2),"-",RIGHT(B6,2))</f>
        <v>dif 23-19</v>
      </c>
      <c r="I6" s="16" t="str">
        <f>CONCATENATE("cuota ",RIGHT(D6,2))</f>
        <v>cuota 23</v>
      </c>
      <c r="J6" s="17"/>
      <c r="K6" s="16">
        <v>2019</v>
      </c>
      <c r="L6" s="16">
        <v>2022</v>
      </c>
      <c r="M6" s="16">
        <v>2023</v>
      </c>
      <c r="N6" s="16" t="str">
        <f>CONCATENATE("var ",RIGHT(M6,2),"/",RIGHT(L6,2))</f>
        <v>var 23/22</v>
      </c>
      <c r="O6" s="16" t="str">
        <f>CONCATENATE("var ",RIGHT(M6,2),"/",RIGHT(K6,2))</f>
        <v>var 23/19</v>
      </c>
      <c r="P6" s="16" t="str">
        <f>CONCATENATE("dif ",RIGHT(M6,2),"-",RIGHT(L6,2))</f>
        <v>dif 23-22</v>
      </c>
      <c r="Q6" s="16" t="str">
        <f>CONCATENATE("dif ",RIGHT(M6,2),"-",RIGHT(K6,2))</f>
        <v>dif 23-19</v>
      </c>
      <c r="R6" s="16" t="str">
        <f>CONCATENATE("cuota ",RIGHT(M6,2))</f>
        <v>cuota 23</v>
      </c>
    </row>
    <row r="7" spans="1:18" x14ac:dyDescent="0.25">
      <c r="A7" s="18" t="s">
        <v>4</v>
      </c>
      <c r="B7" s="19">
        <v>406415</v>
      </c>
      <c r="C7" s="19">
        <v>381871</v>
      </c>
      <c r="D7" s="19">
        <v>433518</v>
      </c>
      <c r="E7" s="20">
        <f t="shared" ref="E7:E18" si="0">D7/C7-1</f>
        <v>0.13524724317897929</v>
      </c>
      <c r="F7" s="20">
        <f t="shared" ref="F7:F18" si="1">D7/B7-1</f>
        <v>6.6687991338902464E-2</v>
      </c>
      <c r="G7" s="19">
        <f t="shared" ref="G7:G18" si="2">D7-C7</f>
        <v>51647</v>
      </c>
      <c r="H7" s="19">
        <f t="shared" ref="H7:H18" si="3">D7-B7</f>
        <v>27103</v>
      </c>
      <c r="I7" s="20">
        <f>D7/$D$7</f>
        <v>1</v>
      </c>
      <c r="J7" s="21"/>
      <c r="K7" s="19">
        <v>2365068</v>
      </c>
      <c r="L7" s="19">
        <v>2203401</v>
      </c>
      <c r="M7" s="19">
        <v>2525613</v>
      </c>
      <c r="N7" s="20">
        <f t="shared" ref="N7:N18" si="4">M7/L7-1</f>
        <v>0.14623393562951081</v>
      </c>
      <c r="O7" s="20">
        <f t="shared" ref="O7:O18" si="5">M7/K7-1</f>
        <v>6.7881769149978011E-2</v>
      </c>
      <c r="P7" s="19">
        <f t="shared" ref="P7:P18" si="6">M7-L7</f>
        <v>322212</v>
      </c>
      <c r="Q7" s="19">
        <f t="shared" ref="Q7:Q18" si="7">M7-K7</f>
        <v>160545</v>
      </c>
      <c r="R7" s="20">
        <f>M7/$M$7</f>
        <v>1</v>
      </c>
    </row>
    <row r="8" spans="1:18" x14ac:dyDescent="0.25">
      <c r="A8" s="22" t="s">
        <v>5</v>
      </c>
      <c r="B8" s="23">
        <v>293679</v>
      </c>
      <c r="C8" s="23">
        <v>305537</v>
      </c>
      <c r="D8" s="23">
        <v>340000</v>
      </c>
      <c r="E8" s="24">
        <f t="shared" si="0"/>
        <v>0.11279484972360132</v>
      </c>
      <c r="F8" s="24">
        <f t="shared" si="1"/>
        <v>0.15772663350120375</v>
      </c>
      <c r="G8" s="23">
        <f t="shared" si="2"/>
        <v>34463</v>
      </c>
      <c r="H8" s="23">
        <f t="shared" si="3"/>
        <v>46321</v>
      </c>
      <c r="I8" s="24">
        <f t="shared" ref="I8:I18" si="8">D8/$D$7</f>
        <v>0.78428116018250682</v>
      </c>
      <c r="J8" s="25"/>
      <c r="K8" s="23">
        <v>1731112</v>
      </c>
      <c r="L8" s="23">
        <v>1755213</v>
      </c>
      <c r="M8" s="23">
        <v>1994424</v>
      </c>
      <c r="N8" s="24">
        <f t="shared" si="4"/>
        <v>0.13628602340570639</v>
      </c>
      <c r="O8" s="24">
        <f t="shared" si="5"/>
        <v>0.15210569853365929</v>
      </c>
      <c r="P8" s="23">
        <f t="shared" si="6"/>
        <v>239211</v>
      </c>
      <c r="Q8" s="23">
        <f t="shared" si="7"/>
        <v>263312</v>
      </c>
      <c r="R8" s="24">
        <f t="shared" ref="R8:R18" si="9">M8/$M$7</f>
        <v>0.78967917887657368</v>
      </c>
    </row>
    <row r="9" spans="1:18" x14ac:dyDescent="0.25">
      <c r="A9" s="26" t="s">
        <v>6</v>
      </c>
      <c r="B9" s="27">
        <v>46916</v>
      </c>
      <c r="C9" s="27">
        <v>56978</v>
      </c>
      <c r="D9" s="27">
        <v>67278</v>
      </c>
      <c r="E9" s="28">
        <f t="shared" si="0"/>
        <v>0.18077152585208323</v>
      </c>
      <c r="F9" s="28">
        <f t="shared" si="1"/>
        <v>0.4340097194986785</v>
      </c>
      <c r="G9" s="27">
        <f t="shared" si="2"/>
        <v>10300</v>
      </c>
      <c r="H9" s="27">
        <f t="shared" si="3"/>
        <v>20362</v>
      </c>
      <c r="I9" s="28">
        <f t="shared" si="8"/>
        <v>0.15519078792576088</v>
      </c>
      <c r="J9" s="29"/>
      <c r="K9" s="27">
        <v>288136</v>
      </c>
      <c r="L9" s="27">
        <v>363889</v>
      </c>
      <c r="M9" s="27">
        <v>372298</v>
      </c>
      <c r="N9" s="28">
        <f t="shared" si="4"/>
        <v>2.3108695233986287E-2</v>
      </c>
      <c r="O9" s="28">
        <f t="shared" si="5"/>
        <v>0.29209123469472753</v>
      </c>
      <c r="P9" s="27">
        <f t="shared" si="6"/>
        <v>8409</v>
      </c>
      <c r="Q9" s="27">
        <f t="shared" si="7"/>
        <v>84162</v>
      </c>
      <c r="R9" s="28">
        <f t="shared" si="9"/>
        <v>0.14740896566496925</v>
      </c>
    </row>
    <row r="10" spans="1:18" x14ac:dyDescent="0.25">
      <c r="A10" s="30" t="s">
        <v>7</v>
      </c>
      <c r="B10" s="31">
        <v>186018</v>
      </c>
      <c r="C10" s="31">
        <v>196251</v>
      </c>
      <c r="D10" s="31">
        <v>215987</v>
      </c>
      <c r="E10" s="32">
        <f t="shared" si="0"/>
        <v>0.10056509266194813</v>
      </c>
      <c r="F10" s="32">
        <f t="shared" si="1"/>
        <v>0.16110806481093221</v>
      </c>
      <c r="G10" s="31">
        <f t="shared" si="2"/>
        <v>19736</v>
      </c>
      <c r="H10" s="31">
        <f t="shared" si="3"/>
        <v>29969</v>
      </c>
      <c r="I10" s="32">
        <f t="shared" si="8"/>
        <v>0.49821922042452677</v>
      </c>
      <c r="J10" s="29"/>
      <c r="K10" s="31">
        <v>1068595</v>
      </c>
      <c r="L10" s="31">
        <v>1076731</v>
      </c>
      <c r="M10" s="31">
        <v>1251232</v>
      </c>
      <c r="N10" s="32">
        <f t="shared" si="4"/>
        <v>0.16206554840531195</v>
      </c>
      <c r="O10" s="32">
        <f t="shared" si="5"/>
        <v>0.17091320846532132</v>
      </c>
      <c r="P10" s="31">
        <f t="shared" si="6"/>
        <v>174501</v>
      </c>
      <c r="Q10" s="31">
        <f t="shared" si="7"/>
        <v>182637</v>
      </c>
      <c r="R10" s="32">
        <f t="shared" si="9"/>
        <v>0.49541715219235882</v>
      </c>
    </row>
    <row r="11" spans="1:18" x14ac:dyDescent="0.25">
      <c r="A11" s="30" t="s">
        <v>8</v>
      </c>
      <c r="B11" s="31">
        <v>48613</v>
      </c>
      <c r="C11" s="31">
        <v>42042</v>
      </c>
      <c r="D11" s="31">
        <v>44438</v>
      </c>
      <c r="E11" s="32">
        <f t="shared" si="0"/>
        <v>5.6990628419199885E-2</v>
      </c>
      <c r="F11" s="32">
        <f t="shared" si="1"/>
        <v>-8.5882377141916821E-2</v>
      </c>
      <c r="G11" s="31">
        <f t="shared" si="2"/>
        <v>2396</v>
      </c>
      <c r="H11" s="31">
        <f t="shared" si="3"/>
        <v>-4175</v>
      </c>
      <c r="I11" s="32">
        <f t="shared" si="8"/>
        <v>0.10250554763585365</v>
      </c>
      <c r="J11" s="29"/>
      <c r="K11" s="31">
        <v>282303</v>
      </c>
      <c r="L11" s="31">
        <v>259894</v>
      </c>
      <c r="M11" s="31">
        <v>296705</v>
      </c>
      <c r="N11" s="32">
        <f t="shared" si="4"/>
        <v>0.14163851416346662</v>
      </c>
      <c r="O11" s="32">
        <f t="shared" si="5"/>
        <v>5.1016106807224793E-2</v>
      </c>
      <c r="P11" s="31">
        <f t="shared" si="6"/>
        <v>36811</v>
      </c>
      <c r="Q11" s="31">
        <f t="shared" si="7"/>
        <v>14402</v>
      </c>
      <c r="R11" s="32">
        <f t="shared" si="9"/>
        <v>0.11747841019190193</v>
      </c>
    </row>
    <row r="12" spans="1:18" x14ac:dyDescent="0.25">
      <c r="A12" s="30" t="s">
        <v>9</v>
      </c>
      <c r="B12" s="31">
        <v>8829</v>
      </c>
      <c r="C12" s="31">
        <v>7519</v>
      </c>
      <c r="D12" s="31">
        <v>9455</v>
      </c>
      <c r="E12" s="32">
        <f t="shared" si="0"/>
        <v>0.25748104801170379</v>
      </c>
      <c r="F12" s="32">
        <f t="shared" si="1"/>
        <v>7.0902706988333897E-2</v>
      </c>
      <c r="G12" s="31">
        <f t="shared" si="2"/>
        <v>1936</v>
      </c>
      <c r="H12" s="31">
        <f t="shared" si="3"/>
        <v>626</v>
      </c>
      <c r="I12" s="32">
        <f t="shared" si="8"/>
        <v>2.1809936380957653E-2</v>
      </c>
      <c r="J12" s="29"/>
      <c r="K12" s="31">
        <v>67121</v>
      </c>
      <c r="L12" s="31">
        <v>41183</v>
      </c>
      <c r="M12" s="31">
        <v>55269</v>
      </c>
      <c r="N12" s="32">
        <f t="shared" si="4"/>
        <v>0.34203433455552057</v>
      </c>
      <c r="O12" s="32">
        <f t="shared" si="5"/>
        <v>-0.17657663026474579</v>
      </c>
      <c r="P12" s="31">
        <f t="shared" si="6"/>
        <v>14086</v>
      </c>
      <c r="Q12" s="31">
        <f t="shared" si="7"/>
        <v>-11852</v>
      </c>
      <c r="R12" s="32">
        <f t="shared" si="9"/>
        <v>2.1883400188389909E-2</v>
      </c>
    </row>
    <row r="13" spans="1:18" x14ac:dyDescent="0.25">
      <c r="A13" s="33" t="s">
        <v>10</v>
      </c>
      <c r="B13" s="34">
        <v>3303</v>
      </c>
      <c r="C13" s="34">
        <v>2747</v>
      </c>
      <c r="D13" s="34">
        <v>2842</v>
      </c>
      <c r="E13" s="35">
        <f t="shared" si="0"/>
        <v>3.4583181652712014E-2</v>
      </c>
      <c r="F13" s="35">
        <f t="shared" si="1"/>
        <v>-0.13957008779897062</v>
      </c>
      <c r="G13" s="34">
        <f t="shared" si="2"/>
        <v>95</v>
      </c>
      <c r="H13" s="34">
        <f t="shared" si="3"/>
        <v>-461</v>
      </c>
      <c r="I13" s="35">
        <f t="shared" si="8"/>
        <v>6.5556678154078951E-3</v>
      </c>
      <c r="J13" s="29"/>
      <c r="K13" s="34">
        <v>24957</v>
      </c>
      <c r="L13" s="34">
        <v>13516</v>
      </c>
      <c r="M13" s="34">
        <v>18920</v>
      </c>
      <c r="N13" s="35">
        <f t="shared" si="4"/>
        <v>0.39982243267238826</v>
      </c>
      <c r="O13" s="35">
        <f t="shared" si="5"/>
        <v>-0.24189606122530749</v>
      </c>
      <c r="P13" s="34">
        <f t="shared" si="6"/>
        <v>5404</v>
      </c>
      <c r="Q13" s="34">
        <f t="shared" si="7"/>
        <v>-6037</v>
      </c>
      <c r="R13" s="35">
        <f t="shared" si="9"/>
        <v>7.4912506389537906E-3</v>
      </c>
    </row>
    <row r="14" spans="1:18" x14ac:dyDescent="0.25">
      <c r="A14" s="22" t="s">
        <v>11</v>
      </c>
      <c r="B14" s="23">
        <v>112736</v>
      </c>
      <c r="C14" s="23">
        <v>76334</v>
      </c>
      <c r="D14" s="23">
        <v>93518</v>
      </c>
      <c r="E14" s="24">
        <f t="shared" si="0"/>
        <v>0.22511593785207107</v>
      </c>
      <c r="F14" s="24">
        <f t="shared" si="1"/>
        <v>-0.17046906045983534</v>
      </c>
      <c r="G14" s="23">
        <f t="shared" si="2"/>
        <v>17184</v>
      </c>
      <c r="H14" s="23">
        <f t="shared" si="3"/>
        <v>-19218</v>
      </c>
      <c r="I14" s="24">
        <f t="shared" si="8"/>
        <v>0.21571883981749315</v>
      </c>
      <c r="J14" s="25"/>
      <c r="K14" s="23">
        <v>633956</v>
      </c>
      <c r="L14" s="23">
        <v>448188</v>
      </c>
      <c r="M14" s="23">
        <v>531189</v>
      </c>
      <c r="N14" s="24">
        <f t="shared" si="4"/>
        <v>0.18519237462850402</v>
      </c>
      <c r="O14" s="24">
        <f t="shared" si="5"/>
        <v>-0.16210431007830195</v>
      </c>
      <c r="P14" s="23">
        <f t="shared" si="6"/>
        <v>83001</v>
      </c>
      <c r="Q14" s="23">
        <f t="shared" si="7"/>
        <v>-102767</v>
      </c>
      <c r="R14" s="24">
        <f t="shared" si="9"/>
        <v>0.21032082112342626</v>
      </c>
    </row>
    <row r="15" spans="1:18" x14ac:dyDescent="0.25">
      <c r="A15" s="36" t="s">
        <v>12</v>
      </c>
      <c r="B15" s="27">
        <v>6013</v>
      </c>
      <c r="C15" s="27">
        <v>6208</v>
      </c>
      <c r="D15" s="27">
        <v>4794</v>
      </c>
      <c r="E15" s="28">
        <f t="shared" si="0"/>
        <v>-0.227770618556701</v>
      </c>
      <c r="F15" s="28">
        <f t="shared" si="1"/>
        <v>-0.2027274239148511</v>
      </c>
      <c r="G15" s="27">
        <f t="shared" si="2"/>
        <v>-1414</v>
      </c>
      <c r="H15" s="27">
        <f t="shared" si="3"/>
        <v>-1219</v>
      </c>
      <c r="I15" s="28">
        <f t="shared" si="8"/>
        <v>1.1058364358573346E-2</v>
      </c>
      <c r="J15" s="29"/>
      <c r="K15" s="27">
        <v>32644</v>
      </c>
      <c r="L15" s="27">
        <v>38505</v>
      </c>
      <c r="M15" s="27">
        <v>38353</v>
      </c>
      <c r="N15" s="28">
        <f t="shared" si="4"/>
        <v>-3.9475392806128662E-3</v>
      </c>
      <c r="O15" s="28">
        <f t="shared" si="5"/>
        <v>0.174886656047053</v>
      </c>
      <c r="P15" s="27">
        <f t="shared" si="6"/>
        <v>-152</v>
      </c>
      <c r="Q15" s="27">
        <f t="shared" si="7"/>
        <v>5709</v>
      </c>
      <c r="R15" s="28">
        <f t="shared" si="9"/>
        <v>1.5185620283075832E-2</v>
      </c>
    </row>
    <row r="16" spans="1:18" x14ac:dyDescent="0.25">
      <c r="A16" s="37" t="s">
        <v>8</v>
      </c>
      <c r="B16" s="31">
        <v>60726</v>
      </c>
      <c r="C16" s="31">
        <v>47701</v>
      </c>
      <c r="D16" s="31">
        <v>57143</v>
      </c>
      <c r="E16" s="32">
        <f t="shared" si="0"/>
        <v>0.19794134294878507</v>
      </c>
      <c r="F16" s="32">
        <f t="shared" si="1"/>
        <v>-5.9002733590224898E-2</v>
      </c>
      <c r="G16" s="31">
        <f t="shared" si="2"/>
        <v>9442</v>
      </c>
      <c r="H16" s="31">
        <f t="shared" si="3"/>
        <v>-3583</v>
      </c>
      <c r="I16" s="32">
        <f t="shared" si="8"/>
        <v>0.13181228922443819</v>
      </c>
      <c r="J16" s="29"/>
      <c r="K16" s="31">
        <v>344148</v>
      </c>
      <c r="L16" s="31">
        <v>263375</v>
      </c>
      <c r="M16" s="31">
        <v>304426</v>
      </c>
      <c r="N16" s="32">
        <f t="shared" si="4"/>
        <v>0.15586521120075947</v>
      </c>
      <c r="O16" s="32">
        <f t="shared" si="5"/>
        <v>-0.1154212722433372</v>
      </c>
      <c r="P16" s="31">
        <f t="shared" si="6"/>
        <v>41051</v>
      </c>
      <c r="Q16" s="31">
        <f t="shared" si="7"/>
        <v>-39722</v>
      </c>
      <c r="R16" s="32">
        <f t="shared" si="9"/>
        <v>0.12053548979990204</v>
      </c>
    </row>
    <row r="17" spans="1:18" x14ac:dyDescent="0.25">
      <c r="A17" s="37" t="s">
        <v>9</v>
      </c>
      <c r="B17" s="31">
        <v>31899</v>
      </c>
      <c r="C17" s="31">
        <v>16034</v>
      </c>
      <c r="D17" s="31">
        <v>23129</v>
      </c>
      <c r="E17" s="32">
        <f t="shared" si="0"/>
        <v>0.44249719346388927</v>
      </c>
      <c r="F17" s="32">
        <f t="shared" si="1"/>
        <v>-0.27493024859713466</v>
      </c>
      <c r="G17" s="31">
        <f t="shared" si="2"/>
        <v>7095</v>
      </c>
      <c r="H17" s="31">
        <f t="shared" si="3"/>
        <v>-8770</v>
      </c>
      <c r="I17" s="32">
        <f t="shared" si="8"/>
        <v>5.3351879276062358E-2</v>
      </c>
      <c r="J17" s="29"/>
      <c r="K17" s="31">
        <v>177747</v>
      </c>
      <c r="L17" s="31">
        <v>104358</v>
      </c>
      <c r="M17" s="31">
        <v>136934</v>
      </c>
      <c r="N17" s="32">
        <f t="shared" si="4"/>
        <v>0.31215623143410176</v>
      </c>
      <c r="O17" s="32">
        <f t="shared" si="5"/>
        <v>-0.22961287672928377</v>
      </c>
      <c r="P17" s="31">
        <f t="shared" si="6"/>
        <v>32576</v>
      </c>
      <c r="Q17" s="31">
        <f t="shared" si="7"/>
        <v>-40813</v>
      </c>
      <c r="R17" s="32">
        <f t="shared" si="9"/>
        <v>5.4218124471167993E-2</v>
      </c>
    </row>
    <row r="18" spans="1:18" x14ac:dyDescent="0.25">
      <c r="A18" s="38" t="s">
        <v>10</v>
      </c>
      <c r="B18" s="39">
        <v>14098</v>
      </c>
      <c r="C18" s="39">
        <v>6391</v>
      </c>
      <c r="D18" s="39">
        <v>8452</v>
      </c>
      <c r="E18" s="40">
        <f t="shared" si="0"/>
        <v>0.32248474417149109</v>
      </c>
      <c r="F18" s="40">
        <f t="shared" si="1"/>
        <v>-0.40048233792027232</v>
      </c>
      <c r="G18" s="39">
        <f t="shared" si="2"/>
        <v>2061</v>
      </c>
      <c r="H18" s="39">
        <f t="shared" si="3"/>
        <v>-5646</v>
      </c>
      <c r="I18" s="40">
        <f t="shared" si="8"/>
        <v>1.9496306958419259E-2</v>
      </c>
      <c r="J18" s="41"/>
      <c r="K18" s="39">
        <v>79417</v>
      </c>
      <c r="L18" s="39">
        <v>41950</v>
      </c>
      <c r="M18" s="39">
        <v>51476</v>
      </c>
      <c r="N18" s="40">
        <f t="shared" si="4"/>
        <v>0.22707985697258648</v>
      </c>
      <c r="O18" s="40">
        <f t="shared" si="5"/>
        <v>-0.35182643514612744</v>
      </c>
      <c r="P18" s="39">
        <f t="shared" si="6"/>
        <v>9526</v>
      </c>
      <c r="Q18" s="39">
        <f t="shared" si="7"/>
        <v>-27941</v>
      </c>
      <c r="R18" s="40">
        <f t="shared" si="9"/>
        <v>2.0381586569280408E-2</v>
      </c>
    </row>
    <row r="19" spans="1:18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4"/>
    </row>
    <row r="20" spans="1:18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7"/>
    </row>
    <row r="21" spans="1:18" x14ac:dyDescent="0.25">
      <c r="A21" s="10"/>
      <c r="B21" s="11" t="s">
        <v>114</v>
      </c>
      <c r="C21" s="12"/>
      <c r="D21" s="12"/>
      <c r="E21" s="12"/>
      <c r="F21" s="12"/>
      <c r="G21" s="12"/>
      <c r="H21" s="12"/>
      <c r="I21" s="13"/>
      <c r="J21" s="14"/>
      <c r="K21" s="11" t="str">
        <f>K$5</f>
        <v>acumulado junio</v>
      </c>
      <c r="L21" s="12"/>
      <c r="M21" s="12"/>
      <c r="N21" s="12"/>
      <c r="O21" s="12"/>
      <c r="P21" s="12"/>
      <c r="Q21" s="12"/>
      <c r="R21" s="13"/>
    </row>
    <row r="22" spans="1:18" x14ac:dyDescent="0.25">
      <c r="A22" s="15"/>
      <c r="B22" s="16">
        <f>B$6</f>
        <v>2019</v>
      </c>
      <c r="C22" s="16">
        <f>C$6</f>
        <v>2022</v>
      </c>
      <c r="D22" s="16">
        <f>D$6</f>
        <v>2023</v>
      </c>
      <c r="E22" s="16" t="str">
        <f>CONCATENATE("var ",RIGHT(D22,2),"/",RIGHT(C22,2))</f>
        <v>var 23/22</v>
      </c>
      <c r="F22" s="16" t="str">
        <f>CONCATENATE("var ",RIGHT(D22,2),"/",RIGHT(B22,2))</f>
        <v>var 23/19</v>
      </c>
      <c r="G22" s="16" t="str">
        <f>CONCATENATE("dif ",RIGHT(D22,2),"-",RIGHT(C22,2))</f>
        <v>dif 23-22</v>
      </c>
      <c r="H22" s="16" t="str">
        <f>CONCATENATE("dif ",RIGHT(D22,2),"-",RIGHT(B22,2))</f>
        <v>dif 23-19</v>
      </c>
      <c r="I22" s="16" t="str">
        <f>CONCATENATE("cuota ",RIGHT(D22,2))</f>
        <v>cuota 23</v>
      </c>
      <c r="J22" s="17"/>
      <c r="K22" s="16">
        <f>K$6</f>
        <v>2019</v>
      </c>
      <c r="L22" s="16">
        <f>L$6</f>
        <v>2022</v>
      </c>
      <c r="M22" s="16">
        <f>M$6</f>
        <v>2023</v>
      </c>
      <c r="N22" s="16" t="str">
        <f>CONCATENATE("var ",RIGHT(M22,2),"/",RIGHT(L22,2))</f>
        <v>var 23/22</v>
      </c>
      <c r="O22" s="16" t="str">
        <f>CONCATENATE("var ",RIGHT(M22,2),"/",RIGHT(K22,2))</f>
        <v>var 23/19</v>
      </c>
      <c r="P22" s="16" t="str">
        <f>CONCATENATE("dif ",RIGHT(M22,2),"-",RIGHT(L22,2))</f>
        <v>dif 23-22</v>
      </c>
      <c r="Q22" s="16" t="str">
        <f>CONCATENATE("dif ",RIGHT(M22,2),"-",RIGHT(K22,2))</f>
        <v>dif 23-19</v>
      </c>
      <c r="R22" s="16" t="str">
        <f>CONCATENATE("cuota ",RIGHT(M22,2))</f>
        <v>cuota 23</v>
      </c>
    </row>
    <row r="23" spans="1:18" x14ac:dyDescent="0.25">
      <c r="A23" s="18" t="s">
        <v>15</v>
      </c>
      <c r="B23" s="19">
        <v>406415</v>
      </c>
      <c r="C23" s="19">
        <v>381871</v>
      </c>
      <c r="D23" s="19">
        <v>433518</v>
      </c>
      <c r="E23" s="20">
        <f t="shared" ref="E23:E54" si="10">D23/C23-1</f>
        <v>0.13524724317897929</v>
      </c>
      <c r="F23" s="20">
        <f t="shared" ref="F23:F54" si="11">D23/B23-1</f>
        <v>6.6687991338902464E-2</v>
      </c>
      <c r="G23" s="19">
        <f t="shared" ref="G23:G54" si="12">D23-C23</f>
        <v>51647</v>
      </c>
      <c r="H23" s="19">
        <f t="shared" ref="H23:H54" si="13">D23-B23</f>
        <v>27103</v>
      </c>
      <c r="I23" s="20">
        <f>D23/$D$23</f>
        <v>1</v>
      </c>
      <c r="J23" s="21"/>
      <c r="K23" s="19">
        <v>2365068</v>
      </c>
      <c r="L23" s="19">
        <v>2203401</v>
      </c>
      <c r="M23" s="19">
        <v>2525613</v>
      </c>
      <c r="N23" s="20">
        <f t="shared" ref="N23:N54" si="14">M23/L23-1</f>
        <v>0.14623393562951081</v>
      </c>
      <c r="O23" s="20">
        <f t="shared" ref="O23:O54" si="15">M23/K23-1</f>
        <v>6.7881769149978011E-2</v>
      </c>
      <c r="P23" s="19">
        <f t="shared" ref="P23:P54" si="16">M23-L23</f>
        <v>322212</v>
      </c>
      <c r="Q23" s="19">
        <f t="shared" ref="Q23:Q54" si="17">M23-K23</f>
        <v>160545</v>
      </c>
      <c r="R23" s="20">
        <f>M23/$M$23</f>
        <v>1</v>
      </c>
    </row>
    <row r="24" spans="1:18" x14ac:dyDescent="0.25">
      <c r="A24" s="22" t="s">
        <v>16</v>
      </c>
      <c r="B24" s="23">
        <v>111970</v>
      </c>
      <c r="C24" s="23">
        <v>101392</v>
      </c>
      <c r="D24" s="23">
        <v>122586</v>
      </c>
      <c r="E24" s="24">
        <f t="shared" si="10"/>
        <v>0.20903029824838248</v>
      </c>
      <c r="F24" s="24">
        <f t="shared" si="11"/>
        <v>9.4811110118781849E-2</v>
      </c>
      <c r="G24" s="23">
        <f t="shared" si="12"/>
        <v>21194</v>
      </c>
      <c r="H24" s="23">
        <f t="shared" si="13"/>
        <v>10616</v>
      </c>
      <c r="I24" s="24">
        <f t="shared" ref="I24:I54" si="18">D24/$D$23</f>
        <v>0.28277026559450819</v>
      </c>
      <c r="J24" s="48"/>
      <c r="K24" s="23">
        <v>466678</v>
      </c>
      <c r="L24" s="23">
        <v>447228</v>
      </c>
      <c r="M24" s="23">
        <v>491465</v>
      </c>
      <c r="N24" s="24">
        <f t="shared" si="14"/>
        <v>9.8913753163934359E-2</v>
      </c>
      <c r="O24" s="24">
        <f t="shared" si="15"/>
        <v>5.3113710095612054E-2</v>
      </c>
      <c r="P24" s="23">
        <f t="shared" si="16"/>
        <v>44237</v>
      </c>
      <c r="Q24" s="23">
        <f t="shared" si="17"/>
        <v>24787</v>
      </c>
      <c r="R24" s="24">
        <f t="shared" ref="R24:R54" si="19">M24/$M$23</f>
        <v>0.1945923623294622</v>
      </c>
    </row>
    <row r="25" spans="1:18" x14ac:dyDescent="0.25">
      <c r="A25" s="49" t="s">
        <v>17</v>
      </c>
      <c r="B25" s="27">
        <v>45085</v>
      </c>
      <c r="C25" s="27">
        <v>39451</v>
      </c>
      <c r="D25" s="27">
        <v>54734</v>
      </c>
      <c r="E25" s="28">
        <f>D25/C25-1</f>
        <v>0.38739195457656339</v>
      </c>
      <c r="F25" s="28">
        <f t="shared" si="11"/>
        <v>0.21401796606410106</v>
      </c>
      <c r="G25" s="27">
        <f t="shared" si="12"/>
        <v>15283</v>
      </c>
      <c r="H25" s="27">
        <f t="shared" si="13"/>
        <v>9649</v>
      </c>
      <c r="I25" s="28">
        <f t="shared" si="18"/>
        <v>0.12625542653361568</v>
      </c>
      <c r="J25" s="29"/>
      <c r="K25" s="27">
        <v>174988</v>
      </c>
      <c r="L25" s="27">
        <v>188636</v>
      </c>
      <c r="M25" s="27">
        <v>201371</v>
      </c>
      <c r="N25" s="28">
        <f t="shared" si="14"/>
        <v>6.751097351512958E-2</v>
      </c>
      <c r="O25" s="28">
        <f t="shared" si="15"/>
        <v>0.15077033853749966</v>
      </c>
      <c r="P25" s="27">
        <f t="shared" si="16"/>
        <v>12735</v>
      </c>
      <c r="Q25" s="27">
        <f t="shared" si="17"/>
        <v>26383</v>
      </c>
      <c r="R25" s="28">
        <f t="shared" si="19"/>
        <v>7.9731534482915631E-2</v>
      </c>
    </row>
    <row r="26" spans="1:18" x14ac:dyDescent="0.25">
      <c r="A26" s="50" t="s">
        <v>18</v>
      </c>
      <c r="B26" s="27">
        <v>28001</v>
      </c>
      <c r="C26" s="27">
        <v>16438</v>
      </c>
      <c r="D26" s="27">
        <v>26896</v>
      </c>
      <c r="E26" s="51">
        <f t="shared" si="10"/>
        <v>0.63620878452366458</v>
      </c>
      <c r="F26" s="51">
        <f t="shared" si="11"/>
        <v>-3.9462876325845553E-2</v>
      </c>
      <c r="G26" s="52">
        <f t="shared" si="12"/>
        <v>10458</v>
      </c>
      <c r="H26" s="52">
        <f t="shared" si="13"/>
        <v>-1105</v>
      </c>
      <c r="I26" s="51">
        <f t="shared" si="18"/>
        <v>6.2041253189025598E-2</v>
      </c>
      <c r="J26" s="29"/>
      <c r="K26" s="27">
        <v>108756</v>
      </c>
      <c r="L26" s="27">
        <v>84792</v>
      </c>
      <c r="M26" s="27">
        <v>114794</v>
      </c>
      <c r="N26" s="51">
        <f t="shared" si="14"/>
        <v>0.35383055005189168</v>
      </c>
      <c r="O26" s="51">
        <f t="shared" si="15"/>
        <v>5.5518775975578416E-2</v>
      </c>
      <c r="P26" s="52">
        <f t="shared" si="16"/>
        <v>30002</v>
      </c>
      <c r="Q26" s="52">
        <f t="shared" si="17"/>
        <v>6038</v>
      </c>
      <c r="R26" s="51">
        <f t="shared" si="19"/>
        <v>4.5451935827064562E-2</v>
      </c>
    </row>
    <row r="27" spans="1:18" x14ac:dyDescent="0.25">
      <c r="A27" s="50" t="s">
        <v>19</v>
      </c>
      <c r="B27" s="52">
        <f>B25-B26</f>
        <v>17084</v>
      </c>
      <c r="C27" s="52">
        <f>C25-C26</f>
        <v>23013</v>
      </c>
      <c r="D27" s="52">
        <f>D25-D26</f>
        <v>27838</v>
      </c>
      <c r="E27" s="51">
        <f t="shared" si="10"/>
        <v>0.2096641028983619</v>
      </c>
      <c r="F27" s="51">
        <f t="shared" si="11"/>
        <v>0.62947787403418398</v>
      </c>
      <c r="G27" s="52">
        <f t="shared" si="12"/>
        <v>4825</v>
      </c>
      <c r="H27" s="52">
        <f t="shared" si="13"/>
        <v>10754</v>
      </c>
      <c r="I27" s="51">
        <f t="shared" si="18"/>
        <v>6.4214173344590078E-2</v>
      </c>
      <c r="J27" s="29"/>
      <c r="K27" s="52">
        <f>K25-K26</f>
        <v>66232</v>
      </c>
      <c r="L27" s="52">
        <f>L25-L26</f>
        <v>103844</v>
      </c>
      <c r="M27" s="52">
        <f>M25-M26</f>
        <v>86577</v>
      </c>
      <c r="N27" s="51">
        <f t="shared" si="14"/>
        <v>-0.16627826354916986</v>
      </c>
      <c r="O27" s="51">
        <f t="shared" si="15"/>
        <v>0.30717779925111732</v>
      </c>
      <c r="P27" s="52">
        <f t="shared" si="16"/>
        <v>-17267</v>
      </c>
      <c r="Q27" s="52">
        <f t="shared" si="17"/>
        <v>20345</v>
      </c>
      <c r="R27" s="51">
        <f t="shared" si="19"/>
        <v>3.4279598655851076E-2</v>
      </c>
    </row>
    <row r="28" spans="1:18" x14ac:dyDescent="0.25">
      <c r="A28" s="53" t="s">
        <v>20</v>
      </c>
      <c r="B28" s="34">
        <v>66885</v>
      </c>
      <c r="C28" s="34">
        <v>61941</v>
      </c>
      <c r="D28" s="34">
        <v>67852</v>
      </c>
      <c r="E28" s="35">
        <f t="shared" si="10"/>
        <v>9.5429521641562154E-2</v>
      </c>
      <c r="F28" s="35">
        <f t="shared" si="11"/>
        <v>1.44576511923451E-2</v>
      </c>
      <c r="G28" s="34">
        <f t="shared" si="12"/>
        <v>5911</v>
      </c>
      <c r="H28" s="34">
        <f t="shared" si="13"/>
        <v>967</v>
      </c>
      <c r="I28" s="35">
        <f t="shared" si="18"/>
        <v>0.1565148390608925</v>
      </c>
      <c r="J28" s="29"/>
      <c r="K28" s="27">
        <v>291690</v>
      </c>
      <c r="L28" s="27">
        <v>258592</v>
      </c>
      <c r="M28" s="27">
        <v>290094</v>
      </c>
      <c r="N28" s="35">
        <f t="shared" si="14"/>
        <v>0.12182124737037503</v>
      </c>
      <c r="O28" s="35">
        <f t="shared" si="15"/>
        <v>-5.4715622750179937E-3</v>
      </c>
      <c r="P28" s="34">
        <f t="shared" si="16"/>
        <v>31502</v>
      </c>
      <c r="Q28" s="34">
        <f t="shared" si="17"/>
        <v>-1596</v>
      </c>
      <c r="R28" s="35">
        <f t="shared" si="19"/>
        <v>0.11486082784654657</v>
      </c>
    </row>
    <row r="29" spans="1:18" x14ac:dyDescent="0.25">
      <c r="A29" s="22" t="s">
        <v>21</v>
      </c>
      <c r="B29" s="23">
        <v>294445</v>
      </c>
      <c r="C29" s="23">
        <v>280479</v>
      </c>
      <c r="D29" s="23">
        <v>310932</v>
      </c>
      <c r="E29" s="24">
        <f t="shared" si="10"/>
        <v>0.10857497352742995</v>
      </c>
      <c r="F29" s="24">
        <f t="shared" si="11"/>
        <v>5.5993479257586243E-2</v>
      </c>
      <c r="G29" s="23">
        <f t="shared" si="12"/>
        <v>30453</v>
      </c>
      <c r="H29" s="23">
        <f t="shared" si="13"/>
        <v>16487</v>
      </c>
      <c r="I29" s="24">
        <f t="shared" si="18"/>
        <v>0.71722973440549176</v>
      </c>
      <c r="J29" s="48"/>
      <c r="K29" s="23">
        <v>1898390</v>
      </c>
      <c r="L29" s="23">
        <v>1756173</v>
      </c>
      <c r="M29" s="23">
        <v>2034148</v>
      </c>
      <c r="N29" s="24">
        <f t="shared" si="14"/>
        <v>0.15828451980528113</v>
      </c>
      <c r="O29" s="24">
        <f t="shared" si="15"/>
        <v>7.151217610712246E-2</v>
      </c>
      <c r="P29" s="23">
        <f t="shared" si="16"/>
        <v>277975</v>
      </c>
      <c r="Q29" s="23">
        <f t="shared" si="17"/>
        <v>135758</v>
      </c>
      <c r="R29" s="24">
        <f t="shared" si="19"/>
        <v>0.8054076376705378</v>
      </c>
    </row>
    <row r="30" spans="1:18" x14ac:dyDescent="0.25">
      <c r="A30" s="49" t="s">
        <v>22</v>
      </c>
      <c r="B30" s="27">
        <v>37315</v>
      </c>
      <c r="C30" s="27">
        <v>28586</v>
      </c>
      <c r="D30" s="27">
        <v>28528</v>
      </c>
      <c r="E30" s="28">
        <f t="shared" si="10"/>
        <v>-2.028965227733881E-3</v>
      </c>
      <c r="F30" s="28">
        <f t="shared" si="11"/>
        <v>-0.23548170976818972</v>
      </c>
      <c r="G30" s="27">
        <f t="shared" si="12"/>
        <v>-58</v>
      </c>
      <c r="H30" s="27">
        <f t="shared" si="13"/>
        <v>-8787</v>
      </c>
      <c r="I30" s="28">
        <f t="shared" si="18"/>
        <v>6.5805802757901627E-2</v>
      </c>
      <c r="J30" s="29"/>
      <c r="K30" s="27">
        <v>250219</v>
      </c>
      <c r="L30" s="27">
        <v>184689</v>
      </c>
      <c r="M30" s="27">
        <v>215680</v>
      </c>
      <c r="N30" s="28">
        <f t="shared" si="14"/>
        <v>0.16780100601551795</v>
      </c>
      <c r="O30" s="28">
        <f t="shared" si="15"/>
        <v>-0.13803508126880848</v>
      </c>
      <c r="P30" s="27">
        <f t="shared" si="16"/>
        <v>30991</v>
      </c>
      <c r="Q30" s="27">
        <f t="shared" si="17"/>
        <v>-34539</v>
      </c>
      <c r="R30" s="28">
        <f t="shared" si="19"/>
        <v>8.5397089736234333E-2</v>
      </c>
    </row>
    <row r="31" spans="1:18" x14ac:dyDescent="0.25">
      <c r="A31" s="54" t="s">
        <v>23</v>
      </c>
      <c r="B31" s="31">
        <v>1591</v>
      </c>
      <c r="C31" s="31">
        <v>1236</v>
      </c>
      <c r="D31" s="31">
        <v>1536</v>
      </c>
      <c r="E31" s="32">
        <f t="shared" si="10"/>
        <v>0.24271844660194164</v>
      </c>
      <c r="F31" s="32">
        <f t="shared" si="11"/>
        <v>-3.4569453174104314E-2</v>
      </c>
      <c r="G31" s="31">
        <f t="shared" si="12"/>
        <v>300</v>
      </c>
      <c r="H31" s="31">
        <f t="shared" si="13"/>
        <v>-55</v>
      </c>
      <c r="I31" s="32">
        <f t="shared" si="18"/>
        <v>3.5431054765892073E-3</v>
      </c>
      <c r="J31" s="29"/>
      <c r="K31" s="31">
        <v>13461</v>
      </c>
      <c r="L31" s="31">
        <v>11882</v>
      </c>
      <c r="M31" s="31">
        <v>13767</v>
      </c>
      <c r="N31" s="32">
        <f t="shared" si="14"/>
        <v>0.15864332603938736</v>
      </c>
      <c r="O31" s="32">
        <f t="shared" si="15"/>
        <v>2.2732337864943108E-2</v>
      </c>
      <c r="P31" s="31">
        <f t="shared" si="16"/>
        <v>1885</v>
      </c>
      <c r="Q31" s="31">
        <f t="shared" si="17"/>
        <v>306</v>
      </c>
      <c r="R31" s="32">
        <f t="shared" si="19"/>
        <v>5.4509538872345052E-3</v>
      </c>
    </row>
    <row r="32" spans="1:18" x14ac:dyDescent="0.25">
      <c r="A32" s="54" t="s">
        <v>24</v>
      </c>
      <c r="B32" s="31">
        <v>163</v>
      </c>
      <c r="C32" s="31">
        <v>263</v>
      </c>
      <c r="D32" s="31">
        <v>351</v>
      </c>
      <c r="E32" s="32">
        <f t="shared" si="10"/>
        <v>0.33460076045627374</v>
      </c>
      <c r="F32" s="32">
        <f t="shared" si="11"/>
        <v>1.1533742331288344</v>
      </c>
      <c r="G32" s="31">
        <f t="shared" si="12"/>
        <v>88</v>
      </c>
      <c r="H32" s="31">
        <f t="shared" si="13"/>
        <v>188</v>
      </c>
      <c r="I32" s="32">
        <f t="shared" si="18"/>
        <v>8.0965496242370555E-4</v>
      </c>
      <c r="J32" s="29"/>
      <c r="K32" s="31">
        <v>1820</v>
      </c>
      <c r="L32" s="31">
        <v>1850</v>
      </c>
      <c r="M32" s="31">
        <v>3060</v>
      </c>
      <c r="N32" s="32">
        <f t="shared" si="14"/>
        <v>0.65405405405405403</v>
      </c>
      <c r="O32" s="32">
        <f t="shared" si="15"/>
        <v>0.68131868131868134</v>
      </c>
      <c r="P32" s="31">
        <f t="shared" si="16"/>
        <v>1210</v>
      </c>
      <c r="Q32" s="31">
        <f t="shared" si="17"/>
        <v>1240</v>
      </c>
      <c r="R32" s="32">
        <f t="shared" si="19"/>
        <v>1.2115870483720189E-3</v>
      </c>
    </row>
    <row r="33" spans="1:18" x14ac:dyDescent="0.25">
      <c r="A33" s="54" t="s">
        <v>25</v>
      </c>
      <c r="B33" s="31">
        <v>1362</v>
      </c>
      <c r="C33" s="31">
        <v>926</v>
      </c>
      <c r="D33" s="31">
        <v>1178</v>
      </c>
      <c r="E33" s="32">
        <f t="shared" si="10"/>
        <v>0.27213822894168471</v>
      </c>
      <c r="F33" s="32">
        <f t="shared" si="11"/>
        <v>-0.13509544787077832</v>
      </c>
      <c r="G33" s="31">
        <f t="shared" si="12"/>
        <v>252</v>
      </c>
      <c r="H33" s="31">
        <f t="shared" si="13"/>
        <v>-184</v>
      </c>
      <c r="I33" s="32">
        <f t="shared" si="18"/>
        <v>2.7173035491029206E-3</v>
      </c>
      <c r="J33" s="29"/>
      <c r="K33" s="31">
        <v>45921</v>
      </c>
      <c r="L33" s="31">
        <v>32955</v>
      </c>
      <c r="M33" s="31">
        <v>42436</v>
      </c>
      <c r="N33" s="32">
        <f t="shared" si="14"/>
        <v>0.28769534213321202</v>
      </c>
      <c r="O33" s="32">
        <f t="shared" si="15"/>
        <v>-7.5891204459833217E-2</v>
      </c>
      <c r="P33" s="31">
        <f t="shared" si="16"/>
        <v>9481</v>
      </c>
      <c r="Q33" s="31">
        <f t="shared" si="17"/>
        <v>-3485</v>
      </c>
      <c r="R33" s="32">
        <f t="shared" si="19"/>
        <v>1.680225751134477E-2</v>
      </c>
    </row>
    <row r="34" spans="1:18" x14ac:dyDescent="0.25">
      <c r="A34" s="54" t="s">
        <v>26</v>
      </c>
      <c r="B34" s="31">
        <v>1566</v>
      </c>
      <c r="C34" s="31">
        <v>3423</v>
      </c>
      <c r="D34" s="31">
        <v>2266</v>
      </c>
      <c r="E34" s="32">
        <f t="shared" si="10"/>
        <v>-0.33800759567630734</v>
      </c>
      <c r="F34" s="32">
        <f t="shared" si="11"/>
        <v>0.4469987228607919</v>
      </c>
      <c r="G34" s="31">
        <f t="shared" si="12"/>
        <v>-1157</v>
      </c>
      <c r="H34" s="31">
        <f t="shared" si="13"/>
        <v>700</v>
      </c>
      <c r="I34" s="32">
        <f t="shared" si="18"/>
        <v>5.227003261686943E-3</v>
      </c>
      <c r="J34" s="29"/>
      <c r="K34" s="31">
        <v>8959</v>
      </c>
      <c r="L34" s="31">
        <v>12746</v>
      </c>
      <c r="M34" s="31">
        <v>16171</v>
      </c>
      <c r="N34" s="32">
        <f t="shared" si="14"/>
        <v>0.26871175270673153</v>
      </c>
      <c r="O34" s="32">
        <f t="shared" si="15"/>
        <v>0.80500055809800197</v>
      </c>
      <c r="P34" s="31">
        <f t="shared" si="16"/>
        <v>3425</v>
      </c>
      <c r="Q34" s="31">
        <f t="shared" si="17"/>
        <v>7212</v>
      </c>
      <c r="R34" s="32">
        <f t="shared" si="19"/>
        <v>6.4028020128182742E-3</v>
      </c>
    </row>
    <row r="35" spans="1:18" x14ac:dyDescent="0.25">
      <c r="A35" s="54" t="s">
        <v>27</v>
      </c>
      <c r="B35" s="31">
        <v>380</v>
      </c>
      <c r="C35" s="31">
        <v>229</v>
      </c>
      <c r="D35" s="31">
        <v>297</v>
      </c>
      <c r="E35" s="32">
        <f t="shared" si="10"/>
        <v>0.29694323144104806</v>
      </c>
      <c r="F35" s="32">
        <f t="shared" si="11"/>
        <v>-0.21842105263157896</v>
      </c>
      <c r="G35" s="31">
        <f t="shared" si="12"/>
        <v>68</v>
      </c>
      <c r="H35" s="31">
        <f t="shared" si="13"/>
        <v>-83</v>
      </c>
      <c r="I35" s="32">
        <f t="shared" si="18"/>
        <v>6.8509266051236626E-4</v>
      </c>
      <c r="J35" s="29"/>
      <c r="K35" s="31">
        <v>46718</v>
      </c>
      <c r="L35" s="31">
        <v>26824</v>
      </c>
      <c r="M35" s="31">
        <v>35762</v>
      </c>
      <c r="N35" s="32">
        <f t="shared" si="14"/>
        <v>0.33320906650760507</v>
      </c>
      <c r="O35" s="32">
        <f t="shared" si="15"/>
        <v>-0.23451346376129112</v>
      </c>
      <c r="P35" s="31">
        <f t="shared" si="16"/>
        <v>8938</v>
      </c>
      <c r="Q35" s="31">
        <f t="shared" si="17"/>
        <v>-10956</v>
      </c>
      <c r="R35" s="32">
        <f t="shared" si="19"/>
        <v>1.4159730726758217E-2</v>
      </c>
    </row>
    <row r="36" spans="1:18" x14ac:dyDescent="0.25">
      <c r="A36" s="54" t="s">
        <v>28</v>
      </c>
      <c r="B36" s="31">
        <v>95</v>
      </c>
      <c r="C36" s="31">
        <v>216</v>
      </c>
      <c r="D36" s="31">
        <v>232</v>
      </c>
      <c r="E36" s="32">
        <f>D36/C36-1</f>
        <v>7.4074074074074181E-2</v>
      </c>
      <c r="F36" s="32">
        <f>D36/B36-1</f>
        <v>1.4421052631578948</v>
      </c>
      <c r="G36" s="31">
        <f>D36-C36</f>
        <v>16</v>
      </c>
      <c r="H36" s="31">
        <f>D36-B36</f>
        <v>137</v>
      </c>
      <c r="I36" s="32">
        <f>D36/$D$23</f>
        <v>5.3515655635982817E-4</v>
      </c>
      <c r="J36" s="29"/>
      <c r="K36" s="31">
        <v>1319</v>
      </c>
      <c r="L36" s="31">
        <v>2597</v>
      </c>
      <c r="M36" s="31">
        <v>2559</v>
      </c>
      <c r="N36" s="32">
        <f>M36/L36-1</f>
        <v>-1.4632268001540272E-2</v>
      </c>
      <c r="O36" s="32">
        <f>M36/K36-1</f>
        <v>0.94010614101592105</v>
      </c>
      <c r="P36" s="31">
        <f>M36-L36</f>
        <v>-38</v>
      </c>
      <c r="Q36" s="31">
        <f>M36-K36</f>
        <v>1240</v>
      </c>
      <c r="R36" s="32">
        <f>M36/$M$23</f>
        <v>1.0132193649620904E-3</v>
      </c>
    </row>
    <row r="37" spans="1:18" x14ac:dyDescent="0.25">
      <c r="A37" s="54" t="s">
        <v>29</v>
      </c>
      <c r="B37" s="31">
        <v>155153</v>
      </c>
      <c r="C37" s="31">
        <v>147240</v>
      </c>
      <c r="D37" s="31">
        <v>166788</v>
      </c>
      <c r="E37" s="32">
        <f t="shared" si="10"/>
        <v>0.13276283618581908</v>
      </c>
      <c r="F37" s="32">
        <f t="shared" si="11"/>
        <v>7.4990493255044921E-2</v>
      </c>
      <c r="G37" s="31">
        <f t="shared" si="12"/>
        <v>19548</v>
      </c>
      <c r="H37" s="31">
        <f t="shared" si="13"/>
        <v>11635</v>
      </c>
      <c r="I37" s="32">
        <f t="shared" si="18"/>
        <v>0.3847314298368234</v>
      </c>
      <c r="J37" s="29"/>
      <c r="K37" s="31">
        <v>863523</v>
      </c>
      <c r="L37" s="31">
        <v>777169</v>
      </c>
      <c r="M37" s="31">
        <v>922343</v>
      </c>
      <c r="N37" s="32">
        <f t="shared" si="14"/>
        <v>0.18679849556531458</v>
      </c>
      <c r="O37" s="32">
        <f t="shared" si="15"/>
        <v>6.8116309582952672E-2</v>
      </c>
      <c r="P37" s="31">
        <f t="shared" si="16"/>
        <v>145174</v>
      </c>
      <c r="Q37" s="31">
        <f t="shared" si="17"/>
        <v>58820</v>
      </c>
      <c r="R37" s="32">
        <f t="shared" si="19"/>
        <v>0.36519569704463828</v>
      </c>
    </row>
    <row r="38" spans="1:18" x14ac:dyDescent="0.25">
      <c r="A38" s="54" t="s">
        <v>30</v>
      </c>
      <c r="B38" s="31">
        <v>12088</v>
      </c>
      <c r="C38" s="31">
        <v>11317</v>
      </c>
      <c r="D38" s="31">
        <v>14183</v>
      </c>
      <c r="E38" s="32">
        <f t="shared" si="10"/>
        <v>0.25324732703013164</v>
      </c>
      <c r="F38" s="32">
        <f t="shared" si="11"/>
        <v>0.17331237590999349</v>
      </c>
      <c r="G38" s="31">
        <f t="shared" si="12"/>
        <v>2866</v>
      </c>
      <c r="H38" s="31">
        <f t="shared" si="13"/>
        <v>2095</v>
      </c>
      <c r="I38" s="32">
        <f t="shared" si="18"/>
        <v>3.2716057926083807E-2</v>
      </c>
      <c r="J38" s="29"/>
      <c r="K38" s="31">
        <v>84834</v>
      </c>
      <c r="L38" s="31">
        <v>95149</v>
      </c>
      <c r="M38" s="31">
        <v>111293</v>
      </c>
      <c r="N38" s="32">
        <f t="shared" si="14"/>
        <v>0.1696707269650759</v>
      </c>
      <c r="O38" s="32">
        <f t="shared" si="15"/>
        <v>0.31189145861329193</v>
      </c>
      <c r="P38" s="31">
        <f t="shared" si="16"/>
        <v>16144</v>
      </c>
      <c r="Q38" s="31">
        <f t="shared" si="17"/>
        <v>26459</v>
      </c>
      <c r="R38" s="32">
        <f t="shared" si="19"/>
        <v>4.4065737704074216E-2</v>
      </c>
    </row>
    <row r="39" spans="1:18" x14ac:dyDescent="0.25">
      <c r="A39" s="54" t="s">
        <v>31</v>
      </c>
      <c r="B39" s="31">
        <v>9044</v>
      </c>
      <c r="C39" s="31">
        <v>11750</v>
      </c>
      <c r="D39" s="31">
        <v>11171</v>
      </c>
      <c r="E39" s="32">
        <f t="shared" si="10"/>
        <v>-4.9276595744680796E-2</v>
      </c>
      <c r="F39" s="32">
        <f t="shared" si="11"/>
        <v>0.23518354710305167</v>
      </c>
      <c r="G39" s="31">
        <f t="shared" si="12"/>
        <v>-579</v>
      </c>
      <c r="H39" s="31">
        <f t="shared" si="13"/>
        <v>2127</v>
      </c>
      <c r="I39" s="32">
        <f t="shared" si="18"/>
        <v>2.576824953058466E-2</v>
      </c>
      <c r="J39" s="29"/>
      <c r="K39" s="31">
        <v>66235</v>
      </c>
      <c r="L39" s="31">
        <v>87311</v>
      </c>
      <c r="M39" s="31">
        <v>76297</v>
      </c>
      <c r="N39" s="32">
        <f t="shared" si="14"/>
        <v>-0.12614676272176473</v>
      </c>
      <c r="O39" s="32">
        <f t="shared" si="15"/>
        <v>0.15191364082433756</v>
      </c>
      <c r="P39" s="31">
        <f t="shared" si="16"/>
        <v>-11014</v>
      </c>
      <c r="Q39" s="31">
        <f t="shared" si="17"/>
        <v>10062</v>
      </c>
      <c r="R39" s="32">
        <f t="shared" si="19"/>
        <v>3.0209299682888865E-2</v>
      </c>
    </row>
    <row r="40" spans="1:18" x14ac:dyDescent="0.25">
      <c r="A40" s="54" t="s">
        <v>32</v>
      </c>
      <c r="B40" s="31">
        <v>10084</v>
      </c>
      <c r="C40" s="31">
        <v>8661</v>
      </c>
      <c r="D40" s="31">
        <v>9465</v>
      </c>
      <c r="E40" s="32">
        <f t="shared" si="10"/>
        <v>9.2829927260131617E-2</v>
      </c>
      <c r="F40" s="32">
        <f t="shared" si="11"/>
        <v>-6.1384371281237637E-2</v>
      </c>
      <c r="G40" s="31">
        <f t="shared" si="12"/>
        <v>804</v>
      </c>
      <c r="H40" s="31">
        <f t="shared" si="13"/>
        <v>-619</v>
      </c>
      <c r="I40" s="32">
        <f t="shared" si="18"/>
        <v>2.1833003473904197E-2</v>
      </c>
      <c r="J40" s="29"/>
      <c r="K40" s="31">
        <v>66154</v>
      </c>
      <c r="L40" s="31">
        <v>71159</v>
      </c>
      <c r="M40" s="31">
        <v>70166</v>
      </c>
      <c r="N40" s="32">
        <f t="shared" si="14"/>
        <v>-1.3954664905352798E-2</v>
      </c>
      <c r="O40" s="32">
        <f t="shared" si="15"/>
        <v>6.0646370589835907E-2</v>
      </c>
      <c r="P40" s="31">
        <f t="shared" si="16"/>
        <v>-993</v>
      </c>
      <c r="Q40" s="31">
        <f t="shared" si="17"/>
        <v>4012</v>
      </c>
      <c r="R40" s="32">
        <f t="shared" si="19"/>
        <v>2.7781770207866367E-2</v>
      </c>
    </row>
    <row r="41" spans="1:18" x14ac:dyDescent="0.25">
      <c r="A41" s="54" t="s">
        <v>33</v>
      </c>
      <c r="B41" s="31">
        <v>10998</v>
      </c>
      <c r="C41" s="31">
        <v>11328</v>
      </c>
      <c r="D41" s="31">
        <v>13428</v>
      </c>
      <c r="E41" s="32">
        <f t="shared" si="10"/>
        <v>0.18538135593220328</v>
      </c>
      <c r="F41" s="32">
        <f t="shared" si="11"/>
        <v>0.22094926350245503</v>
      </c>
      <c r="G41" s="31">
        <f t="shared" si="12"/>
        <v>2100</v>
      </c>
      <c r="H41" s="31">
        <f t="shared" si="13"/>
        <v>2430</v>
      </c>
      <c r="I41" s="32">
        <f t="shared" si="18"/>
        <v>3.097449240861971E-2</v>
      </c>
      <c r="J41" s="29"/>
      <c r="K41" s="31">
        <v>53504</v>
      </c>
      <c r="L41" s="31">
        <v>67824</v>
      </c>
      <c r="M41" s="31">
        <v>73690</v>
      </c>
      <c r="N41" s="32">
        <f t="shared" si="14"/>
        <v>8.6488558622316525E-2</v>
      </c>
      <c r="O41" s="32">
        <f t="shared" si="15"/>
        <v>0.37728020334928236</v>
      </c>
      <c r="P41" s="31">
        <f t="shared" si="16"/>
        <v>5866</v>
      </c>
      <c r="Q41" s="31">
        <f t="shared" si="17"/>
        <v>20186</v>
      </c>
      <c r="R41" s="32">
        <f t="shared" si="19"/>
        <v>2.9177075030893489E-2</v>
      </c>
    </row>
    <row r="42" spans="1:18" x14ac:dyDescent="0.25">
      <c r="A42" s="54" t="s">
        <v>34</v>
      </c>
      <c r="B42" s="31">
        <v>2289</v>
      </c>
      <c r="C42" s="31">
        <v>4239</v>
      </c>
      <c r="D42" s="31">
        <v>4305</v>
      </c>
      <c r="E42" s="32">
        <f>D42/C42-1</f>
        <v>1.5569709837225831E-2</v>
      </c>
      <c r="F42" s="32">
        <f>D42/B42-1</f>
        <v>0.88073394495412849</v>
      </c>
      <c r="G42" s="31">
        <f>D42-C42</f>
        <v>66</v>
      </c>
      <c r="H42" s="31">
        <f>D42-B42</f>
        <v>2016</v>
      </c>
      <c r="I42" s="32">
        <f>D42/$D$23</f>
        <v>9.93038351348733E-3</v>
      </c>
      <c r="J42" s="29"/>
      <c r="K42" s="31">
        <v>12732</v>
      </c>
      <c r="L42" s="31">
        <v>26132</v>
      </c>
      <c r="M42" s="31">
        <v>28869</v>
      </c>
      <c r="N42" s="32">
        <f>M42/L42-1</f>
        <v>0.10473748660645943</v>
      </c>
      <c r="O42" s="32">
        <f>M42/K42-1</f>
        <v>1.2674363807728559</v>
      </c>
      <c r="P42" s="31">
        <f>M42-L42</f>
        <v>2737</v>
      </c>
      <c r="Q42" s="31">
        <f>M42-K42</f>
        <v>16137</v>
      </c>
      <c r="R42" s="32">
        <f>M42/$M$23</f>
        <v>1.1430492320082293E-2</v>
      </c>
    </row>
    <row r="43" spans="1:18" x14ac:dyDescent="0.25">
      <c r="A43" s="54" t="s">
        <v>35</v>
      </c>
      <c r="B43" s="31">
        <v>8180</v>
      </c>
      <c r="C43" s="31">
        <v>11083</v>
      </c>
      <c r="D43" s="31">
        <v>10962</v>
      </c>
      <c r="E43" s="32">
        <f t="shared" si="10"/>
        <v>-1.0917621582604009E-2</v>
      </c>
      <c r="F43" s="32">
        <f t="shared" si="11"/>
        <v>0.34009779951100239</v>
      </c>
      <c r="G43" s="31">
        <f t="shared" si="12"/>
        <v>-121</v>
      </c>
      <c r="H43" s="31">
        <f t="shared" si="13"/>
        <v>2782</v>
      </c>
      <c r="I43" s="32">
        <f t="shared" si="18"/>
        <v>2.5286147288001881E-2</v>
      </c>
      <c r="J43" s="29"/>
      <c r="K43" s="31">
        <v>63608</v>
      </c>
      <c r="L43" s="31">
        <v>70716</v>
      </c>
      <c r="M43" s="31">
        <v>76849</v>
      </c>
      <c r="N43" s="32">
        <f t="shared" si="14"/>
        <v>8.6727190451948655E-2</v>
      </c>
      <c r="O43" s="32">
        <f t="shared" si="15"/>
        <v>0.20816563954219602</v>
      </c>
      <c r="P43" s="31">
        <f t="shared" si="16"/>
        <v>6133</v>
      </c>
      <c r="Q43" s="31">
        <f t="shared" si="17"/>
        <v>13241</v>
      </c>
      <c r="R43" s="32">
        <f t="shared" si="19"/>
        <v>3.0427860483771663E-2</v>
      </c>
    </row>
    <row r="44" spans="1:18" x14ac:dyDescent="0.25">
      <c r="A44" s="54" t="s">
        <v>36</v>
      </c>
      <c r="B44" s="31">
        <v>1376</v>
      </c>
      <c r="C44" s="31">
        <v>557</v>
      </c>
      <c r="D44" s="31">
        <v>583</v>
      </c>
      <c r="E44" s="32">
        <f t="shared" si="10"/>
        <v>4.6678635547576341E-2</v>
      </c>
      <c r="F44" s="32">
        <f t="shared" si="11"/>
        <v>-0.57630813953488369</v>
      </c>
      <c r="G44" s="31">
        <f t="shared" si="12"/>
        <v>26</v>
      </c>
      <c r="H44" s="31">
        <f t="shared" si="13"/>
        <v>-793</v>
      </c>
      <c r="I44" s="32">
        <f t="shared" si="18"/>
        <v>1.3448115187835337E-3</v>
      </c>
      <c r="J44" s="29"/>
      <c r="K44" s="31">
        <v>34238</v>
      </c>
      <c r="L44" s="31">
        <v>16292</v>
      </c>
      <c r="M44" s="31">
        <v>26348</v>
      </c>
      <c r="N44" s="32">
        <f t="shared" si="14"/>
        <v>0.61723545298305926</v>
      </c>
      <c r="O44" s="32">
        <f t="shared" si="15"/>
        <v>-0.23044570360418248</v>
      </c>
      <c r="P44" s="31">
        <f t="shared" si="16"/>
        <v>10056</v>
      </c>
      <c r="Q44" s="31">
        <f t="shared" si="17"/>
        <v>-7890</v>
      </c>
      <c r="R44" s="32">
        <f t="shared" si="19"/>
        <v>1.0432318807354887E-2</v>
      </c>
    </row>
    <row r="45" spans="1:18" x14ac:dyDescent="0.25">
      <c r="A45" s="54" t="s">
        <v>37</v>
      </c>
      <c r="B45" s="31">
        <v>1923</v>
      </c>
      <c r="C45" s="31">
        <v>719</v>
      </c>
      <c r="D45" s="31">
        <v>917</v>
      </c>
      <c r="E45" s="32">
        <f t="shared" si="10"/>
        <v>0.27538247566063978</v>
      </c>
      <c r="F45" s="32">
        <f t="shared" si="11"/>
        <v>-0.52314092563702541</v>
      </c>
      <c r="G45" s="31">
        <f t="shared" si="12"/>
        <v>198</v>
      </c>
      <c r="H45" s="31">
        <f t="shared" si="13"/>
        <v>-1006</v>
      </c>
      <c r="I45" s="32">
        <f t="shared" si="18"/>
        <v>2.1152524231981139E-3</v>
      </c>
      <c r="J45" s="29"/>
      <c r="K45" s="31">
        <v>57847</v>
      </c>
      <c r="L45" s="31">
        <v>26073</v>
      </c>
      <c r="M45" s="31">
        <v>38767</v>
      </c>
      <c r="N45" s="32">
        <f t="shared" si="14"/>
        <v>0.48686380546925934</v>
      </c>
      <c r="O45" s="32">
        <f t="shared" si="15"/>
        <v>-0.32983560080903074</v>
      </c>
      <c r="P45" s="31">
        <f t="shared" si="16"/>
        <v>12694</v>
      </c>
      <c r="Q45" s="31">
        <f t="shared" si="17"/>
        <v>-19080</v>
      </c>
      <c r="R45" s="32">
        <f t="shared" si="19"/>
        <v>1.5349540883737928E-2</v>
      </c>
    </row>
    <row r="46" spans="1:18" x14ac:dyDescent="0.25">
      <c r="A46" s="54" t="s">
        <v>38</v>
      </c>
      <c r="B46" s="31">
        <v>840</v>
      </c>
      <c r="C46" s="31">
        <v>2029</v>
      </c>
      <c r="D46" s="31">
        <v>2705</v>
      </c>
      <c r="E46" s="32">
        <f t="shared" si="10"/>
        <v>0.33316904879250853</v>
      </c>
      <c r="F46" s="32">
        <f t="shared" si="11"/>
        <v>2.2202380952380953</v>
      </c>
      <c r="G46" s="31">
        <f t="shared" si="12"/>
        <v>676</v>
      </c>
      <c r="H46" s="31">
        <f t="shared" si="13"/>
        <v>1865</v>
      </c>
      <c r="I46" s="32">
        <f t="shared" si="18"/>
        <v>6.2396486420402382E-3</v>
      </c>
      <c r="J46" s="29"/>
      <c r="K46" s="31">
        <v>4196</v>
      </c>
      <c r="L46" s="31">
        <v>13251</v>
      </c>
      <c r="M46" s="31">
        <v>14100</v>
      </c>
      <c r="N46" s="32">
        <f t="shared" si="14"/>
        <v>6.4070636178401585E-2</v>
      </c>
      <c r="O46" s="32">
        <f t="shared" si="15"/>
        <v>2.3603431839847473</v>
      </c>
      <c r="P46" s="31">
        <f t="shared" si="16"/>
        <v>849</v>
      </c>
      <c r="Q46" s="31">
        <f t="shared" si="17"/>
        <v>9904</v>
      </c>
      <c r="R46" s="32">
        <f t="shared" si="19"/>
        <v>5.5828030660279304E-3</v>
      </c>
    </row>
    <row r="47" spans="1:18" x14ac:dyDescent="0.25">
      <c r="A47" s="54" t="s">
        <v>39</v>
      </c>
      <c r="B47" s="31">
        <v>1035</v>
      </c>
      <c r="C47" s="31">
        <v>1386</v>
      </c>
      <c r="D47" s="31">
        <v>1746</v>
      </c>
      <c r="E47" s="32">
        <f t="shared" si="10"/>
        <v>0.25974025974025983</v>
      </c>
      <c r="F47" s="32">
        <f t="shared" si="11"/>
        <v>0.68695652173913047</v>
      </c>
      <c r="G47" s="31">
        <f t="shared" si="12"/>
        <v>360</v>
      </c>
      <c r="H47" s="31">
        <f t="shared" si="13"/>
        <v>711</v>
      </c>
      <c r="I47" s="32">
        <f t="shared" si="18"/>
        <v>4.0275144284666383E-3</v>
      </c>
      <c r="J47" s="29"/>
      <c r="K47" s="31">
        <v>4658</v>
      </c>
      <c r="L47" s="31">
        <v>7287</v>
      </c>
      <c r="M47" s="31">
        <v>9393</v>
      </c>
      <c r="N47" s="32">
        <f t="shared" si="14"/>
        <v>0.28900782214903242</v>
      </c>
      <c r="O47" s="32">
        <f t="shared" si="15"/>
        <v>1.0165306998711894</v>
      </c>
      <c r="P47" s="31">
        <f t="shared" si="16"/>
        <v>2106</v>
      </c>
      <c r="Q47" s="31">
        <f t="shared" si="17"/>
        <v>4735</v>
      </c>
      <c r="R47" s="32">
        <f t="shared" si="19"/>
        <v>3.7190971063262661E-3</v>
      </c>
    </row>
    <row r="48" spans="1:18" x14ac:dyDescent="0.25">
      <c r="A48" s="54" t="s">
        <v>40</v>
      </c>
      <c r="B48" s="31">
        <v>1638</v>
      </c>
      <c r="C48" s="31">
        <v>2250</v>
      </c>
      <c r="D48" s="31">
        <v>3277</v>
      </c>
      <c r="E48" s="32">
        <f t="shared" si="10"/>
        <v>0.45644444444444443</v>
      </c>
      <c r="F48" s="32">
        <f t="shared" si="11"/>
        <v>1.0006105006105006</v>
      </c>
      <c r="G48" s="31">
        <f t="shared" si="12"/>
        <v>1027</v>
      </c>
      <c r="H48" s="31">
        <f t="shared" si="13"/>
        <v>1639</v>
      </c>
      <c r="I48" s="32">
        <f t="shared" si="18"/>
        <v>7.5590863585825729E-3</v>
      </c>
      <c r="J48" s="29"/>
      <c r="K48" s="31">
        <v>4924</v>
      </c>
      <c r="L48" s="31">
        <v>7167</v>
      </c>
      <c r="M48" s="31">
        <v>10028</v>
      </c>
      <c r="N48" s="32">
        <f t="shared" si="14"/>
        <v>0.39919073531463645</v>
      </c>
      <c r="O48" s="32">
        <f t="shared" si="15"/>
        <v>1.0365556458164096</v>
      </c>
      <c r="P48" s="31">
        <f t="shared" si="16"/>
        <v>2861</v>
      </c>
      <c r="Q48" s="31">
        <f t="shared" si="17"/>
        <v>5104</v>
      </c>
      <c r="R48" s="32">
        <f t="shared" si="19"/>
        <v>3.970521216037453E-3</v>
      </c>
    </row>
    <row r="49" spans="1:18" x14ac:dyDescent="0.25">
      <c r="A49" s="54" t="s">
        <v>41</v>
      </c>
      <c r="B49" s="31">
        <v>414</v>
      </c>
      <c r="C49" s="31">
        <v>699</v>
      </c>
      <c r="D49" s="31">
        <v>747</v>
      </c>
      <c r="E49" s="32">
        <f t="shared" si="10"/>
        <v>6.8669527896995763E-2</v>
      </c>
      <c r="F49" s="32">
        <f t="shared" si="11"/>
        <v>0.80434782608695654</v>
      </c>
      <c r="G49" s="31">
        <f t="shared" si="12"/>
        <v>48</v>
      </c>
      <c r="H49" s="31">
        <f t="shared" si="13"/>
        <v>333</v>
      </c>
      <c r="I49" s="32">
        <f t="shared" si="18"/>
        <v>1.7231118431068606E-3</v>
      </c>
      <c r="J49" s="29"/>
      <c r="K49" s="31">
        <v>4751</v>
      </c>
      <c r="L49" s="31">
        <v>12795</v>
      </c>
      <c r="M49" s="31">
        <v>13072</v>
      </c>
      <c r="N49" s="32">
        <f t="shared" si="14"/>
        <v>2.1649081672528325E-2</v>
      </c>
      <c r="O49" s="32">
        <f t="shared" si="15"/>
        <v>1.7514207535255735</v>
      </c>
      <c r="P49" s="31">
        <f t="shared" si="16"/>
        <v>277</v>
      </c>
      <c r="Q49" s="31">
        <f t="shared" si="17"/>
        <v>8321</v>
      </c>
      <c r="R49" s="32">
        <f t="shared" si="19"/>
        <v>5.1757731687317099E-3</v>
      </c>
    </row>
    <row r="50" spans="1:18" x14ac:dyDescent="0.25">
      <c r="A50" s="54" t="s">
        <v>42</v>
      </c>
      <c r="B50" s="31">
        <v>2020</v>
      </c>
      <c r="C50" s="31">
        <v>3163</v>
      </c>
      <c r="D50" s="31">
        <v>3708</v>
      </c>
      <c r="E50" s="32">
        <f t="shared" si="10"/>
        <v>0.17230477394878285</v>
      </c>
      <c r="F50" s="32">
        <f t="shared" si="11"/>
        <v>0.83564356435643572</v>
      </c>
      <c r="G50" s="31">
        <f t="shared" si="12"/>
        <v>545</v>
      </c>
      <c r="H50" s="31">
        <f t="shared" si="13"/>
        <v>1688</v>
      </c>
      <c r="I50" s="32">
        <f t="shared" si="18"/>
        <v>8.5532780645786333E-3</v>
      </c>
      <c r="J50" s="29"/>
      <c r="K50" s="31">
        <v>6895</v>
      </c>
      <c r="L50" s="31">
        <v>13260</v>
      </c>
      <c r="M50" s="31">
        <v>16368</v>
      </c>
      <c r="N50" s="32">
        <f t="shared" si="14"/>
        <v>0.23438914027149327</v>
      </c>
      <c r="O50" s="32">
        <f t="shared" si="15"/>
        <v>1.3738941261783904</v>
      </c>
      <c r="P50" s="31">
        <f t="shared" si="16"/>
        <v>3108</v>
      </c>
      <c r="Q50" s="31">
        <f t="shared" si="17"/>
        <v>9473</v>
      </c>
      <c r="R50" s="32">
        <f t="shared" si="19"/>
        <v>6.4808028783507211E-3</v>
      </c>
    </row>
    <row r="51" spans="1:18" x14ac:dyDescent="0.25">
      <c r="A51" s="54" t="s">
        <v>43</v>
      </c>
      <c r="B51" s="31">
        <v>4620</v>
      </c>
      <c r="C51" s="31">
        <v>7190</v>
      </c>
      <c r="D51" s="31">
        <v>8800</v>
      </c>
      <c r="E51" s="32">
        <f t="shared" si="10"/>
        <v>0.22392211404728779</v>
      </c>
      <c r="F51" s="32">
        <f t="shared" si="11"/>
        <v>0.90476190476190466</v>
      </c>
      <c r="G51" s="31">
        <f t="shared" si="12"/>
        <v>1610</v>
      </c>
      <c r="H51" s="31">
        <f t="shared" si="13"/>
        <v>4180</v>
      </c>
      <c r="I51" s="32">
        <f t="shared" si="18"/>
        <v>2.0299041792959001E-2</v>
      </c>
      <c r="J51" s="29"/>
      <c r="K51" s="31">
        <v>25329</v>
      </c>
      <c r="L51" s="31">
        <v>43197</v>
      </c>
      <c r="M51" s="31">
        <v>51592</v>
      </c>
      <c r="N51" s="32">
        <f t="shared" si="14"/>
        <v>0.19434219968979338</v>
      </c>
      <c r="O51" s="32">
        <f t="shared" si="15"/>
        <v>1.0368747285719926</v>
      </c>
      <c r="P51" s="31">
        <f t="shared" si="16"/>
        <v>8395</v>
      </c>
      <c r="Q51" s="31">
        <f t="shared" si="17"/>
        <v>26263</v>
      </c>
      <c r="R51" s="32">
        <f t="shared" si="19"/>
        <v>2.0427516012944184E-2</v>
      </c>
    </row>
    <row r="52" spans="1:18" x14ac:dyDescent="0.25">
      <c r="A52" s="54" t="s">
        <v>44</v>
      </c>
      <c r="B52" s="31">
        <v>2651</v>
      </c>
      <c r="C52" s="31">
        <v>2624</v>
      </c>
      <c r="D52" s="31">
        <v>2771</v>
      </c>
      <c r="E52" s="32">
        <f t="shared" si="10"/>
        <v>5.6021341463414531E-2</v>
      </c>
      <c r="F52" s="32">
        <f t="shared" si="11"/>
        <v>4.5265937382120036E-2</v>
      </c>
      <c r="G52" s="31">
        <f t="shared" si="12"/>
        <v>147</v>
      </c>
      <c r="H52" s="31">
        <f t="shared" si="13"/>
        <v>120</v>
      </c>
      <c r="I52" s="32">
        <f t="shared" si="18"/>
        <v>6.391891455487431E-3</v>
      </c>
      <c r="J52" s="29"/>
      <c r="K52" s="31">
        <v>18701</v>
      </c>
      <c r="L52" s="31">
        <v>19329</v>
      </c>
      <c r="M52" s="31">
        <v>23472</v>
      </c>
      <c r="N52" s="32">
        <f t="shared" si="14"/>
        <v>0.21434114542914795</v>
      </c>
      <c r="O52" s="32">
        <f t="shared" si="15"/>
        <v>0.25512004705630709</v>
      </c>
      <c r="P52" s="31">
        <f t="shared" si="16"/>
        <v>4143</v>
      </c>
      <c r="Q52" s="31">
        <f t="shared" si="17"/>
        <v>4771</v>
      </c>
      <c r="R52" s="32">
        <f t="shared" si="19"/>
        <v>9.2935853592771341E-3</v>
      </c>
    </row>
    <row r="53" spans="1:18" x14ac:dyDescent="0.25">
      <c r="A53" s="55" t="s">
        <v>45</v>
      </c>
      <c r="B53" s="31">
        <v>5524</v>
      </c>
      <c r="C53" s="31">
        <v>402</v>
      </c>
      <c r="D53" s="31">
        <v>650</v>
      </c>
      <c r="E53" s="32">
        <f>D53/C53-1</f>
        <v>0.61691542288557222</v>
      </c>
      <c r="F53" s="32">
        <f>D53/B53-1</f>
        <v>-0.88233164373642292</v>
      </c>
      <c r="G53" s="31">
        <f>D53-C53</f>
        <v>248</v>
      </c>
      <c r="H53" s="31">
        <f>D53-B53</f>
        <v>-4874</v>
      </c>
      <c r="I53" s="32">
        <f>D53/$D$23</f>
        <v>1.4993610415253806E-3</v>
      </c>
      <c r="J53" s="29"/>
      <c r="K53" s="31">
        <v>27239</v>
      </c>
      <c r="L53" s="31">
        <v>3909</v>
      </c>
      <c r="M53" s="31">
        <v>4773</v>
      </c>
      <c r="N53" s="32">
        <f>M53/L53-1</f>
        <v>0.22102839600920943</v>
      </c>
      <c r="O53" s="32">
        <f>M53/K53-1</f>
        <v>-0.82477330298469109</v>
      </c>
      <c r="P53" s="31">
        <f>M53-L53</f>
        <v>864</v>
      </c>
      <c r="Q53" s="31">
        <f>M53-K53</f>
        <v>-22466</v>
      </c>
      <c r="R53" s="32">
        <f>M53/$M$23</f>
        <v>1.8898382293724336E-3</v>
      </c>
    </row>
    <row r="54" spans="1:18" x14ac:dyDescent="0.25">
      <c r="A54" s="53" t="s">
        <v>46</v>
      </c>
      <c r="B54" s="34">
        <f>B29-SUM(B30:B53)</f>
        <v>22096</v>
      </c>
      <c r="C54" s="34">
        <f>C29-SUM(C30:C53)</f>
        <v>18963</v>
      </c>
      <c r="D54" s="34">
        <f>D29-SUM(D30:D53)</f>
        <v>20338</v>
      </c>
      <c r="E54" s="35">
        <f t="shared" si="10"/>
        <v>7.250962400464056E-2</v>
      </c>
      <c r="F54" s="35">
        <f t="shared" si="11"/>
        <v>-7.9561911658218687E-2</v>
      </c>
      <c r="G54" s="34">
        <f t="shared" si="12"/>
        <v>1375</v>
      </c>
      <c r="H54" s="34">
        <f t="shared" si="13"/>
        <v>-1758</v>
      </c>
      <c r="I54" s="35">
        <f t="shared" si="18"/>
        <v>4.6913853634681833E-2</v>
      </c>
      <c r="J54" s="29"/>
      <c r="K54" s="34">
        <f>K29-SUM(K30:K53)</f>
        <v>130605</v>
      </c>
      <c r="L54" s="34">
        <f>L29-SUM(L30:L53)</f>
        <v>124610</v>
      </c>
      <c r="M54" s="34">
        <f>M29-SUM(M30:M53)</f>
        <v>137293</v>
      </c>
      <c r="N54" s="35">
        <f t="shared" si="14"/>
        <v>0.10178155846240267</v>
      </c>
      <c r="O54" s="35">
        <f t="shared" si="15"/>
        <v>5.1207840434899232E-2</v>
      </c>
      <c r="P54" s="34">
        <f t="shared" si="16"/>
        <v>12683</v>
      </c>
      <c r="Q54" s="34">
        <f t="shared" si="17"/>
        <v>6688</v>
      </c>
      <c r="R54" s="35">
        <f t="shared" si="19"/>
        <v>5.4360268180437779E-2</v>
      </c>
    </row>
    <row r="55" spans="1:18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8"/>
    </row>
    <row r="56" spans="1:18" x14ac:dyDescent="0.25">
      <c r="A56" s="10"/>
      <c r="B56" s="11" t="s">
        <v>114</v>
      </c>
      <c r="C56" s="12"/>
      <c r="D56" s="12"/>
      <c r="E56" s="12"/>
      <c r="F56" s="12"/>
      <c r="G56" s="12"/>
      <c r="H56" s="12"/>
      <c r="I56" s="13"/>
      <c r="J56" s="14"/>
      <c r="K56" s="11" t="str">
        <f>K$5</f>
        <v>acumulado junio</v>
      </c>
      <c r="L56" s="12"/>
      <c r="M56" s="12"/>
      <c r="N56" s="12"/>
      <c r="O56" s="12"/>
      <c r="P56" s="12"/>
      <c r="Q56" s="12"/>
      <c r="R56" s="13"/>
    </row>
    <row r="57" spans="1:18" x14ac:dyDescent="0.25">
      <c r="A57" s="15"/>
      <c r="B57" s="16">
        <f>B$6</f>
        <v>2019</v>
      </c>
      <c r="C57" s="16">
        <f>C$6</f>
        <v>2022</v>
      </c>
      <c r="D57" s="16">
        <f>D$6</f>
        <v>2023</v>
      </c>
      <c r="E57" s="16" t="str">
        <f>CONCATENATE("var ",RIGHT(D57,2),"/",RIGHT(C57,2))</f>
        <v>var 23/22</v>
      </c>
      <c r="F57" s="16" t="str">
        <f>CONCATENATE("var ",RIGHT(D57,2),"/",RIGHT(B57,2))</f>
        <v>var 23/19</v>
      </c>
      <c r="G57" s="16" t="str">
        <f>CONCATENATE("dif ",RIGHT(D57,2),"-",RIGHT(C57,2))</f>
        <v>dif 23-22</v>
      </c>
      <c r="H57" s="16" t="str">
        <f>CONCATENATE("dif ",RIGHT(D57,2),"-",RIGHT(B57,2))</f>
        <v>dif 23-19</v>
      </c>
      <c r="I57" s="16" t="str">
        <f>CONCATENATE("cuota ",RIGHT(D57,2))</f>
        <v>cuota 23</v>
      </c>
      <c r="J57" s="17"/>
      <c r="K57" s="16">
        <f>K$6</f>
        <v>2019</v>
      </c>
      <c r="L57" s="16">
        <f>L$6</f>
        <v>2022</v>
      </c>
      <c r="M57" s="16">
        <f>M$6</f>
        <v>2023</v>
      </c>
      <c r="N57" s="16" t="str">
        <f>CONCATENATE("var ",RIGHT(M57,2),"/",RIGHT(L57,2))</f>
        <v>var 23/22</v>
      </c>
      <c r="O57" s="16" t="str">
        <f>CONCATENATE("var ",RIGHT(M57,2),"/",RIGHT(K57,2))</f>
        <v>var 23/19</v>
      </c>
      <c r="P57" s="16" t="str">
        <f>CONCATENATE("dif ",RIGHT(M57,2),"-",RIGHT(L57,2))</f>
        <v>dif 23-22</v>
      </c>
      <c r="Q57" s="16" t="str">
        <f>CONCATENATE("dif ",RIGHT(M57,2),"-",RIGHT(K57,2))</f>
        <v>dif 23-19</v>
      </c>
      <c r="R57" s="16" t="str">
        <f>CONCATENATE("cuota ",RIGHT(M57,2))</f>
        <v>cuota 23</v>
      </c>
    </row>
    <row r="58" spans="1:18" x14ac:dyDescent="0.25">
      <c r="A58" s="18" t="s">
        <v>48</v>
      </c>
      <c r="B58" s="19">
        <v>406415</v>
      </c>
      <c r="C58" s="19">
        <v>381871</v>
      </c>
      <c r="D58" s="19">
        <v>433518</v>
      </c>
      <c r="E58" s="20">
        <f t="shared" ref="E58:E68" si="20">D58/C58-1</f>
        <v>0.13524724317897929</v>
      </c>
      <c r="F58" s="20">
        <f t="shared" ref="F58:F68" si="21">D58/B58-1</f>
        <v>6.6687991338902464E-2</v>
      </c>
      <c r="G58" s="19">
        <f t="shared" ref="G58:G68" si="22">D58-C58</f>
        <v>51647</v>
      </c>
      <c r="H58" s="19">
        <f t="shared" ref="H58:H68" si="23">D58-B58</f>
        <v>27103</v>
      </c>
      <c r="I58" s="20">
        <f>D58/$D$58</f>
        <v>1</v>
      </c>
      <c r="J58" s="21"/>
      <c r="K58" s="19">
        <v>2365068</v>
      </c>
      <c r="L58" s="19">
        <v>2203401</v>
      </c>
      <c r="M58" s="19">
        <v>2525613</v>
      </c>
      <c r="N58" s="20">
        <f t="shared" ref="N58:N68" si="24">M58/L58-1</f>
        <v>0.14623393562951081</v>
      </c>
      <c r="O58" s="20">
        <f t="shared" ref="O58:O68" si="25">M58/K58-1</f>
        <v>6.7881769149978011E-2</v>
      </c>
      <c r="P58" s="19">
        <f t="shared" ref="P58:P68" si="26">M58-L58</f>
        <v>322212</v>
      </c>
      <c r="Q58" s="19">
        <f t="shared" ref="Q58:Q68" si="27">M58-K58</f>
        <v>160545</v>
      </c>
      <c r="R58" s="20">
        <f>M58/$M$58</f>
        <v>1</v>
      </c>
    </row>
    <row r="59" spans="1:18" x14ac:dyDescent="0.25">
      <c r="A59" s="59" t="s">
        <v>49</v>
      </c>
      <c r="B59" s="60">
        <v>151143</v>
      </c>
      <c r="C59" s="60">
        <v>144989</v>
      </c>
      <c r="D59" s="60">
        <v>154553</v>
      </c>
      <c r="E59" s="61">
        <f t="shared" si="20"/>
        <v>6.5963624826711031E-2</v>
      </c>
      <c r="F59" s="61">
        <f t="shared" si="21"/>
        <v>2.2561415348378633E-2</v>
      </c>
      <c r="G59" s="60">
        <f t="shared" si="22"/>
        <v>9564</v>
      </c>
      <c r="H59" s="60">
        <f t="shared" si="23"/>
        <v>3410</v>
      </c>
      <c r="I59" s="61">
        <f t="shared" ref="I59:I68" si="28">D59/$D$58</f>
        <v>0.35650884161672641</v>
      </c>
      <c r="J59" s="62"/>
      <c r="K59" s="60">
        <v>869515</v>
      </c>
      <c r="L59" s="60">
        <v>828210</v>
      </c>
      <c r="M59" s="60">
        <v>913248</v>
      </c>
      <c r="N59" s="61">
        <f t="shared" si="24"/>
        <v>0.10267685731879594</v>
      </c>
      <c r="O59" s="61">
        <f t="shared" si="25"/>
        <v>5.0295854585602262E-2</v>
      </c>
      <c r="P59" s="60">
        <f t="shared" si="26"/>
        <v>85038</v>
      </c>
      <c r="Q59" s="60">
        <f t="shared" si="27"/>
        <v>43733</v>
      </c>
      <c r="R59" s="61">
        <f t="shared" ref="R59:R68" si="29">M59/$M$58</f>
        <v>0.36159459109531034</v>
      </c>
    </row>
    <row r="60" spans="1:18" x14ac:dyDescent="0.25">
      <c r="A60" s="63" t="s">
        <v>50</v>
      </c>
      <c r="B60" s="31">
        <v>109110</v>
      </c>
      <c r="C60" s="31">
        <v>99145</v>
      </c>
      <c r="D60" s="31">
        <v>109783</v>
      </c>
      <c r="E60" s="32">
        <f t="shared" si="20"/>
        <v>0.10729739270765037</v>
      </c>
      <c r="F60" s="32">
        <f t="shared" si="21"/>
        <v>6.1680872513976137E-3</v>
      </c>
      <c r="G60" s="31">
        <f t="shared" si="22"/>
        <v>10638</v>
      </c>
      <c r="H60" s="31">
        <f t="shared" si="23"/>
        <v>673</v>
      </c>
      <c r="I60" s="32">
        <f t="shared" si="28"/>
        <v>0.25323746649504747</v>
      </c>
      <c r="J60" s="29"/>
      <c r="K60" s="31">
        <v>641897</v>
      </c>
      <c r="L60" s="31">
        <v>573119</v>
      </c>
      <c r="M60" s="31">
        <v>637899</v>
      </c>
      <c r="N60" s="32">
        <f t="shared" si="24"/>
        <v>0.11303062714724166</v>
      </c>
      <c r="O60" s="32">
        <f t="shared" si="25"/>
        <v>-6.2284135928349915E-3</v>
      </c>
      <c r="P60" s="31">
        <f t="shared" si="26"/>
        <v>64780</v>
      </c>
      <c r="Q60" s="31">
        <f t="shared" si="27"/>
        <v>-3998</v>
      </c>
      <c r="R60" s="32">
        <f t="shared" si="29"/>
        <v>0.25257194985930148</v>
      </c>
    </row>
    <row r="61" spans="1:18" x14ac:dyDescent="0.25">
      <c r="A61" s="64" t="s">
        <v>51</v>
      </c>
      <c r="B61" s="65">
        <v>3341</v>
      </c>
      <c r="C61" s="65">
        <v>2523</v>
      </c>
      <c r="D61" s="65">
        <v>2442</v>
      </c>
      <c r="E61" s="66">
        <f t="shared" si="20"/>
        <v>-3.2104637336504149E-2</v>
      </c>
      <c r="F61" s="66">
        <f t="shared" si="21"/>
        <v>-0.26908111343909014</v>
      </c>
      <c r="G61" s="65">
        <f t="shared" si="22"/>
        <v>-81</v>
      </c>
      <c r="H61" s="65">
        <f t="shared" si="23"/>
        <v>-899</v>
      </c>
      <c r="I61" s="66">
        <f t="shared" si="28"/>
        <v>5.6329840975461228E-3</v>
      </c>
      <c r="J61" s="29"/>
      <c r="K61" s="65">
        <v>23189</v>
      </c>
      <c r="L61" s="65">
        <v>16823</v>
      </c>
      <c r="M61" s="65">
        <v>26808</v>
      </c>
      <c r="N61" s="66">
        <f t="shared" si="24"/>
        <v>0.59353266361528867</v>
      </c>
      <c r="O61" s="66">
        <f t="shared" si="25"/>
        <v>0.15606537582474456</v>
      </c>
      <c r="P61" s="65">
        <f t="shared" si="26"/>
        <v>9985</v>
      </c>
      <c r="Q61" s="65">
        <f t="shared" si="27"/>
        <v>3619</v>
      </c>
      <c r="R61" s="66">
        <f t="shared" si="29"/>
        <v>1.0614452808090551E-2</v>
      </c>
    </row>
    <row r="62" spans="1:18" x14ac:dyDescent="0.25">
      <c r="A62" s="63" t="s">
        <v>52</v>
      </c>
      <c r="B62" s="31">
        <v>70924</v>
      </c>
      <c r="C62" s="31">
        <v>63207</v>
      </c>
      <c r="D62" s="31">
        <v>73427</v>
      </c>
      <c r="E62" s="32">
        <f t="shared" si="20"/>
        <v>0.16169095195152439</v>
      </c>
      <c r="F62" s="32">
        <f t="shared" si="21"/>
        <v>3.5291297727144455E-2</v>
      </c>
      <c r="G62" s="31">
        <f t="shared" si="22"/>
        <v>10220</v>
      </c>
      <c r="H62" s="31">
        <f t="shared" si="23"/>
        <v>2503</v>
      </c>
      <c r="I62" s="32">
        <f t="shared" si="28"/>
        <v>0.16937474337859096</v>
      </c>
      <c r="J62" s="29"/>
      <c r="K62" s="31">
        <v>378325</v>
      </c>
      <c r="L62" s="31">
        <v>321332</v>
      </c>
      <c r="M62" s="31">
        <v>381020</v>
      </c>
      <c r="N62" s="32">
        <f t="shared" si="24"/>
        <v>0.18575180809878877</v>
      </c>
      <c r="O62" s="32">
        <f t="shared" si="25"/>
        <v>7.1235049230158332E-3</v>
      </c>
      <c r="P62" s="31">
        <f t="shared" si="26"/>
        <v>59688</v>
      </c>
      <c r="Q62" s="31">
        <f t="shared" si="27"/>
        <v>2695</v>
      </c>
      <c r="R62" s="32">
        <f t="shared" si="29"/>
        <v>0.15086238469630936</v>
      </c>
    </row>
    <row r="63" spans="1:18" x14ac:dyDescent="0.25">
      <c r="A63" s="63" t="s">
        <v>53</v>
      </c>
      <c r="B63" s="31">
        <v>11553</v>
      </c>
      <c r="C63" s="31">
        <v>13606</v>
      </c>
      <c r="D63" s="31">
        <v>18353</v>
      </c>
      <c r="E63" s="32">
        <f>D63/C63-1</f>
        <v>0.34889019550198452</v>
      </c>
      <c r="F63" s="32">
        <f>D63/B63-1</f>
        <v>0.58859170778152858</v>
      </c>
      <c r="G63" s="31">
        <f>D63-C63</f>
        <v>4747</v>
      </c>
      <c r="H63" s="31">
        <f>D63-B63</f>
        <v>6800</v>
      </c>
      <c r="I63" s="32">
        <f>D63/$D$58</f>
        <v>4.2335035684792785E-2</v>
      </c>
      <c r="J63" s="29"/>
      <c r="K63" s="31">
        <v>69266</v>
      </c>
      <c r="L63" s="31">
        <v>92080</v>
      </c>
      <c r="M63" s="31">
        <v>123012</v>
      </c>
      <c r="N63" s="32">
        <f>M63/L63-1</f>
        <v>0.33592528236316244</v>
      </c>
      <c r="O63" s="32">
        <f>M63/K63-1</f>
        <v>0.77593624577714904</v>
      </c>
      <c r="P63" s="31">
        <f>M63-L63</f>
        <v>30932</v>
      </c>
      <c r="Q63" s="31">
        <f>M63-K63</f>
        <v>53746</v>
      </c>
      <c r="R63" s="32">
        <f>M63/$M$58</f>
        <v>4.8705799344555163E-2</v>
      </c>
    </row>
    <row r="64" spans="1:18" x14ac:dyDescent="0.25">
      <c r="A64" s="63" t="s">
        <v>54</v>
      </c>
      <c r="B64" s="31">
        <v>15071</v>
      </c>
      <c r="C64" s="31">
        <v>17608</v>
      </c>
      <c r="D64" s="31">
        <v>18696</v>
      </c>
      <c r="E64" s="32">
        <f t="shared" si="20"/>
        <v>6.1790095411176749E-2</v>
      </c>
      <c r="F64" s="32">
        <f t="shared" si="21"/>
        <v>0.24052816667772547</v>
      </c>
      <c r="G64" s="31">
        <f t="shared" si="22"/>
        <v>1088</v>
      </c>
      <c r="H64" s="31">
        <f t="shared" si="23"/>
        <v>3625</v>
      </c>
      <c r="I64" s="32">
        <f t="shared" si="28"/>
        <v>4.3126236972859257E-2</v>
      </c>
      <c r="J64" s="29"/>
      <c r="K64" s="31">
        <v>112117</v>
      </c>
      <c r="L64" s="31">
        <v>104421</v>
      </c>
      <c r="M64" s="31">
        <v>127289</v>
      </c>
      <c r="N64" s="32">
        <f t="shared" si="24"/>
        <v>0.2189980942530716</v>
      </c>
      <c r="O64" s="32">
        <f t="shared" si="25"/>
        <v>0.13532292159083825</v>
      </c>
      <c r="P64" s="31">
        <f t="shared" si="26"/>
        <v>22868</v>
      </c>
      <c r="Q64" s="31">
        <f t="shared" si="27"/>
        <v>15172</v>
      </c>
      <c r="R64" s="32">
        <f t="shared" si="29"/>
        <v>5.0399249607916967E-2</v>
      </c>
    </row>
    <row r="65" spans="1:18" x14ac:dyDescent="0.25">
      <c r="A65" s="63" t="s">
        <v>55</v>
      </c>
      <c r="B65" s="31">
        <v>3920</v>
      </c>
      <c r="C65" s="31">
        <v>4520</v>
      </c>
      <c r="D65" s="31">
        <v>4181</v>
      </c>
      <c r="E65" s="32">
        <f>D65/C65-1</f>
        <v>-7.4999999999999956E-2</v>
      </c>
      <c r="F65" s="32">
        <f>D65/B65-1</f>
        <v>6.6581632653061273E-2</v>
      </c>
      <c r="G65" s="31">
        <f>D65-C65</f>
        <v>-339</v>
      </c>
      <c r="H65" s="31">
        <f>D65-B65</f>
        <v>261</v>
      </c>
      <c r="I65" s="32">
        <f>D65/$D$58</f>
        <v>9.6443515609501793E-3</v>
      </c>
      <c r="J65" s="29"/>
      <c r="K65" s="31">
        <v>26978</v>
      </c>
      <c r="L65" s="31">
        <v>24671</v>
      </c>
      <c r="M65" s="31">
        <v>30683</v>
      </c>
      <c r="N65" s="32">
        <f>M65/L65-1</f>
        <v>0.24368691986542901</v>
      </c>
      <c r="O65" s="32">
        <f>M65/K65-1</f>
        <v>0.13733412410111945</v>
      </c>
      <c r="P65" s="31">
        <f>M65-L65</f>
        <v>6012</v>
      </c>
      <c r="Q65" s="31">
        <f>M65-K65</f>
        <v>3705</v>
      </c>
      <c r="R65" s="32">
        <f>M65/$M$58</f>
        <v>1.2148733792548581E-2</v>
      </c>
    </row>
    <row r="66" spans="1:18" x14ac:dyDescent="0.25">
      <c r="A66" s="63" t="s">
        <v>56</v>
      </c>
      <c r="B66" s="31">
        <v>19316</v>
      </c>
      <c r="C66" s="31">
        <v>18886</v>
      </c>
      <c r="D66" s="31">
        <v>21065</v>
      </c>
      <c r="E66" s="32">
        <f t="shared" si="20"/>
        <v>0.11537646934237</v>
      </c>
      <c r="F66" s="32">
        <f t="shared" si="21"/>
        <v>9.0546697038724311E-2</v>
      </c>
      <c r="G66" s="31">
        <f t="shared" si="22"/>
        <v>2179</v>
      </c>
      <c r="H66" s="31">
        <f t="shared" si="23"/>
        <v>1749</v>
      </c>
      <c r="I66" s="32">
        <f t="shared" si="28"/>
        <v>4.8590831291895606E-2</v>
      </c>
      <c r="J66" s="29"/>
      <c r="K66" s="31">
        <v>115170</v>
      </c>
      <c r="L66" s="31">
        <v>122526</v>
      </c>
      <c r="M66" s="31">
        <v>133361</v>
      </c>
      <c r="N66" s="32">
        <f t="shared" si="24"/>
        <v>8.843021073078372E-2</v>
      </c>
      <c r="O66" s="32">
        <f t="shared" si="25"/>
        <v>0.15794911869410444</v>
      </c>
      <c r="P66" s="31">
        <f t="shared" si="26"/>
        <v>10835</v>
      </c>
      <c r="Q66" s="31">
        <f t="shared" si="27"/>
        <v>18191</v>
      </c>
      <c r="R66" s="32">
        <f t="shared" si="29"/>
        <v>5.2803418417627722E-2</v>
      </c>
    </row>
    <row r="67" spans="1:18" x14ac:dyDescent="0.25">
      <c r="A67" s="67" t="s">
        <v>57</v>
      </c>
      <c r="B67" s="39">
        <v>11404</v>
      </c>
      <c r="C67" s="39">
        <v>10420</v>
      </c>
      <c r="D67" s="39">
        <v>21533</v>
      </c>
      <c r="E67" s="40">
        <f t="shared" si="20"/>
        <v>1.0665067178502881</v>
      </c>
      <c r="F67" s="40">
        <f t="shared" si="21"/>
        <v>0.88819712381620475</v>
      </c>
      <c r="G67" s="39">
        <f t="shared" si="22"/>
        <v>11113</v>
      </c>
      <c r="H67" s="39">
        <f t="shared" si="23"/>
        <v>10129</v>
      </c>
      <c r="I67" s="40">
        <f t="shared" si="28"/>
        <v>4.9670371241793881E-2</v>
      </c>
      <c r="J67" s="29"/>
      <c r="K67" s="39">
        <v>64192</v>
      </c>
      <c r="L67" s="39">
        <v>67366</v>
      </c>
      <c r="M67" s="39">
        <v>93255</v>
      </c>
      <c r="N67" s="40">
        <f t="shared" si="24"/>
        <v>0.38430365466258953</v>
      </c>
      <c r="O67" s="40">
        <f t="shared" si="25"/>
        <v>0.45275112163509479</v>
      </c>
      <c r="P67" s="39">
        <f t="shared" si="26"/>
        <v>25889</v>
      </c>
      <c r="Q67" s="39">
        <f t="shared" si="27"/>
        <v>29063</v>
      </c>
      <c r="R67" s="40">
        <f t="shared" si="29"/>
        <v>3.6923709214357066E-2</v>
      </c>
    </row>
    <row r="68" spans="1:18" x14ac:dyDescent="0.25">
      <c r="A68" s="68" t="s">
        <v>58</v>
      </c>
      <c r="B68" s="69">
        <f>B58-SUM(B59:B67)</f>
        <v>10633</v>
      </c>
      <c r="C68" s="69">
        <f>C58-SUM(C59:C67)</f>
        <v>6967</v>
      </c>
      <c r="D68" s="69">
        <f>D58-SUM(D59:D67)</f>
        <v>9485</v>
      </c>
      <c r="E68" s="70">
        <f t="shared" si="20"/>
        <v>0.36141811396583901</v>
      </c>
      <c r="F68" s="70">
        <f t="shared" si="21"/>
        <v>-0.10796576695194204</v>
      </c>
      <c r="G68" s="69">
        <f t="shared" si="22"/>
        <v>2518</v>
      </c>
      <c r="H68" s="69">
        <f t="shared" si="23"/>
        <v>-1148</v>
      </c>
      <c r="I68" s="70">
        <f t="shared" si="28"/>
        <v>2.1879137659797286E-2</v>
      </c>
      <c r="J68" s="29"/>
      <c r="K68" s="69">
        <f>K58-SUM(K59:K67)</f>
        <v>64419</v>
      </c>
      <c r="L68" s="69">
        <f>L58-SUM(L59:L67)</f>
        <v>52853</v>
      </c>
      <c r="M68" s="69">
        <f>M58-SUM(M59:M67)</f>
        <v>59038</v>
      </c>
      <c r="N68" s="70">
        <f t="shared" si="24"/>
        <v>0.11702268556184126</v>
      </c>
      <c r="O68" s="70">
        <f t="shared" si="25"/>
        <v>-8.3531256306369261E-2</v>
      </c>
      <c r="P68" s="69">
        <f t="shared" si="26"/>
        <v>6185</v>
      </c>
      <c r="Q68" s="69">
        <f t="shared" si="27"/>
        <v>-5381</v>
      </c>
      <c r="R68" s="70">
        <f t="shared" si="29"/>
        <v>2.3375711163982765E-2</v>
      </c>
    </row>
    <row r="69" spans="1:18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</row>
    <row r="70" spans="1:18" x14ac:dyDescent="0.25">
      <c r="A70" s="72"/>
      <c r="B70" s="11" t="s">
        <v>114</v>
      </c>
      <c r="C70" s="12"/>
      <c r="D70" s="12"/>
      <c r="E70" s="12"/>
      <c r="F70" s="12"/>
      <c r="G70" s="12"/>
      <c r="H70" s="12"/>
      <c r="I70" s="13"/>
      <c r="J70" s="73"/>
      <c r="K70" s="11" t="str">
        <f>K$5</f>
        <v>acumulado junio</v>
      </c>
      <c r="L70" s="12"/>
      <c r="M70" s="12"/>
      <c r="N70" s="12"/>
      <c r="O70" s="12"/>
      <c r="P70" s="12"/>
      <c r="Q70" s="12"/>
      <c r="R70" s="13"/>
    </row>
    <row r="71" spans="1:18" x14ac:dyDescent="0.25">
      <c r="A71" s="15"/>
      <c r="B71" s="16">
        <f>B$6</f>
        <v>2019</v>
      </c>
      <c r="C71" s="16">
        <f>C$6</f>
        <v>2022</v>
      </c>
      <c r="D71" s="16">
        <f>D$6</f>
        <v>2023</v>
      </c>
      <c r="E71" s="16" t="str">
        <f>CONCATENATE("var ",RIGHT(D71,2),"/",RIGHT(C71,2))</f>
        <v>var 23/22</v>
      </c>
      <c r="F71" s="16" t="str">
        <f>CONCATENATE("var ",RIGHT(D71,2),"/",RIGHT(B71,2))</f>
        <v>var 23/19</v>
      </c>
      <c r="G71" s="16" t="str">
        <f>CONCATENATE("dif ",RIGHT(D71,2),"-",RIGHT(C71,2))</f>
        <v>dif 23-22</v>
      </c>
      <c r="H71" s="16" t="str">
        <f>CONCATENATE("dif ",RIGHT(D71,2),"-",RIGHT(B71,2))</f>
        <v>dif 23-19</v>
      </c>
      <c r="I71" s="16" t="str">
        <f>CONCATENATE("cuota ",RIGHT(D71,2))</f>
        <v>cuota 23</v>
      </c>
      <c r="J71" s="74"/>
      <c r="K71" s="16">
        <f>K$6</f>
        <v>2019</v>
      </c>
      <c r="L71" s="16">
        <f>L$6</f>
        <v>2022</v>
      </c>
      <c r="M71" s="16">
        <f>M$6</f>
        <v>2023</v>
      </c>
      <c r="N71" s="16" t="str">
        <f>CONCATENATE("var ",RIGHT(M71,2),"/",RIGHT(L71,2))</f>
        <v>var 23/22</v>
      </c>
      <c r="O71" s="16" t="str">
        <f>CONCATENATE("var ",RIGHT(M71,2),"/",RIGHT(K71,2))</f>
        <v>var 23/19</v>
      </c>
      <c r="P71" s="16" t="str">
        <f>CONCATENATE("dif ",RIGHT(M71,2),"-",RIGHT(L71,2))</f>
        <v>dif 23-22</v>
      </c>
      <c r="Q71" s="16" t="str">
        <f>CONCATENATE("dif ",RIGHT(M71,2),"-",RIGHT(K71,2))</f>
        <v>dif 23-19</v>
      </c>
      <c r="R71" s="16" t="str">
        <f>CONCATENATE("cuota ",RIGHT(M71,2))</f>
        <v>cuota 23</v>
      </c>
    </row>
    <row r="72" spans="1:18" x14ac:dyDescent="0.25">
      <c r="A72" s="75" t="s">
        <v>4</v>
      </c>
      <c r="B72" s="76">
        <v>2741049</v>
      </c>
      <c r="C72" s="76">
        <v>2454749</v>
      </c>
      <c r="D72" s="76">
        <v>2696160</v>
      </c>
      <c r="E72" s="77">
        <f t="shared" ref="E72:E83" si="30">D72/C72-1</f>
        <v>9.8344474323036613E-2</v>
      </c>
      <c r="F72" s="77">
        <f t="shared" ref="F72:F83" si="31">D72/B72-1</f>
        <v>-1.6376576996616987E-2</v>
      </c>
      <c r="G72" s="76">
        <f t="shared" ref="G72:G83" si="32">D72-C72</f>
        <v>241411</v>
      </c>
      <c r="H72" s="76">
        <f t="shared" ref="H72:H83" si="33">D72-B72</f>
        <v>-44889</v>
      </c>
      <c r="I72" s="77">
        <f>D72/$D$72</f>
        <v>1</v>
      </c>
      <c r="J72" s="78"/>
      <c r="K72" s="76">
        <v>16477596</v>
      </c>
      <c r="L72" s="76">
        <v>14358521</v>
      </c>
      <c r="M72" s="76">
        <v>16485407</v>
      </c>
      <c r="N72" s="77">
        <f t="shared" ref="N72:N83" si="34">M72/L72-1</f>
        <v>0.14812709470564545</v>
      </c>
      <c r="O72" s="463">
        <f t="shared" ref="O72:O83" si="35">M72/K72-1</f>
        <v>4.7403759626107878E-4</v>
      </c>
      <c r="P72" s="76">
        <f t="shared" ref="P72:P83" si="36">M72-L72</f>
        <v>2126886</v>
      </c>
      <c r="Q72" s="76">
        <f t="shared" ref="Q72:Q83" si="37">M72-K72</f>
        <v>7811</v>
      </c>
      <c r="R72" s="77">
        <f>M72/$M$72</f>
        <v>1</v>
      </c>
    </row>
    <row r="73" spans="1:18" x14ac:dyDescent="0.25">
      <c r="A73" s="79" t="s">
        <v>5</v>
      </c>
      <c r="B73" s="80">
        <v>1939840</v>
      </c>
      <c r="C73" s="80">
        <v>1928652</v>
      </c>
      <c r="D73" s="80">
        <v>2077494</v>
      </c>
      <c r="E73" s="81">
        <f t="shared" si="30"/>
        <v>7.7174109170550231E-2</v>
      </c>
      <c r="F73" s="81">
        <f t="shared" si="31"/>
        <v>7.0961522599802151E-2</v>
      </c>
      <c r="G73" s="80">
        <f t="shared" si="32"/>
        <v>148842</v>
      </c>
      <c r="H73" s="80">
        <f t="shared" si="33"/>
        <v>137654</v>
      </c>
      <c r="I73" s="81">
        <f t="shared" ref="I73:I83" si="38">D73/$D$72</f>
        <v>0.77053809862916145</v>
      </c>
      <c r="J73" s="82"/>
      <c r="K73" s="80">
        <v>11630395</v>
      </c>
      <c r="L73" s="80">
        <v>11059652</v>
      </c>
      <c r="M73" s="80">
        <v>12581518</v>
      </c>
      <c r="N73" s="81">
        <f t="shared" si="34"/>
        <v>0.13760523387173484</v>
      </c>
      <c r="O73" s="81">
        <f t="shared" si="35"/>
        <v>8.1779079730310178E-2</v>
      </c>
      <c r="P73" s="80">
        <f t="shared" si="36"/>
        <v>1521866</v>
      </c>
      <c r="Q73" s="80">
        <f t="shared" si="37"/>
        <v>951123</v>
      </c>
      <c r="R73" s="81">
        <f t="shared" ref="R73:R83" si="39">M73/$M$72</f>
        <v>0.76319122724722543</v>
      </c>
    </row>
    <row r="74" spans="1:18" x14ac:dyDescent="0.25">
      <c r="A74" s="37" t="s">
        <v>6</v>
      </c>
      <c r="B74" s="31">
        <v>279242</v>
      </c>
      <c r="C74" s="31">
        <v>358323</v>
      </c>
      <c r="D74" s="31">
        <v>378257</v>
      </c>
      <c r="E74" s="32">
        <f t="shared" si="30"/>
        <v>5.5631371695369802E-2</v>
      </c>
      <c r="F74" s="32">
        <f t="shared" si="31"/>
        <v>0.35458491201180342</v>
      </c>
      <c r="G74" s="31">
        <f t="shared" si="32"/>
        <v>19934</v>
      </c>
      <c r="H74" s="31">
        <f t="shared" si="33"/>
        <v>99015</v>
      </c>
      <c r="I74" s="32">
        <f t="shared" si="38"/>
        <v>0.14029471544715447</v>
      </c>
      <c r="J74" s="83"/>
      <c r="K74" s="31">
        <v>1831172</v>
      </c>
      <c r="L74" s="31">
        <v>2307280</v>
      </c>
      <c r="M74" s="31">
        <v>2325744</v>
      </c>
      <c r="N74" s="32">
        <f t="shared" si="34"/>
        <v>8.0024964460316816E-3</v>
      </c>
      <c r="O74" s="32">
        <f t="shared" si="35"/>
        <v>0.27008495105866626</v>
      </c>
      <c r="P74" s="31">
        <f t="shared" si="36"/>
        <v>18464</v>
      </c>
      <c r="Q74" s="31">
        <f t="shared" si="37"/>
        <v>494572</v>
      </c>
      <c r="R74" s="32">
        <f t="shared" si="39"/>
        <v>0.14107895546649227</v>
      </c>
    </row>
    <row r="75" spans="1:18" x14ac:dyDescent="0.25">
      <c r="A75" s="37" t="s">
        <v>7</v>
      </c>
      <c r="B75" s="31">
        <v>1266397</v>
      </c>
      <c r="C75" s="31">
        <v>1267134</v>
      </c>
      <c r="D75" s="31">
        <v>1401537</v>
      </c>
      <c r="E75" s="32">
        <f t="shared" si="30"/>
        <v>0.10606849788577999</v>
      </c>
      <c r="F75" s="32">
        <f t="shared" si="31"/>
        <v>0.10671219214827588</v>
      </c>
      <c r="G75" s="31">
        <f t="shared" si="32"/>
        <v>134403</v>
      </c>
      <c r="H75" s="31">
        <f t="shared" si="33"/>
        <v>135140</v>
      </c>
      <c r="I75" s="32">
        <f t="shared" si="38"/>
        <v>0.51982708741320993</v>
      </c>
      <c r="J75" s="83"/>
      <c r="K75" s="31">
        <v>7480138</v>
      </c>
      <c r="L75" s="31">
        <v>6907415</v>
      </c>
      <c r="M75" s="31">
        <v>8243772</v>
      </c>
      <c r="N75" s="32">
        <f t="shared" si="34"/>
        <v>0.19346702058584864</v>
      </c>
      <c r="O75" s="32">
        <f t="shared" si="35"/>
        <v>0.10208822350603697</v>
      </c>
      <c r="P75" s="31">
        <f t="shared" si="36"/>
        <v>1336357</v>
      </c>
      <c r="Q75" s="31">
        <f t="shared" si="37"/>
        <v>763634</v>
      </c>
      <c r="R75" s="32">
        <f t="shared" si="39"/>
        <v>0.50006481489962606</v>
      </c>
    </row>
    <row r="76" spans="1:18" x14ac:dyDescent="0.25">
      <c r="A76" s="37" t="s">
        <v>8</v>
      </c>
      <c r="B76" s="31">
        <v>333201</v>
      </c>
      <c r="C76" s="31">
        <v>267374</v>
      </c>
      <c r="D76" s="31">
        <v>253045</v>
      </c>
      <c r="E76" s="32">
        <f t="shared" si="30"/>
        <v>-5.3591598285547604E-2</v>
      </c>
      <c r="F76" s="32">
        <f t="shared" si="31"/>
        <v>-0.24056350371097324</v>
      </c>
      <c r="G76" s="31">
        <f t="shared" si="32"/>
        <v>-14329</v>
      </c>
      <c r="H76" s="31">
        <f t="shared" si="33"/>
        <v>-80156</v>
      </c>
      <c r="I76" s="32">
        <f t="shared" si="38"/>
        <v>9.3853851403477545E-2</v>
      </c>
      <c r="J76" s="83"/>
      <c r="K76" s="31">
        <v>1928576</v>
      </c>
      <c r="L76" s="31">
        <v>1620030</v>
      </c>
      <c r="M76" s="31">
        <v>1719853</v>
      </c>
      <c r="N76" s="32">
        <f t="shared" si="34"/>
        <v>6.161799472849272E-2</v>
      </c>
      <c r="O76" s="32">
        <f t="shared" si="35"/>
        <v>-0.10822648420388925</v>
      </c>
      <c r="P76" s="31">
        <f t="shared" si="36"/>
        <v>99823</v>
      </c>
      <c r="Q76" s="31">
        <f t="shared" si="37"/>
        <v>-208723</v>
      </c>
      <c r="R76" s="32">
        <f t="shared" si="39"/>
        <v>0.10432578340346708</v>
      </c>
    </row>
    <row r="77" spans="1:18" x14ac:dyDescent="0.25">
      <c r="A77" s="37" t="s">
        <v>9</v>
      </c>
      <c r="B77" s="31">
        <v>43716</v>
      </c>
      <c r="C77" s="31">
        <v>26632</v>
      </c>
      <c r="D77" s="31">
        <v>34952</v>
      </c>
      <c r="E77" s="32">
        <f t="shared" si="30"/>
        <v>0.31240612796635636</v>
      </c>
      <c r="F77" s="32">
        <f t="shared" si="31"/>
        <v>-0.20047579833470586</v>
      </c>
      <c r="G77" s="31">
        <f t="shared" si="32"/>
        <v>8320</v>
      </c>
      <c r="H77" s="31">
        <f t="shared" si="33"/>
        <v>-8764</v>
      </c>
      <c r="I77" s="32">
        <f t="shared" si="38"/>
        <v>1.2963622336953296E-2</v>
      </c>
      <c r="J77" s="83"/>
      <c r="K77" s="31">
        <v>276508</v>
      </c>
      <c r="L77" s="31">
        <v>172852</v>
      </c>
      <c r="M77" s="31">
        <v>221991</v>
      </c>
      <c r="N77" s="32">
        <f t="shared" si="34"/>
        <v>0.28428366463795607</v>
      </c>
      <c r="O77" s="32">
        <f t="shared" si="35"/>
        <v>-0.19716246907865231</v>
      </c>
      <c r="P77" s="31">
        <f t="shared" si="36"/>
        <v>49139</v>
      </c>
      <c r="Q77" s="31">
        <f t="shared" si="37"/>
        <v>-54517</v>
      </c>
      <c r="R77" s="32">
        <f t="shared" si="39"/>
        <v>1.3465909576876081E-2</v>
      </c>
    </row>
    <row r="78" spans="1:18" x14ac:dyDescent="0.25">
      <c r="A78" s="84" t="s">
        <v>10</v>
      </c>
      <c r="B78" s="34">
        <v>17284</v>
      </c>
      <c r="C78" s="34">
        <v>9189</v>
      </c>
      <c r="D78" s="34">
        <v>9703</v>
      </c>
      <c r="E78" s="35">
        <f t="shared" si="30"/>
        <v>5.5936445750353725E-2</v>
      </c>
      <c r="F78" s="35">
        <f t="shared" si="31"/>
        <v>-0.43861374681786625</v>
      </c>
      <c r="G78" s="34">
        <f t="shared" si="32"/>
        <v>514</v>
      </c>
      <c r="H78" s="34">
        <f t="shared" si="33"/>
        <v>-7581</v>
      </c>
      <c r="I78" s="35">
        <f t="shared" si="38"/>
        <v>3.5988220283662692E-3</v>
      </c>
      <c r="J78" s="83"/>
      <c r="K78" s="34">
        <v>114001</v>
      </c>
      <c r="L78" s="34">
        <v>52075</v>
      </c>
      <c r="M78" s="34">
        <v>70158</v>
      </c>
      <c r="N78" s="35">
        <f t="shared" si="34"/>
        <v>0.34724915986557847</v>
      </c>
      <c r="O78" s="35">
        <f t="shared" si="35"/>
        <v>-0.38458434575135303</v>
      </c>
      <c r="P78" s="34">
        <f t="shared" si="36"/>
        <v>18083</v>
      </c>
      <c r="Q78" s="34">
        <f t="shared" si="37"/>
        <v>-43843</v>
      </c>
      <c r="R78" s="35">
        <f t="shared" si="39"/>
        <v>4.2557639007638698E-3</v>
      </c>
    </row>
    <row r="79" spans="1:18" x14ac:dyDescent="0.25">
      <c r="A79" s="79" t="s">
        <v>11</v>
      </c>
      <c r="B79" s="80">
        <v>801209</v>
      </c>
      <c r="C79" s="80">
        <v>526097</v>
      </c>
      <c r="D79" s="80">
        <v>618666</v>
      </c>
      <c r="E79" s="81">
        <f t="shared" si="30"/>
        <v>0.17595424417930539</v>
      </c>
      <c r="F79" s="81">
        <f t="shared" si="31"/>
        <v>-0.22783443520978919</v>
      </c>
      <c r="G79" s="80">
        <f t="shared" si="32"/>
        <v>92569</v>
      </c>
      <c r="H79" s="80">
        <f t="shared" si="33"/>
        <v>-182543</v>
      </c>
      <c r="I79" s="81">
        <f t="shared" si="38"/>
        <v>0.22946190137083852</v>
      </c>
      <c r="J79" s="82"/>
      <c r="K79" s="80">
        <v>4847201</v>
      </c>
      <c r="L79" s="80">
        <v>3298869</v>
      </c>
      <c r="M79" s="80">
        <v>3903889</v>
      </c>
      <c r="N79" s="81">
        <f t="shared" si="34"/>
        <v>0.18340225089265449</v>
      </c>
      <c r="O79" s="81">
        <f t="shared" si="35"/>
        <v>-0.19460963141408827</v>
      </c>
      <c r="P79" s="80">
        <f t="shared" si="36"/>
        <v>605020</v>
      </c>
      <c r="Q79" s="80">
        <f t="shared" si="37"/>
        <v>-943312</v>
      </c>
      <c r="R79" s="81">
        <f t="shared" si="39"/>
        <v>0.23680877275277462</v>
      </c>
    </row>
    <row r="80" spans="1:18" x14ac:dyDescent="0.25">
      <c r="A80" s="36" t="s">
        <v>12</v>
      </c>
      <c r="B80" s="31">
        <v>43070</v>
      </c>
      <c r="C80" s="31">
        <v>41023</v>
      </c>
      <c r="D80" s="31">
        <v>31279</v>
      </c>
      <c r="E80" s="32">
        <f t="shared" si="30"/>
        <v>-0.23752529069058825</v>
      </c>
      <c r="F80" s="32">
        <f t="shared" si="31"/>
        <v>-0.27376364058509406</v>
      </c>
      <c r="G80" s="31">
        <f t="shared" si="32"/>
        <v>-9744</v>
      </c>
      <c r="H80" s="31">
        <f t="shared" si="33"/>
        <v>-11791</v>
      </c>
      <c r="I80" s="32">
        <f t="shared" si="38"/>
        <v>1.160131446204973E-2</v>
      </c>
      <c r="J80" s="83"/>
      <c r="K80" s="31">
        <v>243741</v>
      </c>
      <c r="L80" s="31">
        <v>261594</v>
      </c>
      <c r="M80" s="31">
        <v>244649</v>
      </c>
      <c r="N80" s="32">
        <f t="shared" si="34"/>
        <v>-6.4775950518742742E-2</v>
      </c>
      <c r="O80" s="32">
        <f t="shared" si="35"/>
        <v>3.7252657534021516E-3</v>
      </c>
      <c r="P80" s="31">
        <f t="shared" si="36"/>
        <v>-16945</v>
      </c>
      <c r="Q80" s="31">
        <f t="shared" si="37"/>
        <v>908</v>
      </c>
      <c r="R80" s="32">
        <f t="shared" si="39"/>
        <v>1.4840337275264117E-2</v>
      </c>
    </row>
    <row r="81" spans="1:18" x14ac:dyDescent="0.25">
      <c r="A81" s="37" t="s">
        <v>8</v>
      </c>
      <c r="B81" s="31">
        <v>450816</v>
      </c>
      <c r="C81" s="31">
        <v>332042</v>
      </c>
      <c r="D81" s="31">
        <v>393424</v>
      </c>
      <c r="E81" s="32">
        <f t="shared" si="30"/>
        <v>0.18486215599231426</v>
      </c>
      <c r="F81" s="32">
        <f t="shared" si="31"/>
        <v>-0.12730692788188525</v>
      </c>
      <c r="G81" s="31">
        <f t="shared" si="32"/>
        <v>61382</v>
      </c>
      <c r="H81" s="31">
        <f t="shared" si="33"/>
        <v>-57392</v>
      </c>
      <c r="I81" s="32">
        <f t="shared" si="38"/>
        <v>0.14592012343481098</v>
      </c>
      <c r="J81" s="83"/>
      <c r="K81" s="31">
        <v>2682393</v>
      </c>
      <c r="L81" s="31">
        <v>1993295</v>
      </c>
      <c r="M81" s="31">
        <v>2367051</v>
      </c>
      <c r="N81" s="32">
        <f t="shared" si="34"/>
        <v>0.18750661592990503</v>
      </c>
      <c r="O81" s="32">
        <f t="shared" si="35"/>
        <v>-0.11755995486120041</v>
      </c>
      <c r="P81" s="31">
        <f t="shared" si="36"/>
        <v>373756</v>
      </c>
      <c r="Q81" s="31">
        <f t="shared" si="37"/>
        <v>-315342</v>
      </c>
      <c r="R81" s="32">
        <f t="shared" si="39"/>
        <v>0.14358462608778783</v>
      </c>
    </row>
    <row r="82" spans="1:18" x14ac:dyDescent="0.25">
      <c r="A82" s="37" t="s">
        <v>9</v>
      </c>
      <c r="B82" s="31">
        <v>224925</v>
      </c>
      <c r="C82" s="31">
        <v>115960</v>
      </c>
      <c r="D82" s="31">
        <v>138644</v>
      </c>
      <c r="E82" s="32">
        <f t="shared" si="30"/>
        <v>0.19561917902725079</v>
      </c>
      <c r="F82" s="32">
        <f t="shared" si="31"/>
        <v>-0.38359897743692339</v>
      </c>
      <c r="G82" s="31">
        <f t="shared" si="32"/>
        <v>22684</v>
      </c>
      <c r="H82" s="31">
        <f t="shared" si="33"/>
        <v>-86281</v>
      </c>
      <c r="I82" s="32">
        <f t="shared" si="38"/>
        <v>5.1422764227642276E-2</v>
      </c>
      <c r="J82" s="83"/>
      <c r="K82" s="31">
        <v>1346970</v>
      </c>
      <c r="L82" s="31">
        <v>755328</v>
      </c>
      <c r="M82" s="31">
        <v>917591</v>
      </c>
      <c r="N82" s="32">
        <f t="shared" si="34"/>
        <v>0.21482455304185732</v>
      </c>
      <c r="O82" s="32">
        <f t="shared" si="35"/>
        <v>-0.31877398902722409</v>
      </c>
      <c r="P82" s="31">
        <f t="shared" si="36"/>
        <v>162263</v>
      </c>
      <c r="Q82" s="31">
        <f t="shared" si="37"/>
        <v>-429379</v>
      </c>
      <c r="R82" s="32">
        <f t="shared" si="39"/>
        <v>5.5660803521563038E-2</v>
      </c>
    </row>
    <row r="83" spans="1:18" x14ac:dyDescent="0.25">
      <c r="A83" s="38" t="s">
        <v>10</v>
      </c>
      <c r="B83" s="69">
        <v>82398</v>
      </c>
      <c r="C83" s="69">
        <v>37072</v>
      </c>
      <c r="D83" s="69">
        <v>55319</v>
      </c>
      <c r="E83" s="70">
        <f t="shared" si="30"/>
        <v>0.4922043590850238</v>
      </c>
      <c r="F83" s="70">
        <f t="shared" si="31"/>
        <v>-0.32863661739362604</v>
      </c>
      <c r="G83" s="69">
        <f t="shared" si="32"/>
        <v>18247</v>
      </c>
      <c r="H83" s="69">
        <f t="shared" si="33"/>
        <v>-27079</v>
      </c>
      <c r="I83" s="70">
        <f t="shared" si="38"/>
        <v>2.0517699246335529E-2</v>
      </c>
      <c r="J83" s="83"/>
      <c r="K83" s="69">
        <v>574097</v>
      </c>
      <c r="L83" s="69">
        <v>288652</v>
      </c>
      <c r="M83" s="69">
        <v>374598</v>
      </c>
      <c r="N83" s="70">
        <f t="shared" si="34"/>
        <v>0.29774953923755931</v>
      </c>
      <c r="O83" s="70">
        <f t="shared" si="35"/>
        <v>-0.34750050949578204</v>
      </c>
      <c r="P83" s="69">
        <f t="shared" si="36"/>
        <v>85946</v>
      </c>
      <c r="Q83" s="69">
        <f t="shared" si="37"/>
        <v>-199499</v>
      </c>
      <c r="R83" s="70">
        <f t="shared" si="39"/>
        <v>2.2723005868159639E-2</v>
      </c>
    </row>
    <row r="84" spans="1:18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4"/>
    </row>
    <row r="85" spans="1:18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</row>
    <row r="86" spans="1:18" x14ac:dyDescent="0.25">
      <c r="A86" s="72"/>
      <c r="B86" s="11" t="s">
        <v>114</v>
      </c>
      <c r="C86" s="12"/>
      <c r="D86" s="12"/>
      <c r="E86" s="12"/>
      <c r="F86" s="12"/>
      <c r="G86" s="12"/>
      <c r="H86" s="12"/>
      <c r="I86" s="13"/>
      <c r="J86" s="73"/>
      <c r="K86" s="11" t="str">
        <f>K$5</f>
        <v>acumulado junio</v>
      </c>
      <c r="L86" s="12"/>
      <c r="M86" s="12"/>
      <c r="N86" s="12"/>
      <c r="O86" s="12"/>
      <c r="P86" s="12"/>
      <c r="Q86" s="12"/>
      <c r="R86" s="13"/>
    </row>
    <row r="87" spans="1:18" x14ac:dyDescent="0.25">
      <c r="A87" s="15"/>
      <c r="B87" s="16">
        <f>B$6</f>
        <v>2019</v>
      </c>
      <c r="C87" s="16">
        <f>C$6</f>
        <v>2022</v>
      </c>
      <c r="D87" s="16">
        <f>D$6</f>
        <v>2023</v>
      </c>
      <c r="E87" s="16" t="str">
        <f>CONCATENATE("var ",RIGHT(D87,2),"/",RIGHT(C87,2))</f>
        <v>var 23/22</v>
      </c>
      <c r="F87" s="16" t="str">
        <f>CONCATENATE("var ",RIGHT(D87,2),"/",RIGHT(B87,2))</f>
        <v>var 23/19</v>
      </c>
      <c r="G87" s="16" t="str">
        <f>CONCATENATE("dif ",RIGHT(D87,2),"-",RIGHT(C87,2))</f>
        <v>dif 23-22</v>
      </c>
      <c r="H87" s="16" t="str">
        <f>CONCATENATE("dif ",RIGHT(D87,2),"-",RIGHT(B87,2))</f>
        <v>dif 23-19</v>
      </c>
      <c r="I87" s="16" t="str">
        <f>CONCATENATE("cuota ",RIGHT(D87,2))</f>
        <v>cuota 23</v>
      </c>
      <c r="J87" s="74"/>
      <c r="K87" s="16">
        <f>K$6</f>
        <v>2019</v>
      </c>
      <c r="L87" s="16">
        <f>L$6</f>
        <v>2022</v>
      </c>
      <c r="M87" s="16">
        <f>M$6</f>
        <v>2023</v>
      </c>
      <c r="N87" s="16" t="str">
        <f>CONCATENATE("var ",RIGHT(M87,2),"/",RIGHT(L87,2))</f>
        <v>var 23/22</v>
      </c>
      <c r="O87" s="16" t="str">
        <f>CONCATENATE("var ",RIGHT(M87,2),"/",RIGHT(K87,2))</f>
        <v>var 23/19</v>
      </c>
      <c r="P87" s="16" t="str">
        <f>CONCATENATE("dif ",RIGHT(M87,2),"-",RIGHT(L87,2))</f>
        <v>dif 23-22</v>
      </c>
      <c r="Q87" s="16" t="str">
        <f>CONCATENATE("dif ",RIGHT(M87,2),"-",RIGHT(K87,2))</f>
        <v>dif 23-19</v>
      </c>
      <c r="R87" s="16" t="str">
        <f>CONCATENATE("cuota ",RIGHT(M87,2))</f>
        <v>cuota 23</v>
      </c>
    </row>
    <row r="88" spans="1:18" x14ac:dyDescent="0.25">
      <c r="A88" s="75" t="s">
        <v>15</v>
      </c>
      <c r="B88" s="76">
        <v>2741049</v>
      </c>
      <c r="C88" s="76">
        <v>2454749</v>
      </c>
      <c r="D88" s="76">
        <v>2696160</v>
      </c>
      <c r="E88" s="77">
        <f t="shared" ref="E88:E110" si="40">D88/C88-1</f>
        <v>9.8344474323036613E-2</v>
      </c>
      <c r="F88" s="77">
        <f t="shared" ref="F88:F110" si="41">D88/B88-1</f>
        <v>-1.6376576996616987E-2</v>
      </c>
      <c r="G88" s="76">
        <f t="shared" ref="G88:G110" si="42">D88-C88</f>
        <v>241411</v>
      </c>
      <c r="H88" s="76">
        <f t="shared" ref="H88:H110" si="43">D88-B88</f>
        <v>-44889</v>
      </c>
      <c r="I88" s="77">
        <f>D88/$D$88</f>
        <v>1</v>
      </c>
      <c r="J88" s="78"/>
      <c r="K88" s="76">
        <v>16477596</v>
      </c>
      <c r="L88" s="76">
        <v>14358521</v>
      </c>
      <c r="M88" s="76">
        <v>16485407</v>
      </c>
      <c r="N88" s="77">
        <f t="shared" ref="N88:N110" si="44">M88/L88-1</f>
        <v>0.14812709470564545</v>
      </c>
      <c r="O88" s="77">
        <f t="shared" ref="O88:O110" si="45">M88/K88-1</f>
        <v>4.7403759626107878E-4</v>
      </c>
      <c r="P88" s="76">
        <f t="shared" ref="P88:P110" si="46">M88-L88</f>
        <v>2126886</v>
      </c>
      <c r="Q88" s="76">
        <f t="shared" ref="Q88:Q110" si="47">M88-K88</f>
        <v>7811</v>
      </c>
      <c r="R88" s="77">
        <f>M88/$M$88</f>
        <v>1</v>
      </c>
    </row>
    <row r="89" spans="1:18" x14ac:dyDescent="0.25">
      <c r="A89" s="85" t="s">
        <v>16</v>
      </c>
      <c r="B89" s="86">
        <v>490225</v>
      </c>
      <c r="C89" s="86">
        <v>410726</v>
      </c>
      <c r="D89" s="86">
        <v>445381</v>
      </c>
      <c r="E89" s="87">
        <f t="shared" si="40"/>
        <v>8.4374984783042617E-2</v>
      </c>
      <c r="F89" s="87">
        <f t="shared" si="41"/>
        <v>-9.1476362894589269E-2</v>
      </c>
      <c r="G89" s="86">
        <f t="shared" si="42"/>
        <v>34655</v>
      </c>
      <c r="H89" s="86">
        <f t="shared" si="43"/>
        <v>-44844</v>
      </c>
      <c r="I89" s="87">
        <f t="shared" ref="I89:I110" si="48">D89/$D$88</f>
        <v>0.16519086404367694</v>
      </c>
      <c r="J89" s="88"/>
      <c r="K89" s="86">
        <v>2047684</v>
      </c>
      <c r="L89" s="86">
        <v>1755026</v>
      </c>
      <c r="M89" s="86">
        <v>1912638</v>
      </c>
      <c r="N89" s="87">
        <f t="shared" si="44"/>
        <v>8.9806076947008151E-2</v>
      </c>
      <c r="O89" s="87">
        <f t="shared" si="45"/>
        <v>-6.5950605659857664E-2</v>
      </c>
      <c r="P89" s="86">
        <f t="shared" si="46"/>
        <v>157612</v>
      </c>
      <c r="Q89" s="86">
        <f t="shared" si="47"/>
        <v>-135046</v>
      </c>
      <c r="R89" s="87">
        <f t="shared" ref="R89:R110" si="49">M89/$M$88</f>
        <v>0.11602006550399392</v>
      </c>
    </row>
    <row r="90" spans="1:18" x14ac:dyDescent="0.25">
      <c r="A90" s="55" t="s">
        <v>17</v>
      </c>
      <c r="B90" s="27">
        <v>137127</v>
      </c>
      <c r="C90" s="27">
        <v>109327</v>
      </c>
      <c r="D90" s="27">
        <v>143044</v>
      </c>
      <c r="E90" s="28">
        <f>D90/C90-1</f>
        <v>0.30840506004921009</v>
      </c>
      <c r="F90" s="28">
        <f t="shared" si="41"/>
        <v>4.3149780860078701E-2</v>
      </c>
      <c r="G90" s="27">
        <f t="shared" si="42"/>
        <v>33717</v>
      </c>
      <c r="H90" s="27">
        <f t="shared" si="43"/>
        <v>5917</v>
      </c>
      <c r="I90" s="28">
        <f t="shared" ref="I90:I93" si="50">D90/$D$23</f>
        <v>0.32996092434454855</v>
      </c>
      <c r="J90" s="89"/>
      <c r="K90" s="27">
        <v>556552</v>
      </c>
      <c r="L90" s="27">
        <v>504192</v>
      </c>
      <c r="M90" s="27">
        <v>582618</v>
      </c>
      <c r="N90" s="28">
        <f t="shared" si="44"/>
        <v>0.15554788651942109</v>
      </c>
      <c r="O90" s="28">
        <f t="shared" si="45"/>
        <v>4.6834797107907278E-2</v>
      </c>
      <c r="P90" s="27">
        <f t="shared" si="46"/>
        <v>78426</v>
      </c>
      <c r="Q90" s="27">
        <f t="shared" si="47"/>
        <v>26066</v>
      </c>
      <c r="R90" s="28">
        <f t="shared" ref="R90:R93" si="51">M90/$M$23</f>
        <v>0.23068379834915326</v>
      </c>
    </row>
    <row r="91" spans="1:18" x14ac:dyDescent="0.25">
      <c r="A91" s="50" t="s">
        <v>18</v>
      </c>
      <c r="B91" s="27">
        <v>88511</v>
      </c>
      <c r="C91" s="27">
        <v>46187</v>
      </c>
      <c r="D91" s="27">
        <v>78291</v>
      </c>
      <c r="E91" s="51">
        <f t="shared" ref="E91:E93" si="52">D91/C91-1</f>
        <v>0.69508736224478751</v>
      </c>
      <c r="F91" s="51">
        <f t="shared" si="41"/>
        <v>-0.11546587429810984</v>
      </c>
      <c r="G91" s="52">
        <f t="shared" si="42"/>
        <v>32104</v>
      </c>
      <c r="H91" s="52">
        <f t="shared" si="43"/>
        <v>-10220</v>
      </c>
      <c r="I91" s="51">
        <f t="shared" si="50"/>
        <v>0.18059457738779014</v>
      </c>
      <c r="J91" s="90"/>
      <c r="K91" s="27">
        <v>377308</v>
      </c>
      <c r="L91" s="27">
        <v>234997</v>
      </c>
      <c r="M91" s="27">
        <v>346885</v>
      </c>
      <c r="N91" s="51">
        <f t="shared" si="44"/>
        <v>0.47612522713055916</v>
      </c>
      <c r="O91" s="51">
        <f t="shared" si="45"/>
        <v>-8.0631738526614871E-2</v>
      </c>
      <c r="P91" s="52">
        <f t="shared" si="46"/>
        <v>111888</v>
      </c>
      <c r="Q91" s="52">
        <f t="shared" si="47"/>
        <v>-30423</v>
      </c>
      <c r="R91" s="51">
        <f t="shared" si="51"/>
        <v>0.1373468540112836</v>
      </c>
    </row>
    <row r="92" spans="1:18" x14ac:dyDescent="0.25">
      <c r="A92" s="50" t="s">
        <v>19</v>
      </c>
      <c r="B92" s="52">
        <f>B90-B91</f>
        <v>48616</v>
      </c>
      <c r="C92" s="52">
        <f>C90-C91</f>
        <v>63140</v>
      </c>
      <c r="D92" s="52">
        <f>D90-D91</f>
        <v>64753</v>
      </c>
      <c r="E92" s="51">
        <f t="shared" si="52"/>
        <v>2.5546404814697388E-2</v>
      </c>
      <c r="F92" s="51">
        <f t="shared" si="41"/>
        <v>0.33192776040809613</v>
      </c>
      <c r="G92" s="52">
        <f t="shared" si="42"/>
        <v>1613</v>
      </c>
      <c r="H92" s="52">
        <f t="shared" si="43"/>
        <v>16137</v>
      </c>
      <c r="I92" s="51">
        <f t="shared" si="50"/>
        <v>0.14936634695675843</v>
      </c>
      <c r="J92" s="90"/>
      <c r="K92" s="52">
        <f>K90-K91</f>
        <v>179244</v>
      </c>
      <c r="L92" s="52">
        <f>L90-L91</f>
        <v>269195</v>
      </c>
      <c r="M92" s="52">
        <f>M90-M91</f>
        <v>235733</v>
      </c>
      <c r="N92" s="51">
        <f t="shared" si="44"/>
        <v>-0.12430394323817306</v>
      </c>
      <c r="O92" s="51">
        <f t="shared" si="45"/>
        <v>0.31515141371538236</v>
      </c>
      <c r="P92" s="52">
        <f t="shared" si="46"/>
        <v>-33462</v>
      </c>
      <c r="Q92" s="52">
        <f t="shared" si="47"/>
        <v>56489</v>
      </c>
      <c r="R92" s="51">
        <f t="shared" si="51"/>
        <v>9.3336944337869654E-2</v>
      </c>
    </row>
    <row r="93" spans="1:18" x14ac:dyDescent="0.25">
      <c r="A93" s="91" t="s">
        <v>20</v>
      </c>
      <c r="B93" s="34">
        <v>353098</v>
      </c>
      <c r="C93" s="34">
        <v>301399</v>
      </c>
      <c r="D93" s="34">
        <v>302337</v>
      </c>
      <c r="E93" s="35">
        <f t="shared" si="52"/>
        <v>3.1121536567806363E-3</v>
      </c>
      <c r="F93" s="35">
        <f t="shared" si="41"/>
        <v>-0.14375895643702319</v>
      </c>
      <c r="G93" s="34">
        <f t="shared" si="42"/>
        <v>938</v>
      </c>
      <c r="H93" s="34">
        <f t="shared" si="43"/>
        <v>-50761</v>
      </c>
      <c r="I93" s="35">
        <f t="shared" si="50"/>
        <v>0.69740356801793701</v>
      </c>
      <c r="J93" s="90"/>
      <c r="K93" s="27">
        <v>1491132</v>
      </c>
      <c r="L93" s="27">
        <v>1250834</v>
      </c>
      <c r="M93" s="27">
        <v>1330020</v>
      </c>
      <c r="N93" s="35">
        <f t="shared" si="44"/>
        <v>6.3306561861925736E-2</v>
      </c>
      <c r="O93" s="35">
        <f t="shared" si="45"/>
        <v>-0.10804677251913308</v>
      </c>
      <c r="P93" s="34">
        <f t="shared" si="46"/>
        <v>79186</v>
      </c>
      <c r="Q93" s="34">
        <f t="shared" si="47"/>
        <v>-161112</v>
      </c>
      <c r="R93" s="35">
        <f t="shared" si="51"/>
        <v>0.5266127470835793</v>
      </c>
    </row>
    <row r="94" spans="1:18" x14ac:dyDescent="0.25">
      <c r="A94" s="85" t="s">
        <v>21</v>
      </c>
      <c r="B94" s="86">
        <v>2250824</v>
      </c>
      <c r="C94" s="86">
        <v>2044023</v>
      </c>
      <c r="D94" s="86">
        <v>2250779</v>
      </c>
      <c r="E94" s="87">
        <f t="shared" si="40"/>
        <v>0.1011515036768178</v>
      </c>
      <c r="F94" s="87">
        <f t="shared" si="41"/>
        <v>-1.9992678236935291E-5</v>
      </c>
      <c r="G94" s="86">
        <f t="shared" si="42"/>
        <v>206756</v>
      </c>
      <c r="H94" s="86">
        <f t="shared" si="43"/>
        <v>-45</v>
      </c>
      <c r="I94" s="87">
        <f t="shared" si="48"/>
        <v>0.83480913595632311</v>
      </c>
      <c r="J94" s="88"/>
      <c r="K94" s="86">
        <v>14429912</v>
      </c>
      <c r="L94" s="86">
        <v>12603495</v>
      </c>
      <c r="M94" s="86">
        <v>14572769</v>
      </c>
      <c r="N94" s="87">
        <f t="shared" si="44"/>
        <v>0.15624824701402273</v>
      </c>
      <c r="O94" s="87">
        <f t="shared" si="45"/>
        <v>9.9000603745884597E-3</v>
      </c>
      <c r="P94" s="86">
        <f t="shared" si="46"/>
        <v>1969274</v>
      </c>
      <c r="Q94" s="86">
        <f t="shared" si="47"/>
        <v>142857</v>
      </c>
      <c r="R94" s="87">
        <f t="shared" si="49"/>
        <v>0.88397993449600609</v>
      </c>
    </row>
    <row r="95" spans="1:18" x14ac:dyDescent="0.25">
      <c r="A95" s="92" t="s">
        <v>22</v>
      </c>
      <c r="B95" s="93">
        <v>320983</v>
      </c>
      <c r="C95" s="93">
        <v>232142</v>
      </c>
      <c r="D95" s="93">
        <v>242760</v>
      </c>
      <c r="E95" s="94">
        <f t="shared" si="40"/>
        <v>4.5739245806446061E-2</v>
      </c>
      <c r="F95" s="94">
        <f t="shared" si="41"/>
        <v>-0.2436982643940645</v>
      </c>
      <c r="G95" s="93">
        <f t="shared" si="42"/>
        <v>10618</v>
      </c>
      <c r="H95" s="93">
        <f t="shared" si="43"/>
        <v>-78223</v>
      </c>
      <c r="I95" s="94">
        <f t="shared" si="48"/>
        <v>9.0039166815025815E-2</v>
      </c>
      <c r="J95" s="89"/>
      <c r="K95" s="93">
        <v>2226344</v>
      </c>
      <c r="L95" s="93">
        <v>1508875</v>
      </c>
      <c r="M95" s="93">
        <v>1793824</v>
      </c>
      <c r="N95" s="94">
        <f t="shared" si="44"/>
        <v>0.1888486455140419</v>
      </c>
      <c r="O95" s="94">
        <f t="shared" si="45"/>
        <v>-0.19427366121318179</v>
      </c>
      <c r="P95" s="93">
        <f t="shared" si="46"/>
        <v>284949</v>
      </c>
      <c r="Q95" s="93">
        <f t="shared" si="47"/>
        <v>-432520</v>
      </c>
      <c r="R95" s="94">
        <f t="shared" si="49"/>
        <v>0.10881284277664482</v>
      </c>
    </row>
    <row r="96" spans="1:18" x14ac:dyDescent="0.25">
      <c r="A96" s="54" t="s">
        <v>23</v>
      </c>
      <c r="B96" s="31">
        <v>13338</v>
      </c>
      <c r="C96" s="31">
        <v>9791</v>
      </c>
      <c r="D96" s="31">
        <v>11662</v>
      </c>
      <c r="E96" s="32">
        <f t="shared" si="40"/>
        <v>0.19109386170973353</v>
      </c>
      <c r="F96" s="32">
        <f t="shared" si="41"/>
        <v>-0.1256560203928625</v>
      </c>
      <c r="G96" s="31">
        <f t="shared" si="42"/>
        <v>1871</v>
      </c>
      <c r="H96" s="31">
        <f t="shared" si="43"/>
        <v>-1676</v>
      </c>
      <c r="I96" s="32">
        <f t="shared" si="48"/>
        <v>4.3254109548394757E-3</v>
      </c>
      <c r="J96" s="90"/>
      <c r="K96" s="31">
        <v>128532</v>
      </c>
      <c r="L96" s="31">
        <v>97839</v>
      </c>
      <c r="M96" s="31">
        <v>116256</v>
      </c>
      <c r="N96" s="32">
        <f t="shared" si="44"/>
        <v>0.18823781927452243</v>
      </c>
      <c r="O96" s="32">
        <f t="shared" si="45"/>
        <v>-9.5509289515451457E-2</v>
      </c>
      <c r="P96" s="31">
        <f t="shared" si="46"/>
        <v>18417</v>
      </c>
      <c r="Q96" s="31">
        <f t="shared" si="47"/>
        <v>-12276</v>
      </c>
      <c r="R96" s="32">
        <f t="shared" si="49"/>
        <v>7.0520551903874738E-3</v>
      </c>
    </row>
    <row r="97" spans="1:18" x14ac:dyDescent="0.25">
      <c r="A97" s="54" t="s">
        <v>24</v>
      </c>
      <c r="B97" s="31">
        <v>815</v>
      </c>
      <c r="C97" s="31">
        <v>1346</v>
      </c>
      <c r="D97" s="31">
        <v>2204</v>
      </c>
      <c r="E97" s="32">
        <f t="shared" si="40"/>
        <v>0.63744427934621095</v>
      </c>
      <c r="F97" s="32">
        <f t="shared" si="41"/>
        <v>1.7042944785276073</v>
      </c>
      <c r="G97" s="31">
        <f t="shared" si="42"/>
        <v>858</v>
      </c>
      <c r="H97" s="31">
        <f t="shared" si="43"/>
        <v>1389</v>
      </c>
      <c r="I97" s="32">
        <f t="shared" si="48"/>
        <v>8.1745890451605241E-4</v>
      </c>
      <c r="J97" s="90"/>
      <c r="K97" s="31">
        <v>12655</v>
      </c>
      <c r="L97" s="31">
        <v>9604</v>
      </c>
      <c r="M97" s="31">
        <v>17095</v>
      </c>
      <c r="N97" s="32">
        <f t="shared" si="44"/>
        <v>0.779987505206164</v>
      </c>
      <c r="O97" s="32">
        <f t="shared" si="45"/>
        <v>0.35084946661398653</v>
      </c>
      <c r="P97" s="31">
        <f t="shared" si="46"/>
        <v>7491</v>
      </c>
      <c r="Q97" s="31">
        <f t="shared" si="47"/>
        <v>4440</v>
      </c>
      <c r="R97" s="32">
        <f t="shared" si="49"/>
        <v>1.0369777343076818E-3</v>
      </c>
    </row>
    <row r="98" spans="1:18" x14ac:dyDescent="0.25">
      <c r="A98" s="54" t="s">
        <v>25</v>
      </c>
      <c r="B98" s="31">
        <v>10808</v>
      </c>
      <c r="C98" s="31">
        <v>6382</v>
      </c>
      <c r="D98" s="31">
        <v>8901</v>
      </c>
      <c r="E98" s="32">
        <f t="shared" si="40"/>
        <v>0.3947038545910373</v>
      </c>
      <c r="F98" s="32">
        <f t="shared" si="41"/>
        <v>-0.17644337527757215</v>
      </c>
      <c r="G98" s="31">
        <f t="shared" si="42"/>
        <v>2519</v>
      </c>
      <c r="H98" s="31">
        <f t="shared" si="43"/>
        <v>-1907</v>
      </c>
      <c r="I98" s="32">
        <f t="shared" si="48"/>
        <v>3.3013619369770342E-3</v>
      </c>
      <c r="J98" s="90"/>
      <c r="K98" s="31">
        <v>369595</v>
      </c>
      <c r="L98" s="31">
        <v>263411</v>
      </c>
      <c r="M98" s="31">
        <v>333810</v>
      </c>
      <c r="N98" s="32">
        <f t="shared" si="44"/>
        <v>0.26725915014938639</v>
      </c>
      <c r="O98" s="32">
        <f t="shared" si="45"/>
        <v>-9.6822197269984756E-2</v>
      </c>
      <c r="P98" s="31">
        <f t="shared" si="46"/>
        <v>70399</v>
      </c>
      <c r="Q98" s="31">
        <f t="shared" si="47"/>
        <v>-35785</v>
      </c>
      <c r="R98" s="32">
        <f t="shared" si="49"/>
        <v>2.0248817636106892E-2</v>
      </c>
    </row>
    <row r="99" spans="1:18" x14ac:dyDescent="0.25">
      <c r="A99" s="54" t="s">
        <v>26</v>
      </c>
      <c r="B99" s="31">
        <v>7386</v>
      </c>
      <c r="C99" s="31">
        <v>15325</v>
      </c>
      <c r="D99" s="31">
        <v>10164</v>
      </c>
      <c r="E99" s="32">
        <f t="shared" si="40"/>
        <v>-0.33676998368678634</v>
      </c>
      <c r="F99" s="32">
        <f t="shared" si="41"/>
        <v>0.37611697806661248</v>
      </c>
      <c r="G99" s="31">
        <f t="shared" si="42"/>
        <v>-5161</v>
      </c>
      <c r="H99" s="31">
        <f t="shared" si="43"/>
        <v>2778</v>
      </c>
      <c r="I99" s="32">
        <f t="shared" si="48"/>
        <v>3.7698059462346447E-3</v>
      </c>
      <c r="J99" s="90"/>
      <c r="K99" s="31">
        <v>40906</v>
      </c>
      <c r="L99" s="31">
        <v>64772</v>
      </c>
      <c r="M99" s="31">
        <v>73998</v>
      </c>
      <c r="N99" s="32">
        <f t="shared" si="44"/>
        <v>0.14243809053294632</v>
      </c>
      <c r="O99" s="32">
        <f t="shared" si="45"/>
        <v>0.80897667823791131</v>
      </c>
      <c r="P99" s="31">
        <f t="shared" si="46"/>
        <v>9226</v>
      </c>
      <c r="Q99" s="31">
        <f t="shared" si="47"/>
        <v>33092</v>
      </c>
      <c r="R99" s="32">
        <f t="shared" si="49"/>
        <v>4.4886971853348844E-3</v>
      </c>
    </row>
    <row r="100" spans="1:18" x14ac:dyDescent="0.25">
      <c r="A100" s="54" t="s">
        <v>27</v>
      </c>
      <c r="B100" s="31">
        <v>2786</v>
      </c>
      <c r="C100" s="31">
        <v>3196</v>
      </c>
      <c r="D100" s="31">
        <v>4183</v>
      </c>
      <c r="E100" s="32">
        <f t="shared" si="40"/>
        <v>0.30882352941176472</v>
      </c>
      <c r="F100" s="32">
        <f t="shared" si="41"/>
        <v>0.50143575017946884</v>
      </c>
      <c r="G100" s="31">
        <f t="shared" si="42"/>
        <v>987</v>
      </c>
      <c r="H100" s="31">
        <f t="shared" si="43"/>
        <v>1397</v>
      </c>
      <c r="I100" s="32">
        <f t="shared" si="48"/>
        <v>1.5514657883805116E-3</v>
      </c>
      <c r="J100" s="90"/>
      <c r="K100" s="31">
        <v>393986</v>
      </c>
      <c r="L100" s="31">
        <v>214973</v>
      </c>
      <c r="M100" s="31">
        <v>306087</v>
      </c>
      <c r="N100" s="32">
        <f t="shared" si="44"/>
        <v>0.42383927283891465</v>
      </c>
      <c r="O100" s="32">
        <f t="shared" si="45"/>
        <v>-0.22310183610585144</v>
      </c>
      <c r="P100" s="31">
        <f t="shared" si="46"/>
        <v>91114</v>
      </c>
      <c r="Q100" s="31">
        <f t="shared" si="47"/>
        <v>-87899</v>
      </c>
      <c r="R100" s="32">
        <f t="shared" si="49"/>
        <v>1.8567148508981307E-2</v>
      </c>
    </row>
    <row r="101" spans="1:18" x14ac:dyDescent="0.25">
      <c r="A101" s="54" t="s">
        <v>29</v>
      </c>
      <c r="B101" s="31">
        <v>1174425</v>
      </c>
      <c r="C101" s="31">
        <v>1088743</v>
      </c>
      <c r="D101" s="31">
        <v>1199939</v>
      </c>
      <c r="E101" s="32">
        <f t="shared" si="40"/>
        <v>0.10213245917539759</v>
      </c>
      <c r="F101" s="32">
        <f t="shared" si="41"/>
        <v>2.1724673776528869E-2</v>
      </c>
      <c r="G101" s="31">
        <f t="shared" si="42"/>
        <v>111196</v>
      </c>
      <c r="H101" s="31">
        <f t="shared" si="43"/>
        <v>25514</v>
      </c>
      <c r="I101" s="32">
        <f t="shared" si="48"/>
        <v>0.44505481870512137</v>
      </c>
      <c r="J101" s="90"/>
      <c r="K101" s="31">
        <v>6306661</v>
      </c>
      <c r="L101" s="31">
        <v>5625002</v>
      </c>
      <c r="M101" s="31">
        <v>6428509</v>
      </c>
      <c r="N101" s="32">
        <f t="shared" si="44"/>
        <v>0.1428456380993286</v>
      </c>
      <c r="O101" s="32">
        <f t="shared" si="45"/>
        <v>1.9320524759456781E-2</v>
      </c>
      <c r="P101" s="31">
        <f t="shared" si="46"/>
        <v>803507</v>
      </c>
      <c r="Q101" s="31">
        <f t="shared" si="47"/>
        <v>121848</v>
      </c>
      <c r="R101" s="32">
        <f t="shared" si="49"/>
        <v>0.38995148861050261</v>
      </c>
    </row>
    <row r="102" spans="1:18" x14ac:dyDescent="0.25">
      <c r="A102" s="54" t="s">
        <v>30</v>
      </c>
      <c r="B102" s="31">
        <v>79884</v>
      </c>
      <c r="C102" s="31">
        <v>75211</v>
      </c>
      <c r="D102" s="31">
        <v>97312</v>
      </c>
      <c r="E102" s="32">
        <f t="shared" si="40"/>
        <v>0.29385329273643479</v>
      </c>
      <c r="F102" s="32">
        <f t="shared" si="41"/>
        <v>0.21816634119473233</v>
      </c>
      <c r="G102" s="31">
        <f t="shared" si="42"/>
        <v>22101</v>
      </c>
      <c r="H102" s="31">
        <f t="shared" si="43"/>
        <v>17428</v>
      </c>
      <c r="I102" s="32">
        <f t="shared" si="48"/>
        <v>3.6092813482879356E-2</v>
      </c>
      <c r="J102" s="90"/>
      <c r="K102" s="31">
        <v>591182</v>
      </c>
      <c r="L102" s="31">
        <v>599710</v>
      </c>
      <c r="M102" s="31">
        <v>744509</v>
      </c>
      <c r="N102" s="32">
        <f t="shared" si="44"/>
        <v>0.24144836671057668</v>
      </c>
      <c r="O102" s="32">
        <f t="shared" si="45"/>
        <v>0.25935667865395096</v>
      </c>
      <c r="P102" s="31">
        <f t="shared" si="46"/>
        <v>144799</v>
      </c>
      <c r="Q102" s="31">
        <f t="shared" si="47"/>
        <v>153327</v>
      </c>
      <c r="R102" s="32">
        <f t="shared" si="49"/>
        <v>4.5161699677781691E-2</v>
      </c>
    </row>
    <row r="103" spans="1:18" x14ac:dyDescent="0.25">
      <c r="A103" s="54" t="s">
        <v>31</v>
      </c>
      <c r="B103" s="31">
        <v>81601</v>
      </c>
      <c r="C103" s="31">
        <v>92592</v>
      </c>
      <c r="D103" s="31">
        <v>94837</v>
      </c>
      <c r="E103" s="32">
        <f t="shared" si="40"/>
        <v>2.4246155175393191E-2</v>
      </c>
      <c r="F103" s="32">
        <f t="shared" si="41"/>
        <v>0.16220389456011564</v>
      </c>
      <c r="G103" s="31">
        <f t="shared" si="42"/>
        <v>2245</v>
      </c>
      <c r="H103" s="31">
        <f t="shared" si="43"/>
        <v>13236</v>
      </c>
      <c r="I103" s="32">
        <f t="shared" si="48"/>
        <v>3.5174841255711825E-2</v>
      </c>
      <c r="J103" s="90"/>
      <c r="K103" s="31">
        <v>529959</v>
      </c>
      <c r="L103" s="31">
        <v>631180</v>
      </c>
      <c r="M103" s="31">
        <v>592793</v>
      </c>
      <c r="N103" s="32">
        <f t="shared" si="44"/>
        <v>-6.0817833264678822E-2</v>
      </c>
      <c r="O103" s="32">
        <f t="shared" si="45"/>
        <v>0.11856388890461345</v>
      </c>
      <c r="P103" s="31">
        <f t="shared" si="46"/>
        <v>-38387</v>
      </c>
      <c r="Q103" s="31">
        <f t="shared" si="47"/>
        <v>62834</v>
      </c>
      <c r="R103" s="32">
        <f t="shared" si="49"/>
        <v>3.5958651187683752E-2</v>
      </c>
    </row>
    <row r="104" spans="1:18" x14ac:dyDescent="0.25">
      <c r="A104" s="54" t="s">
        <v>32</v>
      </c>
      <c r="B104" s="31">
        <v>80965</v>
      </c>
      <c r="C104" s="31">
        <v>69929</v>
      </c>
      <c r="D104" s="31">
        <v>73982</v>
      </c>
      <c r="E104" s="32">
        <f t="shared" si="40"/>
        <v>5.7958786769437554E-2</v>
      </c>
      <c r="F104" s="32">
        <f t="shared" si="41"/>
        <v>-8.6247143827579809E-2</v>
      </c>
      <c r="G104" s="31">
        <f t="shared" si="42"/>
        <v>4053</v>
      </c>
      <c r="H104" s="31">
        <f t="shared" si="43"/>
        <v>-6983</v>
      </c>
      <c r="I104" s="32">
        <f t="shared" si="48"/>
        <v>2.7439766185983028E-2</v>
      </c>
      <c r="J104" s="90"/>
      <c r="K104" s="31">
        <v>527119</v>
      </c>
      <c r="L104" s="31">
        <v>545121</v>
      </c>
      <c r="M104" s="31">
        <v>540856</v>
      </c>
      <c r="N104" s="32">
        <f t="shared" si="44"/>
        <v>-7.8239510127109391E-3</v>
      </c>
      <c r="O104" s="32">
        <f t="shared" si="45"/>
        <v>2.6060529026652457E-2</v>
      </c>
      <c r="P104" s="31">
        <f t="shared" si="46"/>
        <v>-4265</v>
      </c>
      <c r="Q104" s="31">
        <f t="shared" si="47"/>
        <v>13737</v>
      </c>
      <c r="R104" s="32">
        <f t="shared" si="49"/>
        <v>3.2808167854151249E-2</v>
      </c>
    </row>
    <row r="105" spans="1:18" x14ac:dyDescent="0.25">
      <c r="A105" s="54" t="s">
        <v>33</v>
      </c>
      <c r="B105" s="31">
        <v>85866</v>
      </c>
      <c r="C105" s="31">
        <v>87990</v>
      </c>
      <c r="D105" s="31">
        <v>104653</v>
      </c>
      <c r="E105" s="32">
        <f t="shared" si="40"/>
        <v>0.18937379247641783</v>
      </c>
      <c r="F105" s="32">
        <f t="shared" si="41"/>
        <v>0.21879440057764432</v>
      </c>
      <c r="G105" s="31">
        <f t="shared" si="42"/>
        <v>16663</v>
      </c>
      <c r="H105" s="31">
        <f t="shared" si="43"/>
        <v>18787</v>
      </c>
      <c r="I105" s="32">
        <f t="shared" si="48"/>
        <v>3.8815574743338674E-2</v>
      </c>
      <c r="J105" s="90"/>
      <c r="K105" s="31">
        <v>386065</v>
      </c>
      <c r="L105" s="31">
        <v>486305</v>
      </c>
      <c r="M105" s="31">
        <v>536960</v>
      </c>
      <c r="N105" s="32">
        <f t="shared" si="44"/>
        <v>0.10416302526192411</v>
      </c>
      <c r="O105" s="32">
        <f t="shared" si="45"/>
        <v>0.39085387175734665</v>
      </c>
      <c r="P105" s="31">
        <f t="shared" si="46"/>
        <v>50655</v>
      </c>
      <c r="Q105" s="31">
        <f t="shared" si="47"/>
        <v>150895</v>
      </c>
      <c r="R105" s="32">
        <f t="shared" si="49"/>
        <v>3.2571837625846908E-2</v>
      </c>
    </row>
    <row r="106" spans="1:18" x14ac:dyDescent="0.25">
      <c r="A106" s="54" t="s">
        <v>35</v>
      </c>
      <c r="B106" s="31">
        <v>54083</v>
      </c>
      <c r="C106" s="31">
        <v>70281</v>
      </c>
      <c r="D106" s="31">
        <v>69006</v>
      </c>
      <c r="E106" s="32">
        <f t="shared" si="40"/>
        <v>-1.8141460707730372E-2</v>
      </c>
      <c r="F106" s="32">
        <f t="shared" si="41"/>
        <v>0.27592774069485793</v>
      </c>
      <c r="G106" s="31">
        <f t="shared" si="42"/>
        <v>-1275</v>
      </c>
      <c r="H106" s="31">
        <f t="shared" si="43"/>
        <v>14923</v>
      </c>
      <c r="I106" s="32">
        <f t="shared" si="48"/>
        <v>2.5594178387039344E-2</v>
      </c>
      <c r="J106" s="90"/>
      <c r="K106" s="31">
        <v>467235</v>
      </c>
      <c r="L106" s="31">
        <v>432445</v>
      </c>
      <c r="M106" s="31">
        <v>502276</v>
      </c>
      <c r="N106" s="32">
        <f t="shared" si="44"/>
        <v>0.16147949450219112</v>
      </c>
      <c r="O106" s="32">
        <f t="shared" si="45"/>
        <v>7.4996522092737106E-2</v>
      </c>
      <c r="P106" s="31">
        <f t="shared" si="46"/>
        <v>69831</v>
      </c>
      <c r="Q106" s="31">
        <f t="shared" si="47"/>
        <v>35041</v>
      </c>
      <c r="R106" s="32">
        <f t="shared" si="49"/>
        <v>3.0467916260726837E-2</v>
      </c>
    </row>
    <row r="107" spans="1:18" x14ac:dyDescent="0.25">
      <c r="A107" s="54" t="s">
        <v>36</v>
      </c>
      <c r="B107" s="31">
        <v>9609</v>
      </c>
      <c r="C107" s="31">
        <v>3131</v>
      </c>
      <c r="D107" s="31">
        <v>4647</v>
      </c>
      <c r="E107" s="32">
        <f t="shared" si="40"/>
        <v>0.48419035451932291</v>
      </c>
      <c r="F107" s="32">
        <f t="shared" si="41"/>
        <v>-0.51639088354667506</v>
      </c>
      <c r="G107" s="31">
        <f t="shared" si="42"/>
        <v>1516</v>
      </c>
      <c r="H107" s="31">
        <f t="shared" si="43"/>
        <v>-4962</v>
      </c>
      <c r="I107" s="32">
        <f t="shared" si="48"/>
        <v>1.7235623998575753E-3</v>
      </c>
      <c r="J107" s="90"/>
      <c r="K107" s="31">
        <v>312596</v>
      </c>
      <c r="L107" s="31">
        <v>137781</v>
      </c>
      <c r="M107" s="31">
        <v>239467</v>
      </c>
      <c r="N107" s="32">
        <f t="shared" si="44"/>
        <v>0.73802628809487514</v>
      </c>
      <c r="O107" s="32">
        <f t="shared" si="45"/>
        <v>-0.23394093334527633</v>
      </c>
      <c r="P107" s="31">
        <f t="shared" si="46"/>
        <v>101686</v>
      </c>
      <c r="Q107" s="31">
        <f t="shared" si="47"/>
        <v>-73129</v>
      </c>
      <c r="R107" s="32">
        <f t="shared" si="49"/>
        <v>1.4525998660512294E-2</v>
      </c>
    </row>
    <row r="108" spans="1:18" x14ac:dyDescent="0.25">
      <c r="A108" s="54" t="s">
        <v>37</v>
      </c>
      <c r="B108" s="31">
        <v>12491</v>
      </c>
      <c r="C108" s="31">
        <v>4948</v>
      </c>
      <c r="D108" s="31">
        <v>6622</v>
      </c>
      <c r="E108" s="32">
        <f t="shared" si="40"/>
        <v>0.3383185125303152</v>
      </c>
      <c r="F108" s="32">
        <f t="shared" si="41"/>
        <v>-0.46985829797454171</v>
      </c>
      <c r="G108" s="31">
        <f t="shared" si="42"/>
        <v>1674</v>
      </c>
      <c r="H108" s="31">
        <f t="shared" si="43"/>
        <v>-5869</v>
      </c>
      <c r="I108" s="32">
        <f t="shared" si="48"/>
        <v>2.4560856922437838E-3</v>
      </c>
      <c r="J108" s="90"/>
      <c r="K108" s="31">
        <v>483162</v>
      </c>
      <c r="L108" s="31">
        <v>207192</v>
      </c>
      <c r="M108" s="31">
        <v>303817</v>
      </c>
      <c r="N108" s="32">
        <f t="shared" si="44"/>
        <v>0.46635487856673996</v>
      </c>
      <c r="O108" s="32">
        <f t="shared" si="45"/>
        <v>-0.3711902012161552</v>
      </c>
      <c r="P108" s="31">
        <f t="shared" si="46"/>
        <v>96625</v>
      </c>
      <c r="Q108" s="31">
        <f t="shared" si="47"/>
        <v>-179345</v>
      </c>
      <c r="R108" s="32">
        <f t="shared" si="49"/>
        <v>1.8429450968362505E-2</v>
      </c>
    </row>
    <row r="109" spans="1:18" x14ac:dyDescent="0.25">
      <c r="A109" s="54" t="s">
        <v>44</v>
      </c>
      <c r="B109" s="31">
        <v>19779</v>
      </c>
      <c r="C109" s="31">
        <v>19321</v>
      </c>
      <c r="D109" s="31">
        <v>21525</v>
      </c>
      <c r="E109" s="32">
        <f t="shared" si="40"/>
        <v>0.11407277056053</v>
      </c>
      <c r="F109" s="32">
        <f t="shared" si="41"/>
        <v>8.827544365235851E-2</v>
      </c>
      <c r="G109" s="31">
        <f t="shared" si="42"/>
        <v>2204</v>
      </c>
      <c r="H109" s="31">
        <f t="shared" si="43"/>
        <v>1746</v>
      </c>
      <c r="I109" s="32">
        <f t="shared" si="48"/>
        <v>7.9835766423357671E-3</v>
      </c>
      <c r="J109" s="90"/>
      <c r="K109" s="31">
        <v>139948</v>
      </c>
      <c r="L109" s="31">
        <v>134722</v>
      </c>
      <c r="M109" s="31">
        <v>167111</v>
      </c>
      <c r="N109" s="32">
        <f t="shared" si="44"/>
        <v>0.24041359243479166</v>
      </c>
      <c r="O109" s="32">
        <f t="shared" si="45"/>
        <v>0.19409352045045303</v>
      </c>
      <c r="P109" s="31">
        <f t="shared" si="46"/>
        <v>32389</v>
      </c>
      <c r="Q109" s="31">
        <f t="shared" si="47"/>
        <v>27163</v>
      </c>
      <c r="R109" s="32">
        <f t="shared" si="49"/>
        <v>1.0136904718215328E-2</v>
      </c>
    </row>
    <row r="110" spans="1:18" x14ac:dyDescent="0.25">
      <c r="A110" s="95" t="s">
        <v>46</v>
      </c>
      <c r="B110" s="69">
        <f>B94-SUM(B95:B109)</f>
        <v>296005</v>
      </c>
      <c r="C110" s="69">
        <f>C94-SUM(C95:C109)</f>
        <v>263695</v>
      </c>
      <c r="D110" s="69">
        <f>D94-SUM(D95:D109)</f>
        <v>298382</v>
      </c>
      <c r="E110" s="70">
        <f t="shared" si="40"/>
        <v>0.13154212252792052</v>
      </c>
      <c r="F110" s="70">
        <f t="shared" si="41"/>
        <v>8.0302697589567096E-3</v>
      </c>
      <c r="G110" s="69">
        <f t="shared" si="42"/>
        <v>34687</v>
      </c>
      <c r="H110" s="69">
        <f t="shared" si="43"/>
        <v>2377</v>
      </c>
      <c r="I110" s="70">
        <f t="shared" si="48"/>
        <v>0.11066924811583882</v>
      </c>
      <c r="J110" s="90"/>
      <c r="K110" s="69">
        <f>K94-SUM(K95:K109)</f>
        <v>1513967</v>
      </c>
      <c r="L110" s="69">
        <f>L94-SUM(L95:L109)</f>
        <v>1644563</v>
      </c>
      <c r="M110" s="69">
        <f>M94-SUM(M95:M109)</f>
        <v>1875401</v>
      </c>
      <c r="N110" s="70">
        <f t="shared" si="44"/>
        <v>0.14036433994927533</v>
      </c>
      <c r="O110" s="70">
        <f t="shared" si="45"/>
        <v>0.23873307674473754</v>
      </c>
      <c r="P110" s="69">
        <f t="shared" si="46"/>
        <v>230838</v>
      </c>
      <c r="Q110" s="69">
        <f t="shared" si="47"/>
        <v>361434</v>
      </c>
      <c r="R110" s="70">
        <f t="shared" si="49"/>
        <v>0.11376127990045984</v>
      </c>
    </row>
    <row r="111" spans="1:18" ht="21" x14ac:dyDescent="0.35">
      <c r="A111" s="71" t="s">
        <v>61</v>
      </c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</row>
    <row r="112" spans="1:18" x14ac:dyDescent="0.25">
      <c r="A112" s="72"/>
      <c r="B112" s="11" t="s">
        <v>114</v>
      </c>
      <c r="C112" s="12"/>
      <c r="D112" s="12"/>
      <c r="E112" s="12"/>
      <c r="F112" s="12"/>
      <c r="G112" s="12"/>
      <c r="H112" s="12"/>
      <c r="I112" s="13"/>
      <c r="J112" s="73"/>
      <c r="K112" s="11" t="str">
        <f>K$5</f>
        <v>acumulado junio</v>
      </c>
      <c r="L112" s="12"/>
      <c r="M112" s="12"/>
      <c r="N112" s="12"/>
      <c r="O112" s="12"/>
      <c r="P112" s="12"/>
      <c r="Q112" s="12"/>
      <c r="R112" s="13"/>
    </row>
    <row r="113" spans="1:18" x14ac:dyDescent="0.25">
      <c r="A113" s="15"/>
      <c r="B113" s="16">
        <f>B$6</f>
        <v>2019</v>
      </c>
      <c r="C113" s="16">
        <f>C$6</f>
        <v>2022</v>
      </c>
      <c r="D113" s="16">
        <f>D$6</f>
        <v>2023</v>
      </c>
      <c r="E113" s="16" t="str">
        <f>CONCATENATE("var ",RIGHT(D113,2),"/",RIGHT(C113,2))</f>
        <v>var 23/22</v>
      </c>
      <c r="F113" s="16" t="str">
        <f>CONCATENATE("var ",RIGHT(D113,2),"/",RIGHT(B113,2))</f>
        <v>var 23/19</v>
      </c>
      <c r="G113" s="16" t="str">
        <f>CONCATENATE("dif ",RIGHT(D113,2),"-",RIGHT(C113,2))</f>
        <v>dif 23-22</v>
      </c>
      <c r="H113" s="16" t="str">
        <f>CONCATENATE("dif ",RIGHT(D113,2),"-",RIGHT(B113,2))</f>
        <v>dif 23-19</v>
      </c>
      <c r="I113" s="16" t="str">
        <f>CONCATENATE("cuota ",RIGHT(D113,2))</f>
        <v>cuota 23</v>
      </c>
      <c r="J113" s="74"/>
      <c r="K113" s="16">
        <f>K$6</f>
        <v>2019</v>
      </c>
      <c r="L113" s="16">
        <f>L$6</f>
        <v>2022</v>
      </c>
      <c r="M113" s="16">
        <f>M$6</f>
        <v>2023</v>
      </c>
      <c r="N113" s="16" t="str">
        <f>CONCATENATE("var ",RIGHT(M113,2),"/",RIGHT(L113,2))</f>
        <v>var 23/22</v>
      </c>
      <c r="O113" s="16" t="str">
        <f>CONCATENATE("var ",RIGHT(M113,2),"/",RIGHT(K113,2))</f>
        <v>var 23/19</v>
      </c>
      <c r="P113" s="16" t="str">
        <f>CONCATENATE("dif ",RIGHT(M113,2),"-",RIGHT(L113,2))</f>
        <v>dif 23-22</v>
      </c>
      <c r="Q113" s="16" t="str">
        <f>CONCATENATE("dif ",RIGHT(M113,2),"-",RIGHT(K113,2))</f>
        <v>dif 23-19</v>
      </c>
      <c r="R113" s="16" t="str">
        <f>CONCATENATE("cuota ",RIGHT(M113,2))</f>
        <v>cuota 23</v>
      </c>
    </row>
    <row r="114" spans="1:18" x14ac:dyDescent="0.25">
      <c r="A114" s="75" t="s">
        <v>48</v>
      </c>
      <c r="B114" s="76">
        <v>2741049</v>
      </c>
      <c r="C114" s="76">
        <v>2454749</v>
      </c>
      <c r="D114" s="76">
        <v>2696160</v>
      </c>
      <c r="E114" s="77">
        <f t="shared" ref="E114:E124" si="53">D114/C114-1</f>
        <v>9.8344474323036613E-2</v>
      </c>
      <c r="F114" s="77">
        <f t="shared" ref="F114:F124" si="54">D114/B114-1</f>
        <v>-1.6376576996616987E-2</v>
      </c>
      <c r="G114" s="76">
        <f t="shared" ref="G114:G124" si="55">D114-C114</f>
        <v>241411</v>
      </c>
      <c r="H114" s="76">
        <f t="shared" ref="H114:H124" si="56">D114-B114</f>
        <v>-44889</v>
      </c>
      <c r="I114" s="77">
        <f>D114/$D$114</f>
        <v>1</v>
      </c>
      <c r="J114" s="78"/>
      <c r="K114" s="76">
        <v>16477596</v>
      </c>
      <c r="L114" s="76">
        <v>14358521</v>
      </c>
      <c r="M114" s="76">
        <v>16485407</v>
      </c>
      <c r="N114" s="77">
        <f t="shared" ref="N114:N124" si="57">M114/L114-1</f>
        <v>0.14812709470564545</v>
      </c>
      <c r="O114" s="77">
        <f t="shared" ref="O114:O124" si="58">M114/K114-1</f>
        <v>4.7403759626107878E-4</v>
      </c>
      <c r="P114" s="76">
        <f t="shared" ref="P114:P124" si="59">M114-L114</f>
        <v>2126886</v>
      </c>
      <c r="Q114" s="76">
        <f t="shared" ref="Q114:Q124" si="60">M114-K114</f>
        <v>7811</v>
      </c>
      <c r="R114" s="77">
        <f>M114/$M$114</f>
        <v>1</v>
      </c>
    </row>
    <row r="115" spans="1:18" x14ac:dyDescent="0.25">
      <c r="A115" s="96" t="s">
        <v>49</v>
      </c>
      <c r="B115" s="97">
        <v>1060003</v>
      </c>
      <c r="C115" s="97">
        <v>1029864</v>
      </c>
      <c r="D115" s="97">
        <v>1071966</v>
      </c>
      <c r="E115" s="98">
        <f t="shared" si="53"/>
        <v>4.0881126051595107E-2</v>
      </c>
      <c r="F115" s="98">
        <f t="shared" si="54"/>
        <v>1.1285817115611829E-2</v>
      </c>
      <c r="G115" s="97">
        <f t="shared" si="55"/>
        <v>42102</v>
      </c>
      <c r="H115" s="97">
        <f t="shared" si="56"/>
        <v>11963</v>
      </c>
      <c r="I115" s="98">
        <f t="shared" ref="I115:I124" si="61">D115/$D$114</f>
        <v>0.39758990564358199</v>
      </c>
      <c r="J115" s="90"/>
      <c r="K115" s="97">
        <v>6332131</v>
      </c>
      <c r="L115" s="97">
        <v>5898536</v>
      </c>
      <c r="M115" s="97">
        <v>6499774</v>
      </c>
      <c r="N115" s="98">
        <f t="shared" si="57"/>
        <v>0.10193003823321578</v>
      </c>
      <c r="O115" s="98">
        <f t="shared" si="58"/>
        <v>2.6474973433114446E-2</v>
      </c>
      <c r="P115" s="97">
        <f t="shared" si="59"/>
        <v>601238</v>
      </c>
      <c r="Q115" s="97">
        <f t="shared" si="60"/>
        <v>167643</v>
      </c>
      <c r="R115" s="98">
        <f t="shared" ref="R115:R124" si="62">M115/$M$114</f>
        <v>0.39427440280970921</v>
      </c>
    </row>
    <row r="116" spans="1:18" x14ac:dyDescent="0.25">
      <c r="A116" s="99" t="s">
        <v>50</v>
      </c>
      <c r="B116" s="31">
        <v>826901</v>
      </c>
      <c r="C116" s="31">
        <v>672943</v>
      </c>
      <c r="D116" s="31">
        <v>758163</v>
      </c>
      <c r="E116" s="32">
        <f t="shared" si="53"/>
        <v>0.12663776872632604</v>
      </c>
      <c r="F116" s="32">
        <f t="shared" si="54"/>
        <v>-8.312724255987114E-2</v>
      </c>
      <c r="G116" s="31">
        <f t="shared" si="55"/>
        <v>85220</v>
      </c>
      <c r="H116" s="31">
        <f t="shared" si="56"/>
        <v>-68738</v>
      </c>
      <c r="I116" s="32">
        <f t="shared" si="61"/>
        <v>0.28120104148121772</v>
      </c>
      <c r="J116" s="90"/>
      <c r="K116" s="31">
        <v>4884199</v>
      </c>
      <c r="L116" s="31">
        <v>3984750</v>
      </c>
      <c r="M116" s="31">
        <v>4578112</v>
      </c>
      <c r="N116" s="32">
        <f t="shared" si="57"/>
        <v>0.14890821256038644</v>
      </c>
      <c r="O116" s="32">
        <f t="shared" si="58"/>
        <v>-6.266882246198402E-2</v>
      </c>
      <c r="P116" s="31">
        <f t="shared" si="59"/>
        <v>593362</v>
      </c>
      <c r="Q116" s="31">
        <f t="shared" si="60"/>
        <v>-306087</v>
      </c>
      <c r="R116" s="32">
        <f t="shared" si="62"/>
        <v>0.27770694408697338</v>
      </c>
    </row>
    <row r="117" spans="1:18" x14ac:dyDescent="0.25">
      <c r="A117" s="99" t="s">
        <v>51</v>
      </c>
      <c r="B117" s="31">
        <v>18125</v>
      </c>
      <c r="C117" s="31">
        <v>11814</v>
      </c>
      <c r="D117" s="31">
        <v>8700</v>
      </c>
      <c r="E117" s="32">
        <f t="shared" si="53"/>
        <v>-0.26358557643473846</v>
      </c>
      <c r="F117" s="32">
        <f t="shared" si="54"/>
        <v>-0.52</v>
      </c>
      <c r="G117" s="31">
        <f t="shared" si="55"/>
        <v>-3114</v>
      </c>
      <c r="H117" s="31">
        <f t="shared" si="56"/>
        <v>-9425</v>
      </c>
      <c r="I117" s="32">
        <f t="shared" si="61"/>
        <v>3.2268114651949438E-3</v>
      </c>
      <c r="J117" s="90"/>
      <c r="K117" s="31">
        <v>117434</v>
      </c>
      <c r="L117" s="31">
        <v>79184</v>
      </c>
      <c r="M117" s="31">
        <v>84989</v>
      </c>
      <c r="N117" s="32">
        <f t="shared" si="57"/>
        <v>7.3310264699939287E-2</v>
      </c>
      <c r="O117" s="32">
        <f t="shared" si="58"/>
        <v>-0.2762828482381593</v>
      </c>
      <c r="P117" s="31">
        <f t="shared" si="59"/>
        <v>5805</v>
      </c>
      <c r="Q117" s="31">
        <f t="shared" si="60"/>
        <v>-32445</v>
      </c>
      <c r="R117" s="32">
        <f t="shared" si="62"/>
        <v>5.1554080527098905E-3</v>
      </c>
    </row>
    <row r="118" spans="1:18" x14ac:dyDescent="0.25">
      <c r="A118" s="99" t="s">
        <v>52</v>
      </c>
      <c r="B118" s="31">
        <v>448958</v>
      </c>
      <c r="C118" s="31">
        <v>364068</v>
      </c>
      <c r="D118" s="31">
        <v>401743</v>
      </c>
      <c r="E118" s="32">
        <f t="shared" si="53"/>
        <v>0.1034834151861741</v>
      </c>
      <c r="F118" s="32">
        <f t="shared" si="54"/>
        <v>-0.1051657393341916</v>
      </c>
      <c r="G118" s="31">
        <f t="shared" si="55"/>
        <v>37675</v>
      </c>
      <c r="H118" s="31">
        <f t="shared" si="56"/>
        <v>-47215</v>
      </c>
      <c r="I118" s="32">
        <f t="shared" si="61"/>
        <v>0.14900562281170257</v>
      </c>
      <c r="J118" s="90"/>
      <c r="K118" s="31">
        <v>2678584</v>
      </c>
      <c r="L118" s="31">
        <v>1952510</v>
      </c>
      <c r="M118" s="31">
        <v>2429001</v>
      </c>
      <c r="N118" s="32">
        <f t="shared" si="57"/>
        <v>0.2440402353893194</v>
      </c>
      <c r="O118" s="32">
        <f t="shared" si="58"/>
        <v>-9.3177216021599452E-2</v>
      </c>
      <c r="P118" s="31">
        <f t="shared" si="59"/>
        <v>476491</v>
      </c>
      <c r="Q118" s="31">
        <f t="shared" si="60"/>
        <v>-249583</v>
      </c>
      <c r="R118" s="32">
        <f t="shared" si="62"/>
        <v>0.14734249509278116</v>
      </c>
    </row>
    <row r="119" spans="1:18" x14ac:dyDescent="0.25">
      <c r="A119" s="99" t="s">
        <v>53</v>
      </c>
      <c r="B119" s="31">
        <v>80250</v>
      </c>
      <c r="C119" s="31">
        <v>93083</v>
      </c>
      <c r="D119" s="31">
        <v>100615</v>
      </c>
      <c r="E119" s="32">
        <f>D119/C119-1</f>
        <v>8.0917031036816578E-2</v>
      </c>
      <c r="F119" s="32">
        <f>D119/B119-1</f>
        <v>0.25376947040498443</v>
      </c>
      <c r="G119" s="31">
        <f>D119-C119</f>
        <v>7532</v>
      </c>
      <c r="H119" s="31">
        <f>D119-B119</f>
        <v>20365</v>
      </c>
      <c r="I119" s="32">
        <f>D119/$D$114</f>
        <v>3.7317889146044746E-2</v>
      </c>
      <c r="J119" s="90"/>
      <c r="K119" s="31">
        <v>507244</v>
      </c>
      <c r="L119" s="31">
        <v>616496</v>
      </c>
      <c r="M119" s="31">
        <v>649646</v>
      </c>
      <c r="N119" s="32">
        <f>M119/L119-1</f>
        <v>5.3771638421011625E-2</v>
      </c>
      <c r="O119" s="32">
        <f>M119/K119-1</f>
        <v>0.28073668688047571</v>
      </c>
      <c r="P119" s="31">
        <f>M119-L119</f>
        <v>33150</v>
      </c>
      <c r="Q119" s="31">
        <f>M119-K119</f>
        <v>142402</v>
      </c>
      <c r="R119" s="32">
        <f>M119/$M$114</f>
        <v>3.9407337653234766E-2</v>
      </c>
    </row>
    <row r="120" spans="1:18" x14ac:dyDescent="0.25">
      <c r="A120" s="99" t="s">
        <v>54</v>
      </c>
      <c r="B120" s="31">
        <v>31469</v>
      </c>
      <c r="C120" s="31">
        <v>40470</v>
      </c>
      <c r="D120" s="31">
        <v>40505</v>
      </c>
      <c r="E120" s="32">
        <f t="shared" si="53"/>
        <v>8.648381517173398E-4</v>
      </c>
      <c r="F120" s="32">
        <f t="shared" si="54"/>
        <v>0.28713972480854166</v>
      </c>
      <c r="G120" s="31">
        <f t="shared" si="55"/>
        <v>35</v>
      </c>
      <c r="H120" s="31">
        <f t="shared" si="56"/>
        <v>9036</v>
      </c>
      <c r="I120" s="32">
        <f t="shared" si="61"/>
        <v>1.5023218206634621E-2</v>
      </c>
      <c r="J120" s="90"/>
      <c r="K120" s="31">
        <v>250884</v>
      </c>
      <c r="L120" s="31">
        <v>257944</v>
      </c>
      <c r="M120" s="31">
        <v>295959</v>
      </c>
      <c r="N120" s="32">
        <f t="shared" si="57"/>
        <v>0.14737695003566675</v>
      </c>
      <c r="O120" s="32">
        <f t="shared" si="58"/>
        <v>0.17966470560099479</v>
      </c>
      <c r="P120" s="31">
        <f t="shared" si="59"/>
        <v>38015</v>
      </c>
      <c r="Q120" s="31">
        <f t="shared" si="60"/>
        <v>45075</v>
      </c>
      <c r="R120" s="32">
        <f t="shared" si="62"/>
        <v>1.7952786970925255E-2</v>
      </c>
    </row>
    <row r="121" spans="1:18" x14ac:dyDescent="0.25">
      <c r="A121" s="99" t="s">
        <v>55</v>
      </c>
      <c r="B121" s="31">
        <v>8525</v>
      </c>
      <c r="C121" s="31">
        <v>11277</v>
      </c>
      <c r="D121" s="31">
        <v>10373</v>
      </c>
      <c r="E121" s="32">
        <f>D121/C121-1</f>
        <v>-8.0163163962046591E-2</v>
      </c>
      <c r="F121" s="32">
        <f>D121/B121-1</f>
        <v>0.21677419354838712</v>
      </c>
      <c r="G121" s="31">
        <f>D121-C121</f>
        <v>-904</v>
      </c>
      <c r="H121" s="31">
        <f>D121-B121</f>
        <v>1848</v>
      </c>
      <c r="I121" s="32">
        <f>D121/$D$114</f>
        <v>3.8473236009732362E-3</v>
      </c>
      <c r="J121" s="90"/>
      <c r="K121" s="31">
        <v>71944</v>
      </c>
      <c r="L121" s="31">
        <v>69048</v>
      </c>
      <c r="M121" s="31">
        <v>80076</v>
      </c>
      <c r="N121" s="32">
        <f>M121/L121-1</f>
        <v>0.15971498088286418</v>
      </c>
      <c r="O121" s="32">
        <f>M121/K121-1</f>
        <v>0.11303235850105642</v>
      </c>
      <c r="P121" s="31">
        <f>M121-L121</f>
        <v>11028</v>
      </c>
      <c r="Q121" s="31">
        <f>M121-K121</f>
        <v>8132</v>
      </c>
      <c r="R121" s="32">
        <f>M121/$M$114</f>
        <v>4.8573868998199434E-3</v>
      </c>
    </row>
    <row r="122" spans="1:18" x14ac:dyDescent="0.25">
      <c r="A122" s="99" t="s">
        <v>56</v>
      </c>
      <c r="B122" s="31">
        <v>145760</v>
      </c>
      <c r="C122" s="31">
        <v>132220</v>
      </c>
      <c r="D122" s="31">
        <v>142289</v>
      </c>
      <c r="E122" s="32">
        <f t="shared" si="53"/>
        <v>7.6153380729087949E-2</v>
      </c>
      <c r="F122" s="32">
        <f t="shared" si="54"/>
        <v>-2.3813117453348021E-2</v>
      </c>
      <c r="G122" s="31">
        <f t="shared" si="55"/>
        <v>10069</v>
      </c>
      <c r="H122" s="31">
        <f t="shared" si="56"/>
        <v>-3471</v>
      </c>
      <c r="I122" s="32">
        <f t="shared" si="61"/>
        <v>5.2774686962198086E-2</v>
      </c>
      <c r="J122" s="90"/>
      <c r="K122" s="31">
        <v>873085</v>
      </c>
      <c r="L122" s="31">
        <v>815705</v>
      </c>
      <c r="M122" s="31">
        <v>894003</v>
      </c>
      <c r="N122" s="32">
        <f t="shared" si="57"/>
        <v>9.5988132964736073E-2</v>
      </c>
      <c r="O122" s="32">
        <f t="shared" si="58"/>
        <v>2.3958721086721146E-2</v>
      </c>
      <c r="P122" s="31">
        <f t="shared" si="59"/>
        <v>78298</v>
      </c>
      <c r="Q122" s="31">
        <f t="shared" si="60"/>
        <v>20918</v>
      </c>
      <c r="R122" s="32">
        <f t="shared" si="62"/>
        <v>5.422996229331796E-2</v>
      </c>
    </row>
    <row r="123" spans="1:18" x14ac:dyDescent="0.25">
      <c r="A123" s="100" t="s">
        <v>57</v>
      </c>
      <c r="B123" s="39">
        <v>62055</v>
      </c>
      <c r="C123" s="39">
        <v>50889</v>
      </c>
      <c r="D123" s="39">
        <v>104388</v>
      </c>
      <c r="E123" s="40">
        <f t="shared" si="53"/>
        <v>1.0512880976242411</v>
      </c>
      <c r="F123" s="40">
        <f t="shared" si="54"/>
        <v>0.68218515832729021</v>
      </c>
      <c r="G123" s="39">
        <f t="shared" si="55"/>
        <v>53499</v>
      </c>
      <c r="H123" s="39">
        <f t="shared" si="56"/>
        <v>42333</v>
      </c>
      <c r="I123" s="40">
        <f t="shared" si="61"/>
        <v>3.8717286807904573E-2</v>
      </c>
      <c r="J123" s="90"/>
      <c r="K123" s="39">
        <v>388555</v>
      </c>
      <c r="L123" s="39">
        <v>391208</v>
      </c>
      <c r="M123" s="39">
        <v>561545</v>
      </c>
      <c r="N123" s="40">
        <f t="shared" si="57"/>
        <v>0.43541287499233139</v>
      </c>
      <c r="O123" s="40">
        <f t="shared" si="58"/>
        <v>0.4452136763135206</v>
      </c>
      <c r="P123" s="39">
        <f t="shared" si="59"/>
        <v>170337</v>
      </c>
      <c r="Q123" s="39">
        <f t="shared" si="60"/>
        <v>172990</v>
      </c>
      <c r="R123" s="40">
        <f t="shared" si="62"/>
        <v>3.4063156584487116E-2</v>
      </c>
    </row>
    <row r="124" spans="1:18" x14ac:dyDescent="0.25">
      <c r="A124" s="101" t="s">
        <v>58</v>
      </c>
      <c r="B124" s="102">
        <f>B114-SUM(B115:B123)</f>
        <v>59003</v>
      </c>
      <c r="C124" s="102">
        <f>C114-SUM(C115:C123)</f>
        <v>48121</v>
      </c>
      <c r="D124" s="102">
        <f>D114-SUM(D115:D123)</f>
        <v>57418</v>
      </c>
      <c r="E124" s="103">
        <f t="shared" si="53"/>
        <v>0.193200473805615</v>
      </c>
      <c r="F124" s="103">
        <f t="shared" si="54"/>
        <v>-2.6863040862329046E-2</v>
      </c>
      <c r="G124" s="102">
        <f t="shared" si="55"/>
        <v>9297</v>
      </c>
      <c r="H124" s="102">
        <f t="shared" si="56"/>
        <v>-1585</v>
      </c>
      <c r="I124" s="103">
        <f t="shared" si="61"/>
        <v>2.1296213874547505E-2</v>
      </c>
      <c r="J124" s="90"/>
      <c r="K124" s="102">
        <f>K114-SUM(K115:K123)</f>
        <v>373536</v>
      </c>
      <c r="L124" s="102">
        <f>L114-SUM(L115:L123)</f>
        <v>293140</v>
      </c>
      <c r="M124" s="102">
        <f>M114-SUM(M115:M123)</f>
        <v>412302</v>
      </c>
      <c r="N124" s="103">
        <f t="shared" si="57"/>
        <v>0.40650201269018216</v>
      </c>
      <c r="O124" s="103">
        <f t="shared" si="58"/>
        <v>0.10378116165510143</v>
      </c>
      <c r="P124" s="102">
        <f t="shared" si="59"/>
        <v>119162</v>
      </c>
      <c r="Q124" s="102">
        <f t="shared" si="60"/>
        <v>38766</v>
      </c>
      <c r="R124" s="103">
        <f t="shared" si="62"/>
        <v>2.501011955604129E-2</v>
      </c>
    </row>
    <row r="125" spans="1:18" ht="21" x14ac:dyDescent="0.35">
      <c r="A125" s="104" t="s">
        <v>62</v>
      </c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</row>
    <row r="126" spans="1:18" x14ac:dyDescent="0.25">
      <c r="A126" s="72"/>
      <c r="B126" s="11" t="s">
        <v>114</v>
      </c>
      <c r="C126" s="12"/>
      <c r="D126" s="12"/>
      <c r="E126" s="12"/>
      <c r="F126" s="12"/>
      <c r="G126" s="12"/>
      <c r="H126" s="12"/>
      <c r="I126" s="13"/>
      <c r="J126" s="105"/>
      <c r="K126" s="11" t="str">
        <f>K$5</f>
        <v>acumulado junio</v>
      </c>
      <c r="L126" s="12"/>
      <c r="M126" s="12"/>
      <c r="N126" s="12"/>
      <c r="O126" s="12"/>
      <c r="P126" s="12"/>
      <c r="Q126" s="12"/>
      <c r="R126" s="13"/>
    </row>
    <row r="127" spans="1:18" x14ac:dyDescent="0.25">
      <c r="A127" s="15"/>
      <c r="B127" s="106">
        <f>B$6</f>
        <v>2019</v>
      </c>
      <c r="C127" s="11">
        <f>C$6</f>
        <v>2022</v>
      </c>
      <c r="D127" s="13"/>
      <c r="E127" s="107">
        <f>D$6</f>
        <v>2023</v>
      </c>
      <c r="F127" s="108" t="str">
        <f>CONCATENATE("dif ",RIGHT(D113,2),"-",RIGHT(C113,2))</f>
        <v>dif 23-22</v>
      </c>
      <c r="G127" s="109"/>
      <c r="H127" s="108" t="str">
        <f>CONCATENATE("dif ",RIGHT(D113,2),"-",RIGHT(B113,2))</f>
        <v>dif 23-19</v>
      </c>
      <c r="I127" s="109"/>
      <c r="J127" s="110"/>
      <c r="K127" s="106">
        <f>K$6</f>
        <v>2019</v>
      </c>
      <c r="L127" s="11">
        <f>L$6</f>
        <v>2022</v>
      </c>
      <c r="M127" s="13"/>
      <c r="N127" s="107">
        <f>M$6</f>
        <v>2023</v>
      </c>
      <c r="O127" s="108" t="str">
        <f>CONCATENATE("dif ",RIGHT(M113,2),"-",RIGHT(L113,2))</f>
        <v>dif 23-22</v>
      </c>
      <c r="P127" s="109"/>
      <c r="Q127" s="108" t="str">
        <f>CONCATENATE("dif ",RIGHT(M113,2),"-",RIGHT(K113,2))</f>
        <v>dif 23-19</v>
      </c>
      <c r="R127" s="109"/>
    </row>
    <row r="128" spans="1:18" x14ac:dyDescent="0.25">
      <c r="A128" s="111" t="s">
        <v>4</v>
      </c>
      <c r="B128" s="112">
        <f>B72/B7</f>
        <v>6.7444582508027509</v>
      </c>
      <c r="C128" s="113">
        <f>C72/C7</f>
        <v>6.4282152873614384</v>
      </c>
      <c r="D128" s="114"/>
      <c r="E128" s="112">
        <f t="shared" ref="E128:E139" si="63">D72/D7</f>
        <v>6.2192573318754931</v>
      </c>
      <c r="F128" s="113">
        <f>E128-C128</f>
        <v>-0.20895795548594531</v>
      </c>
      <c r="G128" s="114"/>
      <c r="H128" s="113">
        <f>E128-B128</f>
        <v>-0.52520091892725773</v>
      </c>
      <c r="I128" s="114"/>
      <c r="J128" s="115"/>
      <c r="K128" s="112">
        <f>K72/K7</f>
        <v>6.9670707142458479</v>
      </c>
      <c r="L128" s="113">
        <f>L72/L7</f>
        <v>6.5165264969926033</v>
      </c>
      <c r="M128" s="114"/>
      <c r="N128" s="112">
        <f t="shared" ref="N128:N139" si="64">M72/M7</f>
        <v>6.5272894144906601</v>
      </c>
      <c r="O128" s="113">
        <f>N128-L128</f>
        <v>1.0762917498056801E-2</v>
      </c>
      <c r="P128" s="114"/>
      <c r="Q128" s="113">
        <f>N128-K128</f>
        <v>-0.43978129975518776</v>
      </c>
      <c r="R128" s="114"/>
    </row>
    <row r="129" spans="1:18" x14ac:dyDescent="0.25">
      <c r="A129" s="116" t="s">
        <v>5</v>
      </c>
      <c r="B129" s="117">
        <f t="shared" ref="B129:C139" si="65">B73/B8</f>
        <v>6.6053071550911024</v>
      </c>
      <c r="C129" s="118">
        <f t="shared" si="65"/>
        <v>6.3123353309091863</v>
      </c>
      <c r="D129" s="119"/>
      <c r="E129" s="117">
        <f t="shared" si="63"/>
        <v>6.1102764705882349</v>
      </c>
      <c r="F129" s="118">
        <f t="shared" ref="F129:F139" si="66">E129-C129</f>
        <v>-0.20205886032095144</v>
      </c>
      <c r="G129" s="119"/>
      <c r="H129" s="118">
        <f t="shared" ref="H129:H139" si="67">E129-B129</f>
        <v>-0.49503068450286758</v>
      </c>
      <c r="I129" s="119"/>
      <c r="J129" s="115"/>
      <c r="K129" s="117">
        <f t="shared" ref="K129:L139" si="68">K73/K8</f>
        <v>6.7184532254412197</v>
      </c>
      <c r="L129" s="118">
        <f t="shared" si="68"/>
        <v>6.3010312708486094</v>
      </c>
      <c r="M129" s="119"/>
      <c r="N129" s="117">
        <f t="shared" si="64"/>
        <v>6.3083466705174027</v>
      </c>
      <c r="O129" s="118">
        <f t="shared" ref="O129:O139" si="69">N129-L129</f>
        <v>7.3153996687933542E-3</v>
      </c>
      <c r="P129" s="119"/>
      <c r="Q129" s="118">
        <f t="shared" ref="Q129:Q139" si="70">N129-K129</f>
        <v>-0.41010655492381698</v>
      </c>
      <c r="R129" s="119"/>
    </row>
    <row r="130" spans="1:18" x14ac:dyDescent="0.25">
      <c r="A130" s="120" t="s">
        <v>6</v>
      </c>
      <c r="B130" s="121">
        <f t="shared" si="65"/>
        <v>5.9519566885497488</v>
      </c>
      <c r="C130" s="122">
        <f t="shared" si="65"/>
        <v>6.2887956755238861</v>
      </c>
      <c r="D130" s="123"/>
      <c r="E130" s="121">
        <f t="shared" si="63"/>
        <v>5.6222985225482329</v>
      </c>
      <c r="F130" s="122">
        <f t="shared" si="66"/>
        <v>-0.66649715297565315</v>
      </c>
      <c r="G130" s="123"/>
      <c r="H130" s="122">
        <f t="shared" si="67"/>
        <v>-0.32965816600151587</v>
      </c>
      <c r="I130" s="123"/>
      <c r="J130" s="124"/>
      <c r="K130" s="121">
        <f t="shared" si="68"/>
        <v>6.3552350279034897</v>
      </c>
      <c r="L130" s="122">
        <f t="shared" si="68"/>
        <v>6.3406148578275241</v>
      </c>
      <c r="M130" s="123"/>
      <c r="N130" s="121">
        <f t="shared" si="64"/>
        <v>6.2469956862513367</v>
      </c>
      <c r="O130" s="122">
        <f t="shared" si="69"/>
        <v>-9.3619171576187377E-2</v>
      </c>
      <c r="P130" s="123"/>
      <c r="Q130" s="122">
        <f t="shared" si="70"/>
        <v>-0.10823934165215299</v>
      </c>
      <c r="R130" s="123"/>
    </row>
    <row r="131" spans="1:18" x14ac:dyDescent="0.25">
      <c r="A131" s="37" t="s">
        <v>7</v>
      </c>
      <c r="B131" s="125">
        <f t="shared" si="65"/>
        <v>6.807927189841843</v>
      </c>
      <c r="C131" s="126">
        <f t="shared" si="65"/>
        <v>6.4567008575752478</v>
      </c>
      <c r="D131" s="127"/>
      <c r="E131" s="125">
        <f t="shared" si="63"/>
        <v>6.4889877631524122</v>
      </c>
      <c r="F131" s="126">
        <f t="shared" si="66"/>
        <v>3.2286905577164404E-2</v>
      </c>
      <c r="G131" s="127"/>
      <c r="H131" s="126">
        <f t="shared" si="67"/>
        <v>-0.31893942668943076</v>
      </c>
      <c r="I131" s="127"/>
      <c r="J131" s="124"/>
      <c r="K131" s="125">
        <f t="shared" si="68"/>
        <v>6.9999747331776776</v>
      </c>
      <c r="L131" s="126">
        <f t="shared" si="68"/>
        <v>6.4151724061070032</v>
      </c>
      <c r="M131" s="127"/>
      <c r="N131" s="125">
        <f t="shared" si="64"/>
        <v>6.5885239507940971</v>
      </c>
      <c r="O131" s="126">
        <f t="shared" si="69"/>
        <v>0.17335154468709391</v>
      </c>
      <c r="P131" s="127"/>
      <c r="Q131" s="126">
        <f t="shared" si="70"/>
        <v>-0.41145078238358046</v>
      </c>
      <c r="R131" s="127"/>
    </row>
    <row r="132" spans="1:18" x14ac:dyDescent="0.25">
      <c r="A132" s="37" t="s">
        <v>8</v>
      </c>
      <c r="B132" s="125">
        <f t="shared" si="65"/>
        <v>6.8541542385781584</v>
      </c>
      <c r="C132" s="126">
        <f t="shared" si="65"/>
        <v>6.3596879311165022</v>
      </c>
      <c r="D132" s="127"/>
      <c r="E132" s="125">
        <f t="shared" si="63"/>
        <v>5.6943381790359604</v>
      </c>
      <c r="F132" s="126">
        <f t="shared" si="66"/>
        <v>-0.66534975208054181</v>
      </c>
      <c r="G132" s="127"/>
      <c r="H132" s="126">
        <f t="shared" si="67"/>
        <v>-1.159816059542198</v>
      </c>
      <c r="I132" s="127"/>
      <c r="J132" s="124"/>
      <c r="K132" s="125">
        <f t="shared" si="68"/>
        <v>6.831581669341098</v>
      </c>
      <c r="L132" s="126">
        <f t="shared" si="68"/>
        <v>6.2334259351889614</v>
      </c>
      <c r="M132" s="127"/>
      <c r="N132" s="125">
        <f t="shared" si="64"/>
        <v>5.7965083163411473</v>
      </c>
      <c r="O132" s="126">
        <f t="shared" si="69"/>
        <v>-0.4369176188478141</v>
      </c>
      <c r="P132" s="127"/>
      <c r="Q132" s="126">
        <f t="shared" si="70"/>
        <v>-1.0350733529999507</v>
      </c>
      <c r="R132" s="127"/>
    </row>
    <row r="133" spans="1:18" x14ac:dyDescent="0.25">
      <c r="A133" s="37" t="s">
        <v>9</v>
      </c>
      <c r="B133" s="125">
        <f t="shared" si="65"/>
        <v>4.9514101257220524</v>
      </c>
      <c r="C133" s="126">
        <f t="shared" si="65"/>
        <v>3.541960367070089</v>
      </c>
      <c r="D133" s="127"/>
      <c r="E133" s="125">
        <f t="shared" si="63"/>
        <v>3.6966684294024326</v>
      </c>
      <c r="F133" s="126">
        <f t="shared" si="66"/>
        <v>0.15470806233234358</v>
      </c>
      <c r="G133" s="127"/>
      <c r="H133" s="126">
        <f t="shared" si="67"/>
        <v>-1.2547416963196198</v>
      </c>
      <c r="I133" s="127"/>
      <c r="J133" s="124"/>
      <c r="K133" s="125">
        <f t="shared" si="68"/>
        <v>4.1195452987887542</v>
      </c>
      <c r="L133" s="126">
        <f t="shared" si="68"/>
        <v>4.1971687346720739</v>
      </c>
      <c r="M133" s="127"/>
      <c r="N133" s="125">
        <f t="shared" si="64"/>
        <v>4.0165553927156274</v>
      </c>
      <c r="O133" s="126">
        <f t="shared" si="69"/>
        <v>-0.1806133419564464</v>
      </c>
      <c r="P133" s="127"/>
      <c r="Q133" s="126">
        <f t="shared" si="70"/>
        <v>-0.10298990607312675</v>
      </c>
      <c r="R133" s="127"/>
    </row>
    <row r="134" spans="1:18" x14ac:dyDescent="0.25">
      <c r="A134" s="128" t="s">
        <v>10</v>
      </c>
      <c r="B134" s="129">
        <f t="shared" si="65"/>
        <v>5.2328186497123825</v>
      </c>
      <c r="C134" s="130">
        <f t="shared" si="65"/>
        <v>3.345103749544958</v>
      </c>
      <c r="D134" s="131"/>
      <c r="E134" s="129">
        <f t="shared" si="63"/>
        <v>3.4141449683321605</v>
      </c>
      <c r="F134" s="130">
        <f t="shared" si="66"/>
        <v>6.9041218787202485E-2</v>
      </c>
      <c r="G134" s="131"/>
      <c r="H134" s="130">
        <f t="shared" si="67"/>
        <v>-1.818673681380222</v>
      </c>
      <c r="I134" s="131"/>
      <c r="J134" s="124"/>
      <c r="K134" s="129">
        <f t="shared" si="68"/>
        <v>4.5678967824658416</v>
      </c>
      <c r="L134" s="130">
        <f t="shared" si="68"/>
        <v>3.8528410772417874</v>
      </c>
      <c r="M134" s="131"/>
      <c r="N134" s="129">
        <f t="shared" si="64"/>
        <v>3.7081395348837209</v>
      </c>
      <c r="O134" s="130">
        <f t="shared" si="69"/>
        <v>-0.14470154235806643</v>
      </c>
      <c r="P134" s="131"/>
      <c r="Q134" s="130">
        <f t="shared" si="70"/>
        <v>-0.85975724758212069</v>
      </c>
      <c r="R134" s="131"/>
    </row>
    <row r="135" spans="1:18" x14ac:dyDescent="0.25">
      <c r="A135" s="132" t="s">
        <v>11</v>
      </c>
      <c r="B135" s="133">
        <f t="shared" si="65"/>
        <v>7.1069489781436275</v>
      </c>
      <c r="C135" s="118">
        <f t="shared" si="65"/>
        <v>6.8920402441900075</v>
      </c>
      <c r="D135" s="119"/>
      <c r="E135" s="133">
        <f t="shared" si="63"/>
        <v>6.6154750957035011</v>
      </c>
      <c r="F135" s="118">
        <f t="shared" si="66"/>
        <v>-0.27656514848650637</v>
      </c>
      <c r="G135" s="119"/>
      <c r="H135" s="118">
        <f t="shared" si="67"/>
        <v>-0.49147388244012635</v>
      </c>
      <c r="I135" s="119"/>
      <c r="J135" s="115"/>
      <c r="K135" s="133">
        <f t="shared" si="68"/>
        <v>7.6459580791095911</v>
      </c>
      <c r="L135" s="118">
        <f t="shared" si="68"/>
        <v>7.3604581113282821</v>
      </c>
      <c r="M135" s="119"/>
      <c r="N135" s="133">
        <f t="shared" si="64"/>
        <v>7.3493408184280922</v>
      </c>
      <c r="O135" s="118">
        <f t="shared" si="69"/>
        <v>-1.1117292900189923E-2</v>
      </c>
      <c r="P135" s="119"/>
      <c r="Q135" s="118">
        <f t="shared" si="70"/>
        <v>-0.29661726068149896</v>
      </c>
      <c r="R135" s="119"/>
    </row>
    <row r="136" spans="1:18" x14ac:dyDescent="0.25">
      <c r="A136" s="36" t="s">
        <v>12</v>
      </c>
      <c r="B136" s="134">
        <f t="shared" si="65"/>
        <v>7.1628139032097122</v>
      </c>
      <c r="C136" s="135">
        <f t="shared" si="65"/>
        <v>6.6080863402061851</v>
      </c>
      <c r="D136" s="136"/>
      <c r="E136" s="134">
        <f t="shared" si="63"/>
        <v>6.5246141009595329</v>
      </c>
      <c r="F136" s="135">
        <f t="shared" si="66"/>
        <v>-8.3472239246652258E-2</v>
      </c>
      <c r="G136" s="136"/>
      <c r="H136" s="135">
        <f t="shared" si="67"/>
        <v>-0.63819980225017936</v>
      </c>
      <c r="I136" s="136"/>
      <c r="J136" s="124"/>
      <c r="K136" s="134">
        <f t="shared" si="68"/>
        <v>7.4666401176326431</v>
      </c>
      <c r="L136" s="135">
        <f t="shared" si="68"/>
        <v>6.7937670432411377</v>
      </c>
      <c r="M136" s="136"/>
      <c r="N136" s="134">
        <f t="shared" si="64"/>
        <v>6.3788751857742554</v>
      </c>
      <c r="O136" s="135">
        <f t="shared" si="69"/>
        <v>-0.41489185746688229</v>
      </c>
      <c r="P136" s="136"/>
      <c r="Q136" s="135">
        <f t="shared" si="70"/>
        <v>-1.0877649318583877</v>
      </c>
      <c r="R136" s="136"/>
    </row>
    <row r="137" spans="1:18" x14ac:dyDescent="0.25">
      <c r="A137" s="37" t="s">
        <v>8</v>
      </c>
      <c r="B137" s="137">
        <f t="shared" si="65"/>
        <v>7.4237723545104242</v>
      </c>
      <c r="C137" s="138">
        <f t="shared" si="65"/>
        <v>6.9609022871637913</v>
      </c>
      <c r="D137" s="139"/>
      <c r="E137" s="137">
        <f t="shared" si="63"/>
        <v>6.8849027877430302</v>
      </c>
      <c r="F137" s="138">
        <f t="shared" si="66"/>
        <v>-7.5999499420761119E-2</v>
      </c>
      <c r="G137" s="139"/>
      <c r="H137" s="138">
        <f t="shared" si="67"/>
        <v>-0.53886956676739395</v>
      </c>
      <c r="I137" s="139"/>
      <c r="J137" s="124"/>
      <c r="K137" s="137">
        <f t="shared" si="68"/>
        <v>7.7943007078350011</v>
      </c>
      <c r="L137" s="138">
        <f t="shared" si="68"/>
        <v>7.5682771713336496</v>
      </c>
      <c r="M137" s="139"/>
      <c r="N137" s="137">
        <f t="shared" si="64"/>
        <v>7.7754561042749302</v>
      </c>
      <c r="O137" s="138">
        <f t="shared" si="69"/>
        <v>0.20717893294128054</v>
      </c>
      <c r="P137" s="139"/>
      <c r="Q137" s="138">
        <f t="shared" si="70"/>
        <v>-1.8844603560070894E-2</v>
      </c>
      <c r="R137" s="139"/>
    </row>
    <row r="138" spans="1:18" x14ac:dyDescent="0.25">
      <c r="A138" s="37" t="s">
        <v>9</v>
      </c>
      <c r="B138" s="137">
        <f t="shared" si="65"/>
        <v>7.0511614784162511</v>
      </c>
      <c r="C138" s="138">
        <f t="shared" si="65"/>
        <v>7.2321317200947988</v>
      </c>
      <c r="D138" s="139"/>
      <c r="E138" s="137">
        <f t="shared" si="63"/>
        <v>5.9943793505988152</v>
      </c>
      <c r="F138" s="138">
        <f t="shared" si="66"/>
        <v>-1.2377523694959836</v>
      </c>
      <c r="G138" s="139"/>
      <c r="H138" s="138">
        <f t="shared" si="67"/>
        <v>-1.0567821278174359</v>
      </c>
      <c r="I138" s="139"/>
      <c r="J138" s="124"/>
      <c r="K138" s="137">
        <f t="shared" si="68"/>
        <v>7.5780181943999052</v>
      </c>
      <c r="L138" s="138">
        <f t="shared" si="68"/>
        <v>7.2378543092048524</v>
      </c>
      <c r="M138" s="139"/>
      <c r="N138" s="137">
        <f t="shared" si="64"/>
        <v>6.7009727313888439</v>
      </c>
      <c r="O138" s="138">
        <f t="shared" si="69"/>
        <v>-0.53688157781600854</v>
      </c>
      <c r="P138" s="139"/>
      <c r="Q138" s="138">
        <f t="shared" si="70"/>
        <v>-0.87704546301106134</v>
      </c>
      <c r="R138" s="139"/>
    </row>
    <row r="139" spans="1:18" x14ac:dyDescent="0.25">
      <c r="A139" s="38" t="s">
        <v>10</v>
      </c>
      <c r="B139" s="140">
        <f t="shared" si="65"/>
        <v>5.8446588168534541</v>
      </c>
      <c r="C139" s="141">
        <f t="shared" si="65"/>
        <v>5.8006571741511497</v>
      </c>
      <c r="D139" s="142"/>
      <c r="E139" s="140">
        <f t="shared" si="63"/>
        <v>6.5450780880265027</v>
      </c>
      <c r="F139" s="141">
        <f t="shared" si="66"/>
        <v>0.74442091387535303</v>
      </c>
      <c r="G139" s="142"/>
      <c r="H139" s="141">
        <f t="shared" si="67"/>
        <v>0.70041927117304859</v>
      </c>
      <c r="I139" s="142"/>
      <c r="J139" s="124"/>
      <c r="K139" s="140">
        <f t="shared" si="68"/>
        <v>7.2288930581613506</v>
      </c>
      <c r="L139" s="141">
        <f t="shared" si="68"/>
        <v>6.8808581644815252</v>
      </c>
      <c r="M139" s="142"/>
      <c r="N139" s="140">
        <f t="shared" si="64"/>
        <v>7.2771388608283472</v>
      </c>
      <c r="O139" s="141">
        <f t="shared" si="69"/>
        <v>0.39628069634682195</v>
      </c>
      <c r="P139" s="142"/>
      <c r="Q139" s="141">
        <f t="shared" si="70"/>
        <v>4.8245802666996518E-2</v>
      </c>
      <c r="R139" s="142"/>
    </row>
    <row r="140" spans="1:18" x14ac:dyDescent="0.25">
      <c r="A140" s="42" t="s">
        <v>13</v>
      </c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4"/>
    </row>
    <row r="141" spans="1:18" ht="21" x14ac:dyDescent="0.35">
      <c r="A141" s="104" t="s">
        <v>63</v>
      </c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</row>
    <row r="142" spans="1:18" x14ac:dyDescent="0.25">
      <c r="A142" s="72"/>
      <c r="B142" s="11" t="s">
        <v>114</v>
      </c>
      <c r="C142" s="12"/>
      <c r="D142" s="12"/>
      <c r="E142" s="12"/>
      <c r="F142" s="12"/>
      <c r="G142" s="12"/>
      <c r="H142" s="12"/>
      <c r="I142" s="13"/>
      <c r="J142" s="105"/>
      <c r="K142" s="11" t="str">
        <f>K$5</f>
        <v>acumulado junio</v>
      </c>
      <c r="L142" s="12"/>
      <c r="M142" s="12"/>
      <c r="N142" s="12"/>
      <c r="O142" s="12"/>
      <c r="P142" s="12"/>
      <c r="Q142" s="12"/>
      <c r="R142" s="13"/>
    </row>
    <row r="143" spans="1:18" x14ac:dyDescent="0.25">
      <c r="A143" s="15"/>
      <c r="B143" s="106">
        <f>B$6</f>
        <v>2019</v>
      </c>
      <c r="C143" s="11">
        <f>C$6</f>
        <v>2022</v>
      </c>
      <c r="D143" s="13"/>
      <c r="E143" s="107">
        <f>D$6</f>
        <v>2023</v>
      </c>
      <c r="F143" s="108" t="str">
        <f>CONCATENATE("dif ",RIGHT(E143,2),"-",RIGHT(C143,2))</f>
        <v>dif 23-22</v>
      </c>
      <c r="G143" s="109"/>
      <c r="H143" s="108" t="str">
        <f>CONCATENATE("dif ",RIGHT(E143,2),"-",RIGHT(B143,2))</f>
        <v>dif 23-19</v>
      </c>
      <c r="I143" s="109"/>
      <c r="J143" s="110"/>
      <c r="K143" s="106">
        <f>K$6</f>
        <v>2019</v>
      </c>
      <c r="L143" s="11">
        <f>L$6</f>
        <v>2022</v>
      </c>
      <c r="M143" s="13"/>
      <c r="N143" s="107">
        <f>M$6</f>
        <v>2023</v>
      </c>
      <c r="O143" s="108" t="str">
        <f>CONCATENATE("dif ",RIGHT(N143,2),"-",RIGHT(L143,2))</f>
        <v>dif 23-22</v>
      </c>
      <c r="P143" s="109"/>
      <c r="Q143" s="108" t="str">
        <f>CONCATENATE("dif ",RIGHT(N143,2),"-",RIGHT(K143,2))</f>
        <v>dif 23-19</v>
      </c>
      <c r="R143" s="109"/>
    </row>
    <row r="144" spans="1:18" x14ac:dyDescent="0.25">
      <c r="A144" s="111" t="s">
        <v>15</v>
      </c>
      <c r="B144" s="143">
        <f t="shared" ref="B144:D156" si="71">B88/B23</f>
        <v>6.7444582508027509</v>
      </c>
      <c r="C144" s="144">
        <f t="shared" si="71"/>
        <v>6.4282152873614384</v>
      </c>
      <c r="D144" s="144">
        <f t="shared" si="71"/>
        <v>6.2192573318754931</v>
      </c>
      <c r="E144" s="145">
        <f t="shared" ref="E144:E156" si="72">D88/D23</f>
        <v>6.2192573318754931</v>
      </c>
      <c r="F144" s="113">
        <f>E144-C144</f>
        <v>-0.20895795548594531</v>
      </c>
      <c r="G144" s="114"/>
      <c r="H144" s="113">
        <f>E144-B144</f>
        <v>-0.52520091892725773</v>
      </c>
      <c r="I144" s="114"/>
      <c r="J144" s="115"/>
      <c r="K144" s="143">
        <f t="shared" ref="K144:M156" si="73">K88/K23</f>
        <v>6.9670707142458479</v>
      </c>
      <c r="L144" s="144">
        <f t="shared" si="73"/>
        <v>6.5165264969926033</v>
      </c>
      <c r="M144" s="144">
        <f t="shared" si="73"/>
        <v>6.5272894144906601</v>
      </c>
      <c r="N144" s="145">
        <f t="shared" ref="N144:N156" si="74">M88/M23</f>
        <v>6.5272894144906601</v>
      </c>
      <c r="O144" s="113">
        <f>N144-L144</f>
        <v>1.0762917498056801E-2</v>
      </c>
      <c r="P144" s="114"/>
      <c r="Q144" s="113">
        <f>N144-K144</f>
        <v>-0.43978129975518776</v>
      </c>
      <c r="R144" s="114"/>
    </row>
    <row r="145" spans="1:18" x14ac:dyDescent="0.25">
      <c r="A145" s="146" t="s">
        <v>16</v>
      </c>
      <c r="B145" s="112">
        <f t="shared" si="71"/>
        <v>4.3781816558006605</v>
      </c>
      <c r="C145" s="144">
        <f t="shared" si="71"/>
        <v>4.050871863657882</v>
      </c>
      <c r="D145" s="144">
        <f t="shared" si="71"/>
        <v>3.6332126017652913</v>
      </c>
      <c r="E145" s="147">
        <f t="shared" si="72"/>
        <v>3.6332126017652913</v>
      </c>
      <c r="F145" s="118">
        <f>E145-C145</f>
        <v>-0.41765926189259073</v>
      </c>
      <c r="G145" s="119"/>
      <c r="H145" s="118">
        <f>E145-B145</f>
        <v>-0.74496905403536928</v>
      </c>
      <c r="I145" s="119"/>
      <c r="J145" s="115"/>
      <c r="K145" s="143">
        <f t="shared" si="73"/>
        <v>4.3877877251552464</v>
      </c>
      <c r="L145" s="144">
        <f t="shared" si="73"/>
        <v>3.9242310409902781</v>
      </c>
      <c r="M145" s="144">
        <f t="shared" si="73"/>
        <v>3.8917074461050127</v>
      </c>
      <c r="N145" s="145">
        <f t="shared" si="74"/>
        <v>3.8917074461050127</v>
      </c>
      <c r="O145" s="118">
        <f t="shared" ref="O145:O166" si="75">N145-L145</f>
        <v>-3.252359488526535E-2</v>
      </c>
      <c r="P145" s="119"/>
      <c r="Q145" s="118">
        <f t="shared" ref="Q145:Q166" si="76">N145-K145</f>
        <v>-0.49608027905023366</v>
      </c>
      <c r="R145" s="119"/>
    </row>
    <row r="146" spans="1:18" x14ac:dyDescent="0.25">
      <c r="A146" s="148" t="s">
        <v>17</v>
      </c>
      <c r="B146" s="121">
        <f t="shared" si="71"/>
        <v>3.0415215703670846</v>
      </c>
      <c r="C146" s="149">
        <f t="shared" si="71"/>
        <v>2.7712098552634914</v>
      </c>
      <c r="D146" s="149">
        <f t="shared" si="71"/>
        <v>2.6134395439763218</v>
      </c>
      <c r="E146" s="150">
        <f t="shared" si="72"/>
        <v>2.6134395439763218</v>
      </c>
      <c r="F146" s="122">
        <f>E146-C146</f>
        <v>-0.15777031128716956</v>
      </c>
      <c r="G146" s="123"/>
      <c r="H146" s="122">
        <f>E146-B146</f>
        <v>-0.42808202639076276</v>
      </c>
      <c r="I146" s="123"/>
      <c r="J146" s="124"/>
      <c r="K146" s="151">
        <f t="shared" si="73"/>
        <v>3.1805152353304225</v>
      </c>
      <c r="L146" s="149">
        <f t="shared" si="73"/>
        <v>2.6728302126847474</v>
      </c>
      <c r="M146" s="149">
        <f t="shared" si="73"/>
        <v>2.893256725149103</v>
      </c>
      <c r="N146" s="152">
        <f t="shared" si="74"/>
        <v>2.893256725149103</v>
      </c>
      <c r="O146" s="122">
        <f t="shared" si="75"/>
        <v>0.22042651246435563</v>
      </c>
      <c r="P146" s="123"/>
      <c r="Q146" s="122">
        <f t="shared" si="76"/>
        <v>-0.28725851018131943</v>
      </c>
      <c r="R146" s="123"/>
    </row>
    <row r="147" spans="1:18" x14ac:dyDescent="0.25">
      <c r="A147" s="120" t="s">
        <v>18</v>
      </c>
      <c r="B147" s="121">
        <f t="shared" si="71"/>
        <v>3.1609942502053499</v>
      </c>
      <c r="C147" s="149">
        <f t="shared" si="71"/>
        <v>2.8097700450176419</v>
      </c>
      <c r="D147" s="149">
        <f t="shared" si="71"/>
        <v>2.9108789411064842</v>
      </c>
      <c r="E147" s="150">
        <f t="shared" si="72"/>
        <v>2.9108789411064842</v>
      </c>
      <c r="F147" s="122">
        <f t="shared" ref="F147:F166" si="77">E147-C147</f>
        <v>0.10110889608884222</v>
      </c>
      <c r="G147" s="123"/>
      <c r="H147" s="122">
        <f t="shared" ref="H147:H166" si="78">E147-B147</f>
        <v>-0.2501153090988657</v>
      </c>
      <c r="I147" s="123"/>
      <c r="J147" s="124"/>
      <c r="K147" s="151">
        <f t="shared" si="73"/>
        <v>3.4693074405090294</v>
      </c>
      <c r="L147" s="149">
        <f t="shared" si="73"/>
        <v>2.771452495518445</v>
      </c>
      <c r="M147" s="149">
        <f t="shared" si="73"/>
        <v>3.0218042754847816</v>
      </c>
      <c r="N147" s="152">
        <f t="shared" si="74"/>
        <v>3.0218042754847816</v>
      </c>
      <c r="O147" s="122">
        <f t="shared" si="75"/>
        <v>0.25035177996633662</v>
      </c>
      <c r="P147" s="123"/>
      <c r="Q147" s="122">
        <f t="shared" si="76"/>
        <v>-0.44750316502424781</v>
      </c>
      <c r="R147" s="123"/>
    </row>
    <row r="148" spans="1:18" x14ac:dyDescent="0.25">
      <c r="A148" s="120" t="s">
        <v>19</v>
      </c>
      <c r="B148" s="121">
        <f t="shared" si="71"/>
        <v>2.8457035822992274</v>
      </c>
      <c r="C148" s="149">
        <f t="shared" si="71"/>
        <v>2.7436666232129667</v>
      </c>
      <c r="D148" s="149">
        <f t="shared" si="71"/>
        <v>2.3260650908829659</v>
      </c>
      <c r="E148" s="150">
        <f t="shared" si="72"/>
        <v>2.3260650908829659</v>
      </c>
      <c r="F148" s="122">
        <f t="shared" si="77"/>
        <v>-0.41760153233000086</v>
      </c>
      <c r="G148" s="123"/>
      <c r="H148" s="122">
        <f t="shared" si="78"/>
        <v>-0.51963849141626151</v>
      </c>
      <c r="I148" s="123"/>
      <c r="J148" s="124"/>
      <c r="K148" s="151">
        <f t="shared" si="73"/>
        <v>2.7063051093127188</v>
      </c>
      <c r="L148" s="149">
        <f t="shared" si="73"/>
        <v>2.5923019144100765</v>
      </c>
      <c r="M148" s="149">
        <f t="shared" si="73"/>
        <v>2.7228132182912321</v>
      </c>
      <c r="N148" s="152">
        <f t="shared" si="74"/>
        <v>2.7228132182912321</v>
      </c>
      <c r="O148" s="122">
        <f t="shared" si="75"/>
        <v>0.13051130388115562</v>
      </c>
      <c r="P148" s="123"/>
      <c r="Q148" s="122">
        <f t="shared" si="76"/>
        <v>1.6508108978513292E-2</v>
      </c>
      <c r="R148" s="123"/>
    </row>
    <row r="149" spans="1:18" x14ac:dyDescent="0.25">
      <c r="A149" s="153" t="s">
        <v>64</v>
      </c>
      <c r="B149" s="129">
        <f t="shared" si="71"/>
        <v>5.2791806832623163</v>
      </c>
      <c r="C149" s="154">
        <f t="shared" si="71"/>
        <v>4.8659046512003359</v>
      </c>
      <c r="D149" s="154">
        <f t="shared" si="71"/>
        <v>4.4558303366149854</v>
      </c>
      <c r="E149" s="155">
        <f t="shared" si="72"/>
        <v>4.4558303366149854</v>
      </c>
      <c r="F149" s="126">
        <f t="shared" si="77"/>
        <v>-0.41007431458535049</v>
      </c>
      <c r="G149" s="127"/>
      <c r="H149" s="126">
        <f t="shared" si="78"/>
        <v>-0.82335034664733087</v>
      </c>
      <c r="I149" s="127"/>
      <c r="J149" s="124"/>
      <c r="K149" s="156">
        <f t="shared" si="73"/>
        <v>5.1120436079399365</v>
      </c>
      <c r="L149" s="154">
        <f t="shared" si="73"/>
        <v>4.8370947283752015</v>
      </c>
      <c r="M149" s="154">
        <f t="shared" si="73"/>
        <v>4.5847897578026435</v>
      </c>
      <c r="N149" s="157">
        <f t="shared" si="74"/>
        <v>4.5847897578026435</v>
      </c>
      <c r="O149" s="126">
        <f t="shared" si="75"/>
        <v>-0.25230497057255796</v>
      </c>
      <c r="P149" s="127"/>
      <c r="Q149" s="126">
        <f t="shared" si="76"/>
        <v>-0.52725385013729298</v>
      </c>
      <c r="R149" s="127"/>
    </row>
    <row r="150" spans="1:18" x14ac:dyDescent="0.25">
      <c r="A150" s="158" t="s">
        <v>21</v>
      </c>
      <c r="B150" s="117">
        <f t="shared" si="71"/>
        <v>7.6442935013330162</v>
      </c>
      <c r="C150" s="159">
        <f t="shared" si="71"/>
        <v>7.2876151155701496</v>
      </c>
      <c r="D150" s="159">
        <f t="shared" si="71"/>
        <v>7.23881427450375</v>
      </c>
      <c r="E150" s="160">
        <f t="shared" si="72"/>
        <v>7.23881427450375</v>
      </c>
      <c r="F150" s="118">
        <f t="shared" si="77"/>
        <v>-4.8800841066399592E-2</v>
      </c>
      <c r="G150" s="119"/>
      <c r="H150" s="118">
        <f t="shared" si="78"/>
        <v>-0.40547922682926618</v>
      </c>
      <c r="I150" s="119"/>
      <c r="J150" s="115"/>
      <c r="K150" s="161">
        <f t="shared" si="73"/>
        <v>7.6011314851005327</v>
      </c>
      <c r="L150" s="159">
        <f t="shared" si="73"/>
        <v>7.1766819100396146</v>
      </c>
      <c r="M150" s="159">
        <f t="shared" si="73"/>
        <v>7.1640652499228175</v>
      </c>
      <c r="N150" s="162">
        <f t="shared" si="74"/>
        <v>7.1640652499228175</v>
      </c>
      <c r="O150" s="118">
        <f t="shared" si="75"/>
        <v>-1.2616660116797185E-2</v>
      </c>
      <c r="P150" s="119"/>
      <c r="Q150" s="118">
        <f t="shared" si="76"/>
        <v>-0.43706623517771526</v>
      </c>
      <c r="R150" s="119"/>
    </row>
    <row r="151" spans="1:18" x14ac:dyDescent="0.25">
      <c r="A151" s="163" t="s">
        <v>22</v>
      </c>
      <c r="B151" s="164">
        <f t="shared" si="71"/>
        <v>8.6019831167090981</v>
      </c>
      <c r="C151" s="165">
        <f t="shared" si="71"/>
        <v>8.1208283775274612</v>
      </c>
      <c r="D151" s="165">
        <f t="shared" si="71"/>
        <v>8.5095344924284912</v>
      </c>
      <c r="E151" s="166">
        <f t="shared" si="72"/>
        <v>8.5095344924284912</v>
      </c>
      <c r="F151" s="135">
        <f t="shared" si="77"/>
        <v>0.38870611490103002</v>
      </c>
      <c r="G151" s="136"/>
      <c r="H151" s="135">
        <f t="shared" si="78"/>
        <v>-9.244862428060685E-2</v>
      </c>
      <c r="I151" s="136"/>
      <c r="J151" s="124"/>
      <c r="K151" s="167">
        <f t="shared" si="73"/>
        <v>8.8975817184146688</v>
      </c>
      <c r="L151" s="165">
        <f t="shared" si="73"/>
        <v>8.1698152028545277</v>
      </c>
      <c r="M151" s="165">
        <f t="shared" si="73"/>
        <v>8.3170623145400597</v>
      </c>
      <c r="N151" s="168">
        <f t="shared" si="74"/>
        <v>8.3170623145400597</v>
      </c>
      <c r="O151" s="135">
        <f t="shared" si="75"/>
        <v>0.14724711168553206</v>
      </c>
      <c r="P151" s="136"/>
      <c r="Q151" s="135">
        <f t="shared" si="76"/>
        <v>-0.5805194038746091</v>
      </c>
      <c r="R151" s="136"/>
    </row>
    <row r="152" spans="1:18" x14ac:dyDescent="0.25">
      <c r="A152" s="169" t="s">
        <v>23</v>
      </c>
      <c r="B152" s="137">
        <f t="shared" si="71"/>
        <v>8.3834066624764301</v>
      </c>
      <c r="C152" s="170">
        <f t="shared" si="71"/>
        <v>7.9215210355987056</v>
      </c>
      <c r="D152" s="170">
        <f t="shared" si="71"/>
        <v>7.592447916666667</v>
      </c>
      <c r="E152" s="171">
        <f t="shared" si="72"/>
        <v>7.592447916666667</v>
      </c>
      <c r="F152" s="138">
        <f t="shared" si="77"/>
        <v>-0.32907311893203861</v>
      </c>
      <c r="G152" s="139"/>
      <c r="H152" s="138">
        <f t="shared" si="78"/>
        <v>-0.79095874580976311</v>
      </c>
      <c r="I152" s="139"/>
      <c r="J152" s="124"/>
      <c r="K152" s="172">
        <f t="shared" si="73"/>
        <v>9.5484733675061282</v>
      </c>
      <c r="L152" s="170">
        <f t="shared" si="73"/>
        <v>8.2342198283117316</v>
      </c>
      <c r="M152" s="170">
        <f t="shared" si="73"/>
        <v>8.4445412943996505</v>
      </c>
      <c r="N152" s="173">
        <f t="shared" si="74"/>
        <v>8.4445412943996505</v>
      </c>
      <c r="O152" s="138">
        <f t="shared" si="75"/>
        <v>0.21032146608791891</v>
      </c>
      <c r="P152" s="139"/>
      <c r="Q152" s="138">
        <f t="shared" si="76"/>
        <v>-1.1039320731064777</v>
      </c>
      <c r="R152" s="139"/>
    </row>
    <row r="153" spans="1:18" x14ac:dyDescent="0.25">
      <c r="A153" s="169" t="s">
        <v>24</v>
      </c>
      <c r="B153" s="137">
        <f t="shared" si="71"/>
        <v>5</v>
      </c>
      <c r="C153" s="170">
        <f t="shared" si="71"/>
        <v>5.1178707224334596</v>
      </c>
      <c r="D153" s="170">
        <f t="shared" si="71"/>
        <v>6.2792022792022788</v>
      </c>
      <c r="E153" s="171">
        <f t="shared" si="72"/>
        <v>6.2792022792022788</v>
      </c>
      <c r="F153" s="138">
        <f t="shared" si="77"/>
        <v>1.1613315567688192</v>
      </c>
      <c r="G153" s="139"/>
      <c r="H153" s="138">
        <f t="shared" si="78"/>
        <v>1.2792022792022788</v>
      </c>
      <c r="I153" s="139"/>
      <c r="J153" s="124"/>
      <c r="K153" s="172">
        <f t="shared" si="73"/>
        <v>6.9532967032967035</v>
      </c>
      <c r="L153" s="170">
        <f t="shared" si="73"/>
        <v>5.1913513513513516</v>
      </c>
      <c r="M153" s="170">
        <f t="shared" si="73"/>
        <v>5.5866013071895422</v>
      </c>
      <c r="N153" s="173">
        <f t="shared" si="74"/>
        <v>5.5866013071895422</v>
      </c>
      <c r="O153" s="138">
        <f t="shared" si="75"/>
        <v>0.39524995583819056</v>
      </c>
      <c r="P153" s="139"/>
      <c r="Q153" s="138">
        <f t="shared" si="76"/>
        <v>-1.3666953961071613</v>
      </c>
      <c r="R153" s="139"/>
    </row>
    <row r="154" spans="1:18" x14ac:dyDescent="0.25">
      <c r="A154" s="169" t="s">
        <v>25</v>
      </c>
      <c r="B154" s="137">
        <f t="shared" si="71"/>
        <v>7.9353891336270195</v>
      </c>
      <c r="C154" s="170">
        <f t="shared" si="71"/>
        <v>6.8920086393088553</v>
      </c>
      <c r="D154" s="170">
        <f t="shared" si="71"/>
        <v>7.5560271646859087</v>
      </c>
      <c r="E154" s="171">
        <f t="shared" si="72"/>
        <v>7.5560271646859087</v>
      </c>
      <c r="F154" s="138">
        <f t="shared" si="77"/>
        <v>0.66401852537705341</v>
      </c>
      <c r="G154" s="139"/>
      <c r="H154" s="138">
        <f t="shared" si="78"/>
        <v>-0.37936196894111074</v>
      </c>
      <c r="I154" s="139"/>
      <c r="J154" s="124"/>
      <c r="K154" s="172">
        <f t="shared" si="73"/>
        <v>8.048496330654821</v>
      </c>
      <c r="L154" s="170">
        <f t="shared" si="73"/>
        <v>7.9930511303292366</v>
      </c>
      <c r="M154" s="170">
        <f t="shared" si="73"/>
        <v>7.8661985106984638</v>
      </c>
      <c r="N154" s="173">
        <f t="shared" si="74"/>
        <v>7.8661985106984638</v>
      </c>
      <c r="O154" s="138">
        <f t="shared" si="75"/>
        <v>-0.12685261963077288</v>
      </c>
      <c r="P154" s="139"/>
      <c r="Q154" s="138">
        <f t="shared" si="76"/>
        <v>-0.18229781995635719</v>
      </c>
      <c r="R154" s="139"/>
    </row>
    <row r="155" spans="1:18" x14ac:dyDescent="0.25">
      <c r="A155" s="169" t="s">
        <v>26</v>
      </c>
      <c r="B155" s="137">
        <f t="shared" si="71"/>
        <v>4.7164750957854409</v>
      </c>
      <c r="C155" s="170">
        <f t="shared" si="71"/>
        <v>4.4770669003797838</v>
      </c>
      <c r="D155" s="170">
        <f t="shared" si="71"/>
        <v>4.4854368932038833</v>
      </c>
      <c r="E155" s="171">
        <f t="shared" si="72"/>
        <v>4.4854368932038833</v>
      </c>
      <c r="F155" s="138">
        <f t="shared" si="77"/>
        <v>8.3699928240994481E-3</v>
      </c>
      <c r="G155" s="139"/>
      <c r="H155" s="138">
        <f t="shared" si="78"/>
        <v>-0.23103820258155761</v>
      </c>
      <c r="I155" s="139"/>
      <c r="J155" s="124"/>
      <c r="K155" s="172">
        <f t="shared" si="73"/>
        <v>4.565911374037281</v>
      </c>
      <c r="L155" s="170">
        <f t="shared" si="73"/>
        <v>5.0817511376117999</v>
      </c>
      <c r="M155" s="170">
        <f t="shared" si="73"/>
        <v>4.575969327809041</v>
      </c>
      <c r="N155" s="173">
        <f t="shared" si="74"/>
        <v>4.575969327809041</v>
      </c>
      <c r="O155" s="138">
        <f t="shared" si="75"/>
        <v>-0.50578180980275889</v>
      </c>
      <c r="P155" s="139"/>
      <c r="Q155" s="138">
        <f t="shared" si="76"/>
        <v>1.0057953771759998E-2</v>
      </c>
      <c r="R155" s="139"/>
    </row>
    <row r="156" spans="1:18" x14ac:dyDescent="0.25">
      <c r="A156" s="169" t="s">
        <v>27</v>
      </c>
      <c r="B156" s="137">
        <f t="shared" si="71"/>
        <v>7.3315789473684214</v>
      </c>
      <c r="C156" s="170">
        <f t="shared" si="71"/>
        <v>13.956331877729257</v>
      </c>
      <c r="D156" s="170">
        <f t="shared" si="71"/>
        <v>14.084175084175085</v>
      </c>
      <c r="E156" s="171">
        <f t="shared" si="72"/>
        <v>14.084175084175085</v>
      </c>
      <c r="F156" s="138">
        <f t="shared" si="77"/>
        <v>0.12784320644582792</v>
      </c>
      <c r="G156" s="139"/>
      <c r="H156" s="138">
        <f t="shared" si="78"/>
        <v>6.7525961368066634</v>
      </c>
      <c r="I156" s="139"/>
      <c r="J156" s="124"/>
      <c r="K156" s="172">
        <f t="shared" si="73"/>
        <v>8.4332805342694463</v>
      </c>
      <c r="L156" s="170">
        <f t="shared" si="73"/>
        <v>8.014203698180733</v>
      </c>
      <c r="M156" s="170">
        <f t="shared" si="73"/>
        <v>8.5590011744309606</v>
      </c>
      <c r="N156" s="173">
        <f t="shared" si="74"/>
        <v>8.5590011744309606</v>
      </c>
      <c r="O156" s="138">
        <f t="shared" si="75"/>
        <v>0.54479747625022767</v>
      </c>
      <c r="P156" s="139"/>
      <c r="Q156" s="138">
        <f t="shared" si="76"/>
        <v>0.1257206401615143</v>
      </c>
      <c r="R156" s="139"/>
    </row>
    <row r="157" spans="1:18" x14ac:dyDescent="0.25">
      <c r="A157" s="169" t="s">
        <v>29</v>
      </c>
      <c r="B157" s="137">
        <f t="shared" ref="B157:D161" si="79">B101/B37</f>
        <v>7.5694636906795232</v>
      </c>
      <c r="C157" s="170">
        <f t="shared" si="79"/>
        <v>7.3943425699538166</v>
      </c>
      <c r="D157" s="170">
        <f t="shared" si="79"/>
        <v>7.1943964793630233</v>
      </c>
      <c r="E157" s="171">
        <f>D101/D37</f>
        <v>7.1943964793630233</v>
      </c>
      <c r="F157" s="138">
        <f t="shared" si="77"/>
        <v>-0.19994609059079327</v>
      </c>
      <c r="G157" s="139"/>
      <c r="H157" s="138">
        <f t="shared" si="78"/>
        <v>-0.37506721131649989</v>
      </c>
      <c r="I157" s="139"/>
      <c r="J157" s="124"/>
      <c r="K157" s="172">
        <f t="shared" ref="K157:M161" si="80">K101/K37</f>
        <v>7.3034082473773134</v>
      </c>
      <c r="L157" s="170">
        <f t="shared" si="80"/>
        <v>7.2378105662989647</v>
      </c>
      <c r="M157" s="170">
        <f t="shared" si="80"/>
        <v>6.9697596230469578</v>
      </c>
      <c r="N157" s="173">
        <f>M101/M37</f>
        <v>6.9697596230469578</v>
      </c>
      <c r="O157" s="138">
        <f t="shared" si="75"/>
        <v>-0.26805094325200685</v>
      </c>
      <c r="P157" s="139"/>
      <c r="Q157" s="138">
        <f t="shared" si="76"/>
        <v>-0.33364862433035558</v>
      </c>
      <c r="R157" s="139"/>
    </row>
    <row r="158" spans="1:18" x14ac:dyDescent="0.25">
      <c r="A158" s="169" t="s">
        <v>30</v>
      </c>
      <c r="B158" s="137">
        <f t="shared" si="79"/>
        <v>6.6085373924553279</v>
      </c>
      <c r="C158" s="170">
        <f t="shared" si="79"/>
        <v>6.645842537775029</v>
      </c>
      <c r="D158" s="170">
        <f t="shared" si="79"/>
        <v>6.8611718254248046</v>
      </c>
      <c r="E158" s="171">
        <f>D102/D38</f>
        <v>6.8611718254248046</v>
      </c>
      <c r="F158" s="138">
        <f t="shared" si="77"/>
        <v>0.21532928764977566</v>
      </c>
      <c r="G158" s="139"/>
      <c r="H158" s="138">
        <f t="shared" si="78"/>
        <v>0.25263443296947674</v>
      </c>
      <c r="I158" s="139"/>
      <c r="J158" s="124"/>
      <c r="K158" s="172">
        <f t="shared" si="80"/>
        <v>6.9686917980998189</v>
      </c>
      <c r="L158" s="170">
        <f t="shared" si="80"/>
        <v>6.302851317407435</v>
      </c>
      <c r="M158" s="170">
        <f t="shared" si="80"/>
        <v>6.6896300755662983</v>
      </c>
      <c r="N158" s="173">
        <f>M102/M38</f>
        <v>6.6896300755662983</v>
      </c>
      <c r="O158" s="138">
        <f t="shared" si="75"/>
        <v>0.38677875815886331</v>
      </c>
      <c r="P158" s="139"/>
      <c r="Q158" s="138">
        <f t="shared" si="76"/>
        <v>-0.27906172253352057</v>
      </c>
      <c r="R158" s="139"/>
    </row>
    <row r="159" spans="1:18" x14ac:dyDescent="0.25">
      <c r="A159" s="169" t="s">
        <v>31</v>
      </c>
      <c r="B159" s="137">
        <f t="shared" si="79"/>
        <v>9.0226669615214501</v>
      </c>
      <c r="C159" s="170">
        <f t="shared" si="79"/>
        <v>7.8801702127659574</v>
      </c>
      <c r="D159" s="170">
        <f t="shared" si="79"/>
        <v>8.4895712111717838</v>
      </c>
      <c r="E159" s="171">
        <f>D103/D39</f>
        <v>8.4895712111717838</v>
      </c>
      <c r="F159" s="138">
        <f t="shared" si="77"/>
        <v>0.6094009984058264</v>
      </c>
      <c r="G159" s="139"/>
      <c r="H159" s="138">
        <f t="shared" si="78"/>
        <v>-0.53309575034966628</v>
      </c>
      <c r="I159" s="139"/>
      <c r="J159" s="124"/>
      <c r="K159" s="172">
        <f t="shared" si="80"/>
        <v>8.0011927228806528</v>
      </c>
      <c r="L159" s="170">
        <f t="shared" si="80"/>
        <v>7.2291005715201981</v>
      </c>
      <c r="M159" s="170">
        <f t="shared" si="80"/>
        <v>7.7695453294362817</v>
      </c>
      <c r="N159" s="173">
        <f>M103/M39</f>
        <v>7.7695453294362817</v>
      </c>
      <c r="O159" s="138">
        <f t="shared" si="75"/>
        <v>0.5404447579160836</v>
      </c>
      <c r="P159" s="139"/>
      <c r="Q159" s="138">
        <f t="shared" si="76"/>
        <v>-0.23164739344437102</v>
      </c>
      <c r="R159" s="139"/>
    </row>
    <row r="160" spans="1:18" x14ac:dyDescent="0.25">
      <c r="A160" s="169" t="s">
        <v>32</v>
      </c>
      <c r="B160" s="137">
        <f t="shared" si="79"/>
        <v>8.0290559301864342</v>
      </c>
      <c r="C160" s="170">
        <f t="shared" si="79"/>
        <v>8.0740099295693337</v>
      </c>
      <c r="D160" s="170">
        <f t="shared" si="79"/>
        <v>7.8163761225567878</v>
      </c>
      <c r="E160" s="171">
        <f>D104/D40</f>
        <v>7.8163761225567878</v>
      </c>
      <c r="F160" s="138">
        <f t="shared" si="77"/>
        <v>-0.2576338070125459</v>
      </c>
      <c r="G160" s="139"/>
      <c r="H160" s="138">
        <f t="shared" si="78"/>
        <v>-0.21267980762964633</v>
      </c>
      <c r="I160" s="139"/>
      <c r="J160" s="124"/>
      <c r="K160" s="172">
        <f t="shared" si="80"/>
        <v>7.9680593766061012</v>
      </c>
      <c r="L160" s="170">
        <f t="shared" si="80"/>
        <v>7.6606051237369837</v>
      </c>
      <c r="M160" s="170">
        <f t="shared" si="80"/>
        <v>7.7082347575748935</v>
      </c>
      <c r="N160" s="173">
        <f>M104/M40</f>
        <v>7.7082347575748935</v>
      </c>
      <c r="O160" s="138">
        <f t="shared" si="75"/>
        <v>4.7629633837909857E-2</v>
      </c>
      <c r="P160" s="139"/>
      <c r="Q160" s="138">
        <f t="shared" si="76"/>
        <v>-0.25982461903120768</v>
      </c>
      <c r="R160" s="139"/>
    </row>
    <row r="161" spans="1:18" x14ac:dyDescent="0.25">
      <c r="A161" s="169" t="s">
        <v>33</v>
      </c>
      <c r="B161" s="137">
        <f t="shared" si="79"/>
        <v>7.8074195308237861</v>
      </c>
      <c r="C161" s="170">
        <f t="shared" si="79"/>
        <v>7.7674788135593218</v>
      </c>
      <c r="D161" s="170">
        <f t="shared" si="79"/>
        <v>7.7936401549002081</v>
      </c>
      <c r="E161" s="171">
        <f>D105/D41</f>
        <v>7.7936401549002081</v>
      </c>
      <c r="F161" s="138">
        <f t="shared" si="77"/>
        <v>2.6161341340886324E-2</v>
      </c>
      <c r="G161" s="139"/>
      <c r="H161" s="138">
        <f t="shared" si="78"/>
        <v>-1.377937592357803E-2</v>
      </c>
      <c r="I161" s="139"/>
      <c r="J161" s="124"/>
      <c r="K161" s="172">
        <f t="shared" si="80"/>
        <v>7.2156287380382773</v>
      </c>
      <c r="L161" s="170">
        <f t="shared" si="80"/>
        <v>7.1701020287803727</v>
      </c>
      <c r="M161" s="170">
        <f t="shared" si="80"/>
        <v>7.2867417560048855</v>
      </c>
      <c r="N161" s="173">
        <f>M105/M41</f>
        <v>7.2867417560048855</v>
      </c>
      <c r="O161" s="138">
        <f t="shared" si="75"/>
        <v>0.11663972722451277</v>
      </c>
      <c r="P161" s="139"/>
      <c r="Q161" s="138">
        <f t="shared" si="76"/>
        <v>7.1113017966608183E-2</v>
      </c>
      <c r="R161" s="139"/>
    </row>
    <row r="162" spans="1:18" x14ac:dyDescent="0.25">
      <c r="A162" s="169" t="s">
        <v>35</v>
      </c>
      <c r="B162" s="137">
        <f t="shared" ref="B162:D164" si="81">B106/B43</f>
        <v>6.6116136919315407</v>
      </c>
      <c r="C162" s="170">
        <f t="shared" si="81"/>
        <v>6.3413335739420731</v>
      </c>
      <c r="D162" s="170">
        <f t="shared" si="81"/>
        <v>6.2950191570881229</v>
      </c>
      <c r="E162" s="171">
        <f>D106/D43</f>
        <v>6.2950191570881229</v>
      </c>
      <c r="F162" s="138">
        <f t="shared" si="77"/>
        <v>-4.6314416853950213E-2</v>
      </c>
      <c r="G162" s="139"/>
      <c r="H162" s="138">
        <f t="shared" si="78"/>
        <v>-0.31659453484341782</v>
      </c>
      <c r="I162" s="139"/>
      <c r="J162" s="124"/>
      <c r="K162" s="172">
        <f t="shared" ref="K162:M164" si="82">K106/K43</f>
        <v>7.3455382970695506</v>
      </c>
      <c r="L162" s="170">
        <f t="shared" si="82"/>
        <v>6.1152355902483171</v>
      </c>
      <c r="M162" s="170">
        <f t="shared" si="82"/>
        <v>6.5358820544184049</v>
      </c>
      <c r="N162" s="173">
        <f>M106/M43</f>
        <v>6.5358820544184049</v>
      </c>
      <c r="O162" s="138">
        <f t="shared" si="75"/>
        <v>0.42064646417008777</v>
      </c>
      <c r="P162" s="139"/>
      <c r="Q162" s="138">
        <f t="shared" si="76"/>
        <v>-0.80965624265114577</v>
      </c>
      <c r="R162" s="139"/>
    </row>
    <row r="163" spans="1:18" x14ac:dyDescent="0.25">
      <c r="A163" s="169" t="s">
        <v>36</v>
      </c>
      <c r="B163" s="137">
        <f t="shared" si="81"/>
        <v>6.9832848837209305</v>
      </c>
      <c r="C163" s="170">
        <f t="shared" si="81"/>
        <v>5.6211849192100543</v>
      </c>
      <c r="D163" s="170">
        <f t="shared" si="81"/>
        <v>7.9708404802744424</v>
      </c>
      <c r="E163" s="171">
        <f>D107/D44</f>
        <v>7.9708404802744424</v>
      </c>
      <c r="F163" s="138">
        <f t="shared" si="77"/>
        <v>2.3496555610643881</v>
      </c>
      <c r="G163" s="139"/>
      <c r="H163" s="138">
        <f t="shared" si="78"/>
        <v>0.98755559655351188</v>
      </c>
      <c r="I163" s="139"/>
      <c r="J163" s="124"/>
      <c r="K163" s="172">
        <f t="shared" si="82"/>
        <v>9.1300893743793452</v>
      </c>
      <c r="L163" s="170">
        <f t="shared" si="82"/>
        <v>8.456972747360668</v>
      </c>
      <c r="M163" s="170">
        <f t="shared" si="82"/>
        <v>9.0886215272506448</v>
      </c>
      <c r="N163" s="173">
        <f>M107/M44</f>
        <v>9.0886215272506448</v>
      </c>
      <c r="O163" s="138">
        <f t="shared" si="75"/>
        <v>0.63164877988997681</v>
      </c>
      <c r="P163" s="139"/>
      <c r="Q163" s="138">
        <f t="shared" si="76"/>
        <v>-4.1467847128700441E-2</v>
      </c>
      <c r="R163" s="139"/>
    </row>
    <row r="164" spans="1:18" x14ac:dyDescent="0.25">
      <c r="A164" s="169" t="s">
        <v>37</v>
      </c>
      <c r="B164" s="137">
        <f t="shared" si="81"/>
        <v>6.4955798231929274</v>
      </c>
      <c r="C164" s="170">
        <f t="shared" si="81"/>
        <v>6.8817802503477052</v>
      </c>
      <c r="D164" s="170">
        <f t="shared" si="81"/>
        <v>7.221374045801527</v>
      </c>
      <c r="E164" s="171">
        <f>D108/D45</f>
        <v>7.221374045801527</v>
      </c>
      <c r="F164" s="138">
        <f t="shared" si="77"/>
        <v>0.33959379545382173</v>
      </c>
      <c r="G164" s="139"/>
      <c r="H164" s="138">
        <f t="shared" si="78"/>
        <v>0.7257942226085996</v>
      </c>
      <c r="I164" s="139"/>
      <c r="J164" s="124"/>
      <c r="K164" s="172">
        <f t="shared" si="82"/>
        <v>8.3524123982228975</v>
      </c>
      <c r="L164" s="170">
        <f t="shared" si="82"/>
        <v>7.9466114371188583</v>
      </c>
      <c r="M164" s="170">
        <f t="shared" si="82"/>
        <v>7.8370005416978357</v>
      </c>
      <c r="N164" s="173">
        <f>M108/M45</f>
        <v>7.8370005416978357</v>
      </c>
      <c r="O164" s="138">
        <f t="shared" si="75"/>
        <v>-0.10961089542102265</v>
      </c>
      <c r="P164" s="139"/>
      <c r="Q164" s="138">
        <f t="shared" si="76"/>
        <v>-0.51541185652506183</v>
      </c>
      <c r="R164" s="139"/>
    </row>
    <row r="165" spans="1:18" x14ac:dyDescent="0.25">
      <c r="A165" s="169" t="s">
        <v>44</v>
      </c>
      <c r="B165" s="137">
        <f>B109/B52</f>
        <v>7.4609581290079214</v>
      </c>
      <c r="C165" s="170">
        <f>C109/C52</f>
        <v>7.3631859756097562</v>
      </c>
      <c r="D165" s="170">
        <f>D109/D52</f>
        <v>7.7679538072897873</v>
      </c>
      <c r="E165" s="171">
        <f>D109/D52</f>
        <v>7.7679538072897873</v>
      </c>
      <c r="F165" s="138">
        <f t="shared" si="77"/>
        <v>0.40476783168003116</v>
      </c>
      <c r="G165" s="139"/>
      <c r="H165" s="138">
        <f t="shared" si="78"/>
        <v>0.30699567828186591</v>
      </c>
      <c r="I165" s="139"/>
      <c r="J165" s="124"/>
      <c r="K165" s="172">
        <f>K109/K52</f>
        <v>7.4834500828832686</v>
      </c>
      <c r="L165" s="170">
        <f>L109/L52</f>
        <v>6.9699415386207253</v>
      </c>
      <c r="M165" s="170">
        <f>M109/M52</f>
        <v>7.1195892978868436</v>
      </c>
      <c r="N165" s="173">
        <f>M109/M52</f>
        <v>7.1195892978868436</v>
      </c>
      <c r="O165" s="138">
        <f t="shared" si="75"/>
        <v>0.14964775926611829</v>
      </c>
      <c r="P165" s="139"/>
      <c r="Q165" s="138">
        <f t="shared" si="76"/>
        <v>-0.36386078499642505</v>
      </c>
      <c r="R165" s="139"/>
    </row>
    <row r="166" spans="1:18" x14ac:dyDescent="0.25">
      <c r="A166" s="174" t="s">
        <v>46</v>
      </c>
      <c r="B166" s="140">
        <f>B110/B54</f>
        <v>13.396316075307748</v>
      </c>
      <c r="C166" s="175">
        <f>C110/C54</f>
        <v>13.905763855929969</v>
      </c>
      <c r="D166" s="175">
        <f>D110/D54</f>
        <v>14.671157439276232</v>
      </c>
      <c r="E166" s="176">
        <f>D110/D54</f>
        <v>14.671157439276232</v>
      </c>
      <c r="F166" s="138">
        <f t="shared" si="77"/>
        <v>0.76539358334626328</v>
      </c>
      <c r="G166" s="139"/>
      <c r="H166" s="138">
        <f t="shared" si="78"/>
        <v>1.2748413639684841</v>
      </c>
      <c r="I166" s="139"/>
      <c r="J166" s="124"/>
      <c r="K166" s="177">
        <f>K110/K54</f>
        <v>11.591952834883809</v>
      </c>
      <c r="L166" s="175">
        <f>L110/L54</f>
        <v>13.197680763983628</v>
      </c>
      <c r="M166" s="175">
        <f>M110/M54</f>
        <v>13.659844274653478</v>
      </c>
      <c r="N166" s="178">
        <f>M110/M54</f>
        <v>13.659844274653478</v>
      </c>
      <c r="O166" s="138">
        <f t="shared" si="75"/>
        <v>0.46216351066984984</v>
      </c>
      <c r="P166" s="139"/>
      <c r="Q166" s="138">
        <f t="shared" si="76"/>
        <v>2.067891439769669</v>
      </c>
      <c r="R166" s="139"/>
    </row>
    <row r="167" spans="1:18" ht="21" x14ac:dyDescent="0.35">
      <c r="A167" s="104" t="s">
        <v>65</v>
      </c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</row>
    <row r="168" spans="1:18" x14ac:dyDescent="0.25">
      <c r="A168" s="72"/>
      <c r="B168" s="11" t="s">
        <v>114</v>
      </c>
      <c r="C168" s="12"/>
      <c r="D168" s="12"/>
      <c r="E168" s="12"/>
      <c r="F168" s="12"/>
      <c r="G168" s="12"/>
      <c r="H168" s="12"/>
      <c r="I168" s="13"/>
      <c r="J168" s="105"/>
      <c r="K168" s="11" t="str">
        <f>K$5</f>
        <v>acumulado junio</v>
      </c>
      <c r="L168" s="12"/>
      <c r="M168" s="12"/>
      <c r="N168" s="12"/>
      <c r="O168" s="12"/>
      <c r="P168" s="12"/>
      <c r="Q168" s="12"/>
      <c r="R168" s="13"/>
    </row>
    <row r="169" spans="1:18" x14ac:dyDescent="0.25">
      <c r="A169" s="15"/>
      <c r="B169" s="106">
        <f>B$6</f>
        <v>2019</v>
      </c>
      <c r="C169" s="11">
        <f>C$6</f>
        <v>2022</v>
      </c>
      <c r="D169" s="13"/>
      <c r="E169" s="107">
        <f>D$6</f>
        <v>2023</v>
      </c>
      <c r="F169" s="108" t="str">
        <f>CONCATENATE("dif ",RIGHT(E169,2),"-",RIGHT(C169,2))</f>
        <v>dif 23-22</v>
      </c>
      <c r="G169" s="109"/>
      <c r="H169" s="108" t="str">
        <f>CONCATENATE("dif ",RIGHT(E169,2),"-",RIGHT(B169,2))</f>
        <v>dif 23-19</v>
      </c>
      <c r="I169" s="109"/>
      <c r="J169" s="110"/>
      <c r="K169" s="106">
        <f>K$6</f>
        <v>2019</v>
      </c>
      <c r="L169" s="11">
        <f>L$6</f>
        <v>2022</v>
      </c>
      <c r="M169" s="13"/>
      <c r="N169" s="107">
        <f>M$6</f>
        <v>2023</v>
      </c>
      <c r="O169" s="108" t="str">
        <f>CONCATENATE("dif ",RIGHT(N169,2),"-",RIGHT(L169,2))</f>
        <v>dif 23-22</v>
      </c>
      <c r="P169" s="109"/>
      <c r="Q169" s="108" t="str">
        <f>CONCATENATE("dif ",RIGHT(N169,2),"-",RIGHT(K169,2))</f>
        <v>dif 23-19</v>
      </c>
      <c r="R169" s="109"/>
    </row>
    <row r="170" spans="1:18" x14ac:dyDescent="0.25">
      <c r="A170" s="111" t="s">
        <v>48</v>
      </c>
      <c r="B170" s="112">
        <f t="shared" ref="B170:D179" si="83">B114/B58</f>
        <v>6.7444582508027509</v>
      </c>
      <c r="C170" s="179">
        <f t="shared" si="83"/>
        <v>6.4282152873614384</v>
      </c>
      <c r="D170" s="180">
        <f t="shared" si="83"/>
        <v>6.2192573318754931</v>
      </c>
      <c r="E170" s="147">
        <f t="shared" ref="E170:E180" si="84">D114/D58</f>
        <v>6.2192573318754931</v>
      </c>
      <c r="F170" s="113">
        <f>E170-C170</f>
        <v>-0.20895795548594531</v>
      </c>
      <c r="G170" s="114"/>
      <c r="H170" s="113">
        <f>E170-B170</f>
        <v>-0.52520091892725773</v>
      </c>
      <c r="I170" s="114"/>
      <c r="J170" s="115"/>
      <c r="K170" s="112">
        <f t="shared" ref="K170:M179" si="85">K114/K58</f>
        <v>6.9670707142458479</v>
      </c>
      <c r="L170" s="144">
        <f t="shared" si="85"/>
        <v>6.5165264969926033</v>
      </c>
      <c r="M170" s="144">
        <f t="shared" si="85"/>
        <v>6.5272894144906601</v>
      </c>
      <c r="N170" s="147">
        <f t="shared" ref="N170:N180" si="86">M114/M58</f>
        <v>6.5272894144906601</v>
      </c>
      <c r="O170" s="118">
        <f t="shared" ref="O170:O180" si="87">N170-L170</f>
        <v>1.0762917498056801E-2</v>
      </c>
      <c r="P170" s="119"/>
      <c r="Q170" s="118">
        <f t="shared" ref="Q170:Q180" si="88">N170-K170</f>
        <v>-0.43978129975518776</v>
      </c>
      <c r="R170" s="119"/>
    </row>
    <row r="171" spans="1:18" x14ac:dyDescent="0.25">
      <c r="A171" s="181" t="s">
        <v>49</v>
      </c>
      <c r="B171" s="182">
        <f t="shared" si="83"/>
        <v>7.0132457341722736</v>
      </c>
      <c r="C171" s="183">
        <f t="shared" si="83"/>
        <v>7.103049196835622</v>
      </c>
      <c r="D171" s="183">
        <f t="shared" si="83"/>
        <v>6.9359119525340818</v>
      </c>
      <c r="E171" s="184">
        <f t="shared" si="84"/>
        <v>6.9359119525340818</v>
      </c>
      <c r="F171" s="135">
        <f>E171-C171</f>
        <v>-0.1671372443015402</v>
      </c>
      <c r="G171" s="136"/>
      <c r="H171" s="135">
        <f>E171-B171</f>
        <v>-7.7333781638191823E-2</v>
      </c>
      <c r="I171" s="136"/>
      <c r="J171" s="124"/>
      <c r="K171" s="182">
        <f t="shared" si="85"/>
        <v>7.2823712069372002</v>
      </c>
      <c r="L171" s="183">
        <f t="shared" si="85"/>
        <v>7.1220294369785444</v>
      </c>
      <c r="M171" s="183">
        <f t="shared" si="85"/>
        <v>7.1172058411296826</v>
      </c>
      <c r="N171" s="184">
        <f t="shared" si="86"/>
        <v>7.1172058411296826</v>
      </c>
      <c r="O171" s="135">
        <f t="shared" si="87"/>
        <v>-4.823595848861828E-3</v>
      </c>
      <c r="P171" s="136"/>
      <c r="Q171" s="135">
        <f t="shared" si="88"/>
        <v>-0.16516536580751762</v>
      </c>
      <c r="R171" s="136"/>
    </row>
    <row r="172" spans="1:18" x14ac:dyDescent="0.25">
      <c r="A172" s="185" t="s">
        <v>50</v>
      </c>
      <c r="B172" s="137">
        <f t="shared" si="83"/>
        <v>7.5785995784071121</v>
      </c>
      <c r="C172" s="170">
        <f t="shared" si="83"/>
        <v>6.7874628069998488</v>
      </c>
      <c r="D172" s="170">
        <f t="shared" si="83"/>
        <v>6.9060145924232348</v>
      </c>
      <c r="E172" s="171">
        <f t="shared" si="84"/>
        <v>6.9060145924232348</v>
      </c>
      <c r="F172" s="138">
        <f>E172-C172</f>
        <v>0.11855178542338596</v>
      </c>
      <c r="G172" s="139"/>
      <c r="H172" s="138">
        <f>E172-B172</f>
        <v>-0.67258498598387728</v>
      </c>
      <c r="I172" s="139"/>
      <c r="J172" s="124"/>
      <c r="K172" s="137">
        <f t="shared" si="85"/>
        <v>7.6090073641098179</v>
      </c>
      <c r="L172" s="170">
        <f t="shared" si="85"/>
        <v>6.952744543454326</v>
      </c>
      <c r="M172" s="170">
        <f t="shared" si="85"/>
        <v>7.1768602866598004</v>
      </c>
      <c r="N172" s="171">
        <f t="shared" si="86"/>
        <v>7.1768602866598004</v>
      </c>
      <c r="O172" s="138">
        <f t="shared" si="87"/>
        <v>0.22411574320547434</v>
      </c>
      <c r="P172" s="139"/>
      <c r="Q172" s="138">
        <f t="shared" si="88"/>
        <v>-0.43214707745001757</v>
      </c>
      <c r="R172" s="139"/>
    </row>
    <row r="173" spans="1:18" x14ac:dyDescent="0.25">
      <c r="A173" s="185" t="s">
        <v>51</v>
      </c>
      <c r="B173" s="137">
        <f t="shared" si="83"/>
        <v>5.4250224483687521</v>
      </c>
      <c r="C173" s="170">
        <f t="shared" si="83"/>
        <v>4.6825208085612369</v>
      </c>
      <c r="D173" s="170">
        <f t="shared" si="83"/>
        <v>3.5626535626535625</v>
      </c>
      <c r="E173" s="171">
        <f t="shared" si="84"/>
        <v>3.5626535626535625</v>
      </c>
      <c r="F173" s="138">
        <f>E173-C173</f>
        <v>-1.1198672459076744</v>
      </c>
      <c r="G173" s="139"/>
      <c r="H173" s="138">
        <f>E173-B173</f>
        <v>-1.8623688857151897</v>
      </c>
      <c r="I173" s="139"/>
      <c r="J173" s="124"/>
      <c r="K173" s="137">
        <f t="shared" si="85"/>
        <v>5.0642114795808357</v>
      </c>
      <c r="L173" s="170">
        <f t="shared" si="85"/>
        <v>4.7068893776377578</v>
      </c>
      <c r="M173" s="170">
        <f t="shared" si="85"/>
        <v>3.1702849895553564</v>
      </c>
      <c r="N173" s="171">
        <f t="shared" si="86"/>
        <v>3.1702849895553564</v>
      </c>
      <c r="O173" s="138">
        <f t="shared" si="87"/>
        <v>-1.5366043880824014</v>
      </c>
      <c r="P173" s="139"/>
      <c r="Q173" s="138">
        <f t="shared" si="88"/>
        <v>-1.8939264900254793</v>
      </c>
      <c r="R173" s="139"/>
    </row>
    <row r="174" spans="1:18" x14ac:dyDescent="0.25">
      <c r="A174" s="185" t="s">
        <v>52</v>
      </c>
      <c r="B174" s="137">
        <f t="shared" si="83"/>
        <v>6.3301280243641083</v>
      </c>
      <c r="C174" s="170">
        <f t="shared" si="83"/>
        <v>5.7599316531396836</v>
      </c>
      <c r="D174" s="170">
        <f t="shared" si="83"/>
        <v>5.4713252618246697</v>
      </c>
      <c r="E174" s="171">
        <f t="shared" si="84"/>
        <v>5.4713252618246697</v>
      </c>
      <c r="F174" s="138">
        <f t="shared" ref="F174:F180" si="89">E174-C174</f>
        <v>-0.28860639131501387</v>
      </c>
      <c r="G174" s="139"/>
      <c r="H174" s="138">
        <f t="shared" ref="H174:H180" si="90">E174-B174</f>
        <v>-0.85880276253943855</v>
      </c>
      <c r="I174" s="139"/>
      <c r="J174" s="124"/>
      <c r="K174" s="137">
        <f t="shared" si="85"/>
        <v>7.0801136588911646</v>
      </c>
      <c r="L174" s="170">
        <f t="shared" si="85"/>
        <v>6.0763011464777863</v>
      </c>
      <c r="M174" s="170">
        <f t="shared" si="85"/>
        <v>6.3749960631987825</v>
      </c>
      <c r="N174" s="171">
        <f t="shared" si="86"/>
        <v>6.3749960631987825</v>
      </c>
      <c r="O174" s="138">
        <f t="shared" si="87"/>
        <v>0.29869491672099624</v>
      </c>
      <c r="P174" s="139"/>
      <c r="Q174" s="138">
        <f t="shared" si="88"/>
        <v>-0.70511759569238208</v>
      </c>
      <c r="R174" s="139"/>
    </row>
    <row r="175" spans="1:18" x14ac:dyDescent="0.25">
      <c r="A175" s="185" t="s">
        <v>53</v>
      </c>
      <c r="B175" s="137">
        <f t="shared" si="83"/>
        <v>6.9462477278628931</v>
      </c>
      <c r="C175" s="170">
        <f t="shared" si="83"/>
        <v>6.8413200058797585</v>
      </c>
      <c r="D175" s="170">
        <f t="shared" si="83"/>
        <v>5.4822099929166894</v>
      </c>
      <c r="E175" s="171">
        <f t="shared" si="84"/>
        <v>5.4822099929166894</v>
      </c>
      <c r="F175" s="138">
        <f>E175-C175</f>
        <v>-1.3591100129630691</v>
      </c>
      <c r="G175" s="139"/>
      <c r="H175" s="138">
        <f>E175-B175</f>
        <v>-1.4640377349462037</v>
      </c>
      <c r="I175" s="139"/>
      <c r="J175" s="124"/>
      <c r="K175" s="137">
        <f t="shared" si="85"/>
        <v>7.3231311177200933</v>
      </c>
      <c r="L175" s="170">
        <f t="shared" si="85"/>
        <v>6.6952215464813207</v>
      </c>
      <c r="M175" s="170">
        <f t="shared" si="85"/>
        <v>5.2811595616687805</v>
      </c>
      <c r="N175" s="171">
        <f t="shared" si="86"/>
        <v>5.2811595616687805</v>
      </c>
      <c r="O175" s="138">
        <f>N175-L175</f>
        <v>-1.4140619848125402</v>
      </c>
      <c r="P175" s="139"/>
      <c r="Q175" s="138">
        <f>N175-K175</f>
        <v>-2.0419715560513128</v>
      </c>
      <c r="R175" s="139"/>
    </row>
    <row r="176" spans="1:18" x14ac:dyDescent="0.25">
      <c r="A176" s="185" t="s">
        <v>54</v>
      </c>
      <c r="B176" s="137">
        <f t="shared" si="83"/>
        <v>2.0880498971534736</v>
      </c>
      <c r="C176" s="170">
        <f>C120/C64</f>
        <v>2.2983870967741935</v>
      </c>
      <c r="D176" s="170">
        <f>D120/D64</f>
        <v>2.1665062045357297</v>
      </c>
      <c r="E176" s="171">
        <f t="shared" si="84"/>
        <v>2.1665062045357297</v>
      </c>
      <c r="F176" s="138">
        <f t="shared" si="89"/>
        <v>-0.13188089223846378</v>
      </c>
      <c r="G176" s="139"/>
      <c r="H176" s="138">
        <f t="shared" si="90"/>
        <v>7.8456307382256174E-2</v>
      </c>
      <c r="I176" s="139"/>
      <c r="J176" s="124"/>
      <c r="K176" s="137">
        <f t="shared" si="85"/>
        <v>2.2376981189293326</v>
      </c>
      <c r="L176" s="170">
        <f>L120/L64</f>
        <v>2.4702310837858286</v>
      </c>
      <c r="M176" s="170">
        <f>M120/M64</f>
        <v>2.3250948628711043</v>
      </c>
      <c r="N176" s="171">
        <f t="shared" si="86"/>
        <v>2.3250948628711043</v>
      </c>
      <c r="O176" s="138">
        <f t="shared" si="87"/>
        <v>-0.14513622091472422</v>
      </c>
      <c r="P176" s="139"/>
      <c r="Q176" s="138">
        <f t="shared" si="88"/>
        <v>8.7396743941771771E-2</v>
      </c>
      <c r="R176" s="139"/>
    </row>
    <row r="177" spans="1:18" x14ac:dyDescent="0.25">
      <c r="A177" s="185" t="s">
        <v>55</v>
      </c>
      <c r="B177" s="137">
        <f t="shared" si="83"/>
        <v>2.1747448979591835</v>
      </c>
      <c r="C177" s="170">
        <f t="shared" si="83"/>
        <v>2.4949115044247789</v>
      </c>
      <c r="D177" s="170">
        <f t="shared" si="83"/>
        <v>2.4809854101889499</v>
      </c>
      <c r="E177" s="171">
        <f t="shared" si="84"/>
        <v>2.4809854101889499</v>
      </c>
      <c r="F177" s="138">
        <f>E177-C177</f>
        <v>-1.3926094235829023E-2</v>
      </c>
      <c r="G177" s="139"/>
      <c r="H177" s="138">
        <f>E177-B177</f>
        <v>0.30624051222976645</v>
      </c>
      <c r="I177" s="139"/>
      <c r="J177" s="124"/>
      <c r="K177" s="137">
        <f t="shared" si="85"/>
        <v>2.666765512639929</v>
      </c>
      <c r="L177" s="170">
        <f t="shared" si="85"/>
        <v>2.7987515706700172</v>
      </c>
      <c r="M177" s="170">
        <f t="shared" si="85"/>
        <v>2.6097839194342143</v>
      </c>
      <c r="N177" s="171">
        <f t="shared" si="86"/>
        <v>2.6097839194342143</v>
      </c>
      <c r="O177" s="138">
        <f>N177-L177</f>
        <v>-0.18896765123580295</v>
      </c>
      <c r="P177" s="139"/>
      <c r="Q177" s="138">
        <f>N177-K177</f>
        <v>-5.698159320571472E-2</v>
      </c>
      <c r="R177" s="139"/>
    </row>
    <row r="178" spans="1:18" x14ac:dyDescent="0.25">
      <c r="A178" s="185" t="s">
        <v>56</v>
      </c>
      <c r="B178" s="137">
        <f t="shared" si="83"/>
        <v>7.5460757920894599</v>
      </c>
      <c r="C178" s="170">
        <f>C122/C66</f>
        <v>7.000953086942709</v>
      </c>
      <c r="D178" s="170">
        <f>D122/D66</f>
        <v>6.7547590790410634</v>
      </c>
      <c r="E178" s="171">
        <f t="shared" si="84"/>
        <v>6.7547590790410634</v>
      </c>
      <c r="F178" s="138">
        <f t="shared" si="89"/>
        <v>-0.24619400790164558</v>
      </c>
      <c r="G178" s="139"/>
      <c r="H178" s="138">
        <f t="shared" si="90"/>
        <v>-0.79131671304839646</v>
      </c>
      <c r="I178" s="139"/>
      <c r="J178" s="124"/>
      <c r="K178" s="137">
        <f t="shared" si="85"/>
        <v>7.5808370235304334</v>
      </c>
      <c r="L178" s="170">
        <f>L122/L66</f>
        <v>6.6574033266408765</v>
      </c>
      <c r="M178" s="170">
        <f>M122/M66</f>
        <v>6.7036314964644834</v>
      </c>
      <c r="N178" s="171">
        <f t="shared" si="86"/>
        <v>6.7036314964644834</v>
      </c>
      <c r="O178" s="138">
        <f t="shared" si="87"/>
        <v>4.6228169823606891E-2</v>
      </c>
      <c r="P178" s="139"/>
      <c r="Q178" s="138">
        <f t="shared" si="88"/>
        <v>-0.87720552706595001</v>
      </c>
      <c r="R178" s="139"/>
    </row>
    <row r="179" spans="1:18" x14ac:dyDescent="0.25">
      <c r="A179" s="186" t="s">
        <v>57</v>
      </c>
      <c r="B179" s="137">
        <f t="shared" si="83"/>
        <v>5.4415117502630652</v>
      </c>
      <c r="C179" s="138">
        <f>C123/C67</f>
        <v>4.8837811900191941</v>
      </c>
      <c r="D179" s="139"/>
      <c r="E179" s="187">
        <f t="shared" si="84"/>
        <v>4.8478149816560627</v>
      </c>
      <c r="F179" s="138">
        <f t="shared" si="89"/>
        <v>-3.5966208363131358E-2</v>
      </c>
      <c r="G179" s="139"/>
      <c r="H179" s="138">
        <f t="shared" si="90"/>
        <v>-0.59369676860700249</v>
      </c>
      <c r="I179" s="139"/>
      <c r="J179" s="124"/>
      <c r="K179" s="137">
        <f t="shared" si="85"/>
        <v>6.0530128364905282</v>
      </c>
      <c r="L179" s="138">
        <f>L123/L67</f>
        <v>5.8072024463379153</v>
      </c>
      <c r="M179" s="139"/>
      <c r="N179" s="187">
        <f t="shared" si="86"/>
        <v>6.0216074205136456</v>
      </c>
      <c r="O179" s="138">
        <f t="shared" si="87"/>
        <v>0.21440497417573035</v>
      </c>
      <c r="P179" s="139"/>
      <c r="Q179" s="138">
        <f t="shared" si="88"/>
        <v>-3.1405415976882622E-2</v>
      </c>
      <c r="R179" s="139"/>
    </row>
    <row r="180" spans="1:18" x14ac:dyDescent="0.25">
      <c r="A180" s="188" t="s">
        <v>58</v>
      </c>
      <c r="B180" s="140">
        <f>B124/B68</f>
        <v>5.5490454246214611</v>
      </c>
      <c r="C180" s="175">
        <f>C124/C68</f>
        <v>6.9069900961676476</v>
      </c>
      <c r="D180" s="175">
        <f>D124/D68</f>
        <v>6.053558249868213</v>
      </c>
      <c r="E180" s="176">
        <f t="shared" si="84"/>
        <v>6.053558249868213</v>
      </c>
      <c r="F180" s="138">
        <f t="shared" si="89"/>
        <v>-0.85343184629943458</v>
      </c>
      <c r="G180" s="139"/>
      <c r="H180" s="138">
        <f t="shared" si="90"/>
        <v>0.50451282524675189</v>
      </c>
      <c r="I180" s="139"/>
      <c r="J180" s="124"/>
      <c r="K180" s="140">
        <f>K124/K68</f>
        <v>5.7985376985050996</v>
      </c>
      <c r="L180" s="175">
        <f>L124/L68</f>
        <v>5.5463266039770689</v>
      </c>
      <c r="M180" s="175">
        <f>M124/M68</f>
        <v>6.9836715335885362</v>
      </c>
      <c r="N180" s="176">
        <f t="shared" si="86"/>
        <v>6.9836715335885362</v>
      </c>
      <c r="O180" s="138">
        <f t="shared" si="87"/>
        <v>1.4373449296114673</v>
      </c>
      <c r="P180" s="139"/>
      <c r="Q180" s="138">
        <f t="shared" si="88"/>
        <v>1.1851338350834366</v>
      </c>
      <c r="R180" s="139"/>
    </row>
    <row r="181" spans="1:18" ht="21" x14ac:dyDescent="0.35">
      <c r="A181" s="189" t="s">
        <v>66</v>
      </c>
      <c r="B181" s="189"/>
      <c r="C181" s="189"/>
      <c r="D181" s="189"/>
      <c r="E181" s="189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</row>
    <row r="182" spans="1:18" x14ac:dyDescent="0.25">
      <c r="A182" s="72"/>
      <c r="B182" s="11" t="s">
        <v>114</v>
      </c>
      <c r="C182" s="12"/>
      <c r="D182" s="12"/>
      <c r="E182" s="12"/>
      <c r="F182" s="12"/>
      <c r="G182" s="12"/>
      <c r="H182" s="12"/>
      <c r="I182" s="13"/>
      <c r="J182" s="190"/>
      <c r="K182" s="11" t="str">
        <f>K$5</f>
        <v>acumulado junio</v>
      </c>
      <c r="L182" s="12"/>
      <c r="M182" s="12"/>
      <c r="N182" s="12"/>
      <c r="O182" s="12"/>
      <c r="P182" s="12"/>
      <c r="Q182" s="12"/>
      <c r="R182" s="13"/>
    </row>
    <row r="183" spans="1:18" x14ac:dyDescent="0.25">
      <c r="A183" s="15"/>
      <c r="B183" s="16">
        <f>B$6</f>
        <v>2019</v>
      </c>
      <c r="C183" s="16">
        <f>C$6</f>
        <v>2022</v>
      </c>
      <c r="D183" s="16">
        <f>D$6</f>
        <v>2023</v>
      </c>
      <c r="E183" s="16" t="str">
        <f>CONCATENATE("var ",RIGHT(D183,2),"/",RIGHT(C183,2))</f>
        <v>var 23/22</v>
      </c>
      <c r="F183" s="16" t="str">
        <f>CONCATENATE("var ",RIGHT(D183,2),"/",RIGHT(B183,2))</f>
        <v>var 23/19</v>
      </c>
      <c r="G183" s="16" t="s">
        <v>67</v>
      </c>
      <c r="H183" s="108" t="s">
        <v>68</v>
      </c>
      <c r="I183" s="109"/>
      <c r="J183" s="191"/>
      <c r="K183" s="16">
        <f>K$6</f>
        <v>2019</v>
      </c>
      <c r="L183" s="16">
        <f>L$6</f>
        <v>2022</v>
      </c>
      <c r="M183" s="16">
        <f>M$6</f>
        <v>2023</v>
      </c>
      <c r="N183" s="16" t="s">
        <v>69</v>
      </c>
      <c r="O183" s="16" t="s">
        <v>116</v>
      </c>
      <c r="P183" s="16" t="s">
        <v>67</v>
      </c>
      <c r="Q183" s="108" t="s">
        <v>68</v>
      </c>
      <c r="R183" s="109"/>
    </row>
    <row r="184" spans="1:18" x14ac:dyDescent="0.25">
      <c r="A184" s="192" t="s">
        <v>4</v>
      </c>
      <c r="B184" s="193">
        <v>0.70180000000000009</v>
      </c>
      <c r="C184" s="193">
        <v>0.65620000000000001</v>
      </c>
      <c r="D184" s="193">
        <v>0.71959999999999991</v>
      </c>
      <c r="E184" s="193">
        <f>D184/C184-1</f>
        <v>9.6616885096007188E-2</v>
      </c>
      <c r="F184" s="193">
        <f>D184/B184-1</f>
        <v>2.5363351382159838E-2</v>
      </c>
      <c r="G184" s="194">
        <f>(D184-C184)*100</f>
        <v>6.3399999999999901</v>
      </c>
      <c r="H184" s="195">
        <f>(D184-B184)*100</f>
        <v>1.7799999999999816</v>
      </c>
      <c r="I184" s="196"/>
      <c r="J184" s="197"/>
      <c r="K184" s="193">
        <v>0.69166679329485681</v>
      </c>
      <c r="L184" s="193">
        <v>0.64850668439434189</v>
      </c>
      <c r="M184" s="193">
        <v>0.72615276934437978</v>
      </c>
      <c r="N184" s="193">
        <f t="shared" ref="N184:N195" si="91">M184/L184-1</f>
        <v>0.11973058538718639</v>
      </c>
      <c r="O184" s="193">
        <f>M184/K184-1</f>
        <v>4.9859233353164001E-2</v>
      </c>
      <c r="P184" s="194">
        <f>(M184-L184)*100</f>
        <v>7.7646084950037881</v>
      </c>
      <c r="Q184" s="195">
        <f>(M184-K184)*100</f>
        <v>3.4485976049522971</v>
      </c>
      <c r="R184" s="196"/>
    </row>
    <row r="185" spans="1:18" x14ac:dyDescent="0.25">
      <c r="A185" s="198" t="s">
        <v>5</v>
      </c>
      <c r="B185" s="193">
        <v>0.74540000000000006</v>
      </c>
      <c r="C185" s="193">
        <v>0.71400000000000008</v>
      </c>
      <c r="D185" s="193">
        <v>0.77980000000000005</v>
      </c>
      <c r="E185" s="199">
        <f t="shared" ref="E185:E195" si="92">D185/C185-1</f>
        <v>9.2156862745097934E-2</v>
      </c>
      <c r="F185" s="199">
        <f t="shared" ref="F185:F195" si="93">D185/B185-1</f>
        <v>4.6149718272068707E-2</v>
      </c>
      <c r="G185" s="200">
        <f t="shared" ref="G185:G195" si="94">(D185-C185)*100</f>
        <v>6.5799999999999965</v>
      </c>
      <c r="H185" s="201">
        <f t="shared" ref="H185:H195" si="95">(D185-B185)*100</f>
        <v>3.4399999999999986</v>
      </c>
      <c r="I185" s="202"/>
      <c r="J185" s="197"/>
      <c r="K185" s="199">
        <v>0.73043834169875599</v>
      </c>
      <c r="L185" s="199">
        <v>0.68586066159605785</v>
      </c>
      <c r="M185" s="199">
        <v>0.7804657242573847</v>
      </c>
      <c r="N185" s="199">
        <f t="shared" si="91"/>
        <v>0.1379362718386159</v>
      </c>
      <c r="O185" s="199">
        <f t="shared" ref="O184:O195" si="96">M185/K185-1</f>
        <v>6.8489535259446566E-2</v>
      </c>
      <c r="P185" s="200">
        <f t="shared" ref="P185:P195" si="97">(M185-L185)*100</f>
        <v>9.4605062661326844</v>
      </c>
      <c r="Q185" s="201">
        <f t="shared" ref="Q185:Q195" si="98">(M185-K185)*100</f>
        <v>5.0027382558628712</v>
      </c>
      <c r="R185" s="202"/>
    </row>
    <row r="186" spans="1:18" x14ac:dyDescent="0.25">
      <c r="A186" s="203" t="s">
        <v>6</v>
      </c>
      <c r="B186" s="204">
        <v>0.59289999999999998</v>
      </c>
      <c r="C186" s="204">
        <v>0.6715000000000001</v>
      </c>
      <c r="D186" s="204">
        <v>0.75150000000000006</v>
      </c>
      <c r="E186" s="204">
        <f t="shared" si="92"/>
        <v>0.11913626209977646</v>
      </c>
      <c r="F186" s="204">
        <f t="shared" si="93"/>
        <v>0.26749873503120281</v>
      </c>
      <c r="G186" s="205">
        <f t="shared" si="94"/>
        <v>7.9999999999999964</v>
      </c>
      <c r="H186" s="206">
        <f t="shared" si="95"/>
        <v>15.860000000000007</v>
      </c>
      <c r="I186" s="207"/>
      <c r="J186" s="208"/>
      <c r="K186" s="204">
        <v>0.64830414114496537</v>
      </c>
      <c r="L186" s="204">
        <v>0.71947139146405725</v>
      </c>
      <c r="M186" s="204">
        <v>0.77368232486857424</v>
      </c>
      <c r="N186" s="204">
        <f t="shared" si="91"/>
        <v>7.5348282152265744E-2</v>
      </c>
      <c r="O186" s="204">
        <f t="shared" si="96"/>
        <v>0.19339408121345536</v>
      </c>
      <c r="P186" s="205">
        <f t="shared" si="97"/>
        <v>5.4210933404516997</v>
      </c>
      <c r="Q186" s="206">
        <f t="shared" si="98"/>
        <v>12.537818372360887</v>
      </c>
      <c r="R186" s="207"/>
    </row>
    <row r="187" spans="1:18" x14ac:dyDescent="0.25">
      <c r="A187" s="37" t="s">
        <v>7</v>
      </c>
      <c r="B187" s="32">
        <v>0.81590000000000007</v>
      </c>
      <c r="C187" s="32">
        <v>0.7802</v>
      </c>
      <c r="D187" s="32">
        <v>0.83400000000000007</v>
      </c>
      <c r="E187" s="32">
        <f t="shared" si="92"/>
        <v>6.8956677774929531E-2</v>
      </c>
      <c r="F187" s="32">
        <f t="shared" si="93"/>
        <v>2.2184091187645638E-2</v>
      </c>
      <c r="G187" s="209">
        <f t="shared" si="94"/>
        <v>5.380000000000007</v>
      </c>
      <c r="H187" s="210">
        <f t="shared" si="95"/>
        <v>1.8100000000000005</v>
      </c>
      <c r="I187" s="211"/>
      <c r="J187" s="208"/>
      <c r="K187" s="32">
        <v>0.78229359229701845</v>
      </c>
      <c r="L187" s="32">
        <v>0.71256207464317556</v>
      </c>
      <c r="M187" s="32">
        <v>0.81988961617482869</v>
      </c>
      <c r="N187" s="32">
        <f t="shared" si="91"/>
        <v>0.15062202347128673</v>
      </c>
      <c r="O187" s="32">
        <f t="shared" si="96"/>
        <v>4.8058713823052601E-2</v>
      </c>
      <c r="P187" s="209">
        <f t="shared" si="97"/>
        <v>10.732754153165313</v>
      </c>
      <c r="Q187" s="210">
        <f t="shared" si="98"/>
        <v>3.7596023877810247</v>
      </c>
      <c r="R187" s="211"/>
    </row>
    <row r="188" spans="1:18" x14ac:dyDescent="0.25">
      <c r="A188" s="37" t="s">
        <v>8</v>
      </c>
      <c r="B188" s="32">
        <v>0.69450000000000001</v>
      </c>
      <c r="C188" s="32">
        <v>0.5756</v>
      </c>
      <c r="D188" s="32">
        <v>0.63580000000000003</v>
      </c>
      <c r="E188" s="32">
        <f t="shared" si="92"/>
        <v>0.10458651841556632</v>
      </c>
      <c r="F188" s="32">
        <f t="shared" si="93"/>
        <v>-8.4521238300935941E-2</v>
      </c>
      <c r="G188" s="209">
        <f t="shared" si="94"/>
        <v>6.0200000000000031</v>
      </c>
      <c r="H188" s="210">
        <f t="shared" si="95"/>
        <v>-5.8699999999999974</v>
      </c>
      <c r="I188" s="211"/>
      <c r="J188" s="208"/>
      <c r="K188" s="32">
        <v>0.66763042599269984</v>
      </c>
      <c r="L188" s="32">
        <v>0.581131858888014</v>
      </c>
      <c r="M188" s="32">
        <v>0.67140398278091973</v>
      </c>
      <c r="N188" s="32">
        <f t="shared" si="91"/>
        <v>0.15533845290402759</v>
      </c>
      <c r="O188" s="32">
        <f t="shared" si="96"/>
        <v>5.6521641933993116E-3</v>
      </c>
      <c r="P188" s="209">
        <f t="shared" si="97"/>
        <v>9.0272123892905736</v>
      </c>
      <c r="Q188" s="210">
        <f t="shared" si="98"/>
        <v>0.37735567882198895</v>
      </c>
      <c r="R188" s="211"/>
    </row>
    <row r="189" spans="1:18" x14ac:dyDescent="0.25">
      <c r="A189" s="37" t="s">
        <v>9</v>
      </c>
      <c r="B189" s="32">
        <v>0.63219999999999998</v>
      </c>
      <c r="C189" s="32">
        <v>0.43450000000000005</v>
      </c>
      <c r="D189" s="32">
        <v>0.53890000000000005</v>
      </c>
      <c r="E189" s="32">
        <f t="shared" si="92"/>
        <v>0.24027617951668589</v>
      </c>
      <c r="F189" s="32">
        <f t="shared" si="93"/>
        <v>-0.14757987978487808</v>
      </c>
      <c r="G189" s="209">
        <f t="shared" si="94"/>
        <v>10.44</v>
      </c>
      <c r="H189" s="210">
        <f t="shared" si="95"/>
        <v>-9.3299999999999947</v>
      </c>
      <c r="I189" s="211"/>
      <c r="J189" s="208"/>
      <c r="K189" s="32">
        <v>0.59952343060581559</v>
      </c>
      <c r="L189" s="32">
        <v>0.50148980059592019</v>
      </c>
      <c r="M189" s="32">
        <v>0.56592965362171421</v>
      </c>
      <c r="N189" s="32">
        <f t="shared" si="91"/>
        <v>0.12849683672373824</v>
      </c>
      <c r="O189" s="32">
        <f t="shared" si="96"/>
        <v>-5.6034135229969251E-2</v>
      </c>
      <c r="P189" s="209">
        <f t="shared" si="97"/>
        <v>6.4439853025794029</v>
      </c>
      <c r="Q189" s="210">
        <f t="shared" si="98"/>
        <v>-3.3593776984101376</v>
      </c>
      <c r="R189" s="211"/>
    </row>
    <row r="190" spans="1:18" x14ac:dyDescent="0.25">
      <c r="A190" s="212" t="s">
        <v>10</v>
      </c>
      <c r="B190" s="213">
        <v>0.57330000000000003</v>
      </c>
      <c r="C190" s="213">
        <v>0.52359999999999995</v>
      </c>
      <c r="D190" s="213">
        <v>0.55289999999999995</v>
      </c>
      <c r="E190" s="213">
        <f t="shared" si="92"/>
        <v>5.5958747135217646E-2</v>
      </c>
      <c r="F190" s="213">
        <f t="shared" si="93"/>
        <v>-3.5583464154892885E-2</v>
      </c>
      <c r="G190" s="214">
        <f t="shared" si="94"/>
        <v>2.9299999999999993</v>
      </c>
      <c r="H190" s="215">
        <f t="shared" si="95"/>
        <v>-2.0400000000000085</v>
      </c>
      <c r="I190" s="216"/>
      <c r="J190" s="208"/>
      <c r="K190" s="213">
        <v>0.61216807625184588</v>
      </c>
      <c r="L190" s="213">
        <v>0.56516029606476959</v>
      </c>
      <c r="M190" s="213">
        <v>0.6625867686641167</v>
      </c>
      <c r="N190" s="213">
        <f t="shared" si="91"/>
        <v>0.17238732670665469</v>
      </c>
      <c r="O190" s="213">
        <f t="shared" si="96"/>
        <v>8.2360865207104617E-2</v>
      </c>
      <c r="P190" s="214">
        <f t="shared" si="97"/>
        <v>9.7426472599347118</v>
      </c>
      <c r="Q190" s="215">
        <f t="shared" si="98"/>
        <v>5.0418692412270811</v>
      </c>
      <c r="R190" s="216"/>
    </row>
    <row r="191" spans="1:18" x14ac:dyDescent="0.25">
      <c r="A191" s="198" t="s">
        <v>11</v>
      </c>
      <c r="B191" s="193">
        <v>0.61460000000000004</v>
      </c>
      <c r="C191" s="193">
        <v>0.50590000000000002</v>
      </c>
      <c r="D191" s="193">
        <v>0.57150000000000001</v>
      </c>
      <c r="E191" s="199">
        <f t="shared" si="92"/>
        <v>0.12966989523621275</v>
      </c>
      <c r="F191" s="199">
        <f t="shared" si="93"/>
        <v>-7.0126911812561032E-2</v>
      </c>
      <c r="G191" s="200">
        <f t="shared" si="94"/>
        <v>6.5599999999999987</v>
      </c>
      <c r="H191" s="201">
        <f t="shared" si="95"/>
        <v>-4.3100000000000023</v>
      </c>
      <c r="I191" s="202"/>
      <c r="J191" s="197"/>
      <c r="K191" s="199">
        <v>0.61352788714795281</v>
      </c>
      <c r="L191" s="199">
        <v>0.54837822212011866</v>
      </c>
      <c r="M191" s="199">
        <v>0.59312772709393036</v>
      </c>
      <c r="N191" s="199">
        <f t="shared" si="91"/>
        <v>8.1603359084543747E-2</v>
      </c>
      <c r="O191" s="199">
        <f t="shared" si="96"/>
        <v>-3.3250583194929684E-2</v>
      </c>
      <c r="P191" s="200">
        <f t="shared" si="97"/>
        <v>4.4749504973811689</v>
      </c>
      <c r="Q191" s="201">
        <f t="shared" si="98"/>
        <v>-2.0400160054022454</v>
      </c>
      <c r="R191" s="202"/>
    </row>
    <row r="192" spans="1:18" x14ac:dyDescent="0.25">
      <c r="A192" s="36" t="s">
        <v>12</v>
      </c>
      <c r="B192" s="204">
        <v>0.74269999999999992</v>
      </c>
      <c r="C192" s="204">
        <v>0.61319999999999997</v>
      </c>
      <c r="D192" s="204">
        <v>0.49249999999999999</v>
      </c>
      <c r="E192" s="204">
        <f t="shared" si="92"/>
        <v>-0.19683626875407689</v>
      </c>
      <c r="F192" s="204">
        <f t="shared" si="93"/>
        <v>-0.33687895516359223</v>
      </c>
      <c r="G192" s="205">
        <f t="shared" si="94"/>
        <v>-12.069999999999997</v>
      </c>
      <c r="H192" s="206">
        <f t="shared" si="95"/>
        <v>-25.019999999999992</v>
      </c>
      <c r="I192" s="207"/>
      <c r="J192" s="208"/>
      <c r="K192" s="204">
        <v>0.69665564361925614</v>
      </c>
      <c r="L192" s="204">
        <v>0.64810346109060279</v>
      </c>
      <c r="M192" s="204">
        <v>0.63847516943866678</v>
      </c>
      <c r="N192" s="204">
        <f t="shared" si="91"/>
        <v>-1.485610281379135E-2</v>
      </c>
      <c r="O192" s="204">
        <f t="shared" si="96"/>
        <v>-8.3513963768858557E-2</v>
      </c>
      <c r="P192" s="205">
        <f t="shared" si="97"/>
        <v>-0.96282916519360162</v>
      </c>
      <c r="Q192" s="206">
        <f t="shared" si="98"/>
        <v>-5.8180474180589359</v>
      </c>
      <c r="R192" s="207"/>
    </row>
    <row r="193" spans="1:18" x14ac:dyDescent="0.25">
      <c r="A193" s="37" t="s">
        <v>8</v>
      </c>
      <c r="B193" s="32">
        <v>0.62350000000000005</v>
      </c>
      <c r="C193" s="32">
        <v>0.54220000000000002</v>
      </c>
      <c r="D193" s="32">
        <v>0.61280000000000001</v>
      </c>
      <c r="E193" s="32">
        <f t="shared" si="92"/>
        <v>0.13021025451862789</v>
      </c>
      <c r="F193" s="32">
        <f t="shared" si="93"/>
        <v>-1.7161186848436261E-2</v>
      </c>
      <c r="G193" s="209">
        <f t="shared" si="94"/>
        <v>7.06</v>
      </c>
      <c r="H193" s="210">
        <f t="shared" si="95"/>
        <v>-1.0700000000000043</v>
      </c>
      <c r="I193" s="211"/>
      <c r="J193" s="208"/>
      <c r="K193" s="32">
        <v>0.62002813526005462</v>
      </c>
      <c r="L193" s="32">
        <v>0.55962649547381671</v>
      </c>
      <c r="M193" s="32">
        <v>0.60651967700127962</v>
      </c>
      <c r="N193" s="32">
        <f t="shared" si="91"/>
        <v>8.3793712246880148E-2</v>
      </c>
      <c r="O193" s="32">
        <f t="shared" si="96"/>
        <v>-2.1786847226068606E-2</v>
      </c>
      <c r="P193" s="209">
        <f t="shared" si="97"/>
        <v>4.6893181527462913</v>
      </c>
      <c r="Q193" s="210">
        <f t="shared" si="98"/>
        <v>-1.3508458258775002</v>
      </c>
      <c r="R193" s="211"/>
    </row>
    <row r="194" spans="1:18" x14ac:dyDescent="0.25">
      <c r="A194" s="37" t="s">
        <v>9</v>
      </c>
      <c r="B194" s="32">
        <v>0.60750000000000004</v>
      </c>
      <c r="C194" s="32">
        <v>0.42840000000000006</v>
      </c>
      <c r="D194" s="32">
        <v>0.50209999999999999</v>
      </c>
      <c r="E194" s="32">
        <f t="shared" si="92"/>
        <v>0.1720354808590101</v>
      </c>
      <c r="F194" s="32">
        <f t="shared" si="93"/>
        <v>-0.17349794238683136</v>
      </c>
      <c r="G194" s="209">
        <f t="shared" si="94"/>
        <v>7.369999999999993</v>
      </c>
      <c r="H194" s="210">
        <f t="shared" si="95"/>
        <v>-10.540000000000004</v>
      </c>
      <c r="I194" s="211"/>
      <c r="J194" s="208"/>
      <c r="K194" s="32">
        <v>0.60013045442515844</v>
      </c>
      <c r="L194" s="32">
        <v>0.50101918103348209</v>
      </c>
      <c r="M194" s="32">
        <v>0.5460209877388047</v>
      </c>
      <c r="N194" s="32">
        <f t="shared" si="91"/>
        <v>8.982052665627438E-2</v>
      </c>
      <c r="O194" s="32">
        <f t="shared" si="96"/>
        <v>-9.0162840907954123E-2</v>
      </c>
      <c r="P194" s="209">
        <f t="shared" si="97"/>
        <v>4.5001806705322611</v>
      </c>
      <c r="Q194" s="210">
        <f t="shared" si="98"/>
        <v>-5.4109466686353747</v>
      </c>
      <c r="R194" s="211"/>
    </row>
    <row r="195" spans="1:18" x14ac:dyDescent="0.25">
      <c r="A195" s="38" t="s">
        <v>10</v>
      </c>
      <c r="B195" s="103">
        <v>0.54069999999999996</v>
      </c>
      <c r="C195" s="103">
        <v>0.41220000000000001</v>
      </c>
      <c r="D195" s="103">
        <v>0.54859999999999998</v>
      </c>
      <c r="E195" s="103">
        <f t="shared" si="92"/>
        <v>0.33090732654051425</v>
      </c>
      <c r="F195" s="103">
        <f t="shared" si="93"/>
        <v>1.4610689846495273E-2</v>
      </c>
      <c r="G195" s="217">
        <f t="shared" si="94"/>
        <v>13.639999999999997</v>
      </c>
      <c r="H195" s="218">
        <f t="shared" si="95"/>
        <v>0.79000000000000181</v>
      </c>
      <c r="I195" s="219"/>
      <c r="J195" s="208"/>
      <c r="K195" s="103">
        <v>0.58583717702763383</v>
      </c>
      <c r="L195" s="103">
        <v>0.53194210504977535</v>
      </c>
      <c r="M195" s="103">
        <v>0.60859873698028788</v>
      </c>
      <c r="N195" s="103">
        <f t="shared" si="91"/>
        <v>0.14410709587153203</v>
      </c>
      <c r="O195" s="103">
        <f t="shared" si="96"/>
        <v>3.8853047988759437E-2</v>
      </c>
      <c r="P195" s="217">
        <f t="shared" si="97"/>
        <v>7.6656631930512535</v>
      </c>
      <c r="Q195" s="218">
        <f t="shared" si="98"/>
        <v>2.2761559952654054</v>
      </c>
      <c r="R195" s="219"/>
    </row>
    <row r="196" spans="1:18" x14ac:dyDescent="0.25">
      <c r="A196" s="42" t="s">
        <v>13</v>
      </c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4"/>
    </row>
    <row r="197" spans="1:18" ht="21" x14ac:dyDescent="0.35">
      <c r="A197" s="189" t="s">
        <v>71</v>
      </c>
      <c r="B197" s="189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</row>
    <row r="198" spans="1:18" x14ac:dyDescent="0.25">
      <c r="A198" s="72"/>
      <c r="B198" s="11" t="s">
        <v>114</v>
      </c>
      <c r="C198" s="12"/>
      <c r="D198" s="12"/>
      <c r="E198" s="12"/>
      <c r="F198" s="12"/>
      <c r="G198" s="12"/>
      <c r="H198" s="12"/>
      <c r="I198" s="13"/>
      <c r="J198" s="190"/>
      <c r="K198" s="11" t="str">
        <f>K$5</f>
        <v>acumulado junio</v>
      </c>
      <c r="L198" s="12"/>
      <c r="M198" s="12"/>
      <c r="N198" s="12"/>
      <c r="O198" s="12"/>
      <c r="P198" s="12"/>
      <c r="Q198" s="12"/>
      <c r="R198" s="13"/>
    </row>
    <row r="199" spans="1:18" x14ac:dyDescent="0.25">
      <c r="A199" s="10"/>
      <c r="B199" s="16">
        <f>B$6</f>
        <v>2019</v>
      </c>
      <c r="C199" s="16">
        <f>C$6</f>
        <v>2022</v>
      </c>
      <c r="D199" s="16">
        <f>D$6</f>
        <v>2023</v>
      </c>
      <c r="E199" s="16" t="s">
        <v>69</v>
      </c>
      <c r="F199" s="16" t="s">
        <v>70</v>
      </c>
      <c r="G199" s="16" t="str">
        <f>CONCATENATE("dif ",RIGHT(D199,2),"-",RIGHT(C199,2))</f>
        <v>dif 23-22</v>
      </c>
      <c r="H199" s="108" t="str">
        <f>CONCATENATE("dif ",RIGHT(D199,2),"-",RIGHT(B199,2))</f>
        <v>dif 23-19</v>
      </c>
      <c r="I199" s="109"/>
      <c r="J199" s="191"/>
      <c r="K199" s="16">
        <f>K$6</f>
        <v>2019</v>
      </c>
      <c r="L199" s="16">
        <f>L$6</f>
        <v>2022</v>
      </c>
      <c r="M199" s="16">
        <f>M$6</f>
        <v>2023</v>
      </c>
      <c r="N199" s="16" t="s">
        <v>69</v>
      </c>
      <c r="O199" s="16" t="s">
        <v>70</v>
      </c>
      <c r="P199" s="16" t="str">
        <f>CONCATENATE("dif ",RIGHT(M199,2),"-",RIGHT(L199,2))</f>
        <v>dif 23-22</v>
      </c>
      <c r="Q199" s="108" t="str">
        <f>CONCATENATE("dif ",RIGHT(M199,2),"-",RIGHT(K199,2))</f>
        <v>dif 23-19</v>
      </c>
      <c r="R199" s="109"/>
    </row>
    <row r="200" spans="1:18" x14ac:dyDescent="0.25">
      <c r="A200" s="192" t="s">
        <v>48</v>
      </c>
      <c r="B200" s="193">
        <v>0.70180000000000009</v>
      </c>
      <c r="C200" s="193">
        <v>0.65620000000000001</v>
      </c>
      <c r="D200" s="193">
        <v>0.71959999999999991</v>
      </c>
      <c r="E200" s="220">
        <f>IFERROR(D200/C200-1,"-")</f>
        <v>9.6616885096007188E-2</v>
      </c>
      <c r="F200" s="220">
        <f>IFERROR(D200/B200-1,"-")</f>
        <v>2.5363351382159838E-2</v>
      </c>
      <c r="G200" s="194">
        <f>IFERROR((D200-C200)*100,"-")</f>
        <v>6.3399999999999901</v>
      </c>
      <c r="H200" s="195">
        <f>IFERROR((D200-B200)*100,"-")</f>
        <v>1.7799999999999816</v>
      </c>
      <c r="I200" s="196"/>
      <c r="J200" s="197"/>
      <c r="K200" s="193">
        <v>0.69166679329485681</v>
      </c>
      <c r="L200" s="193">
        <v>0.64850668439434189</v>
      </c>
      <c r="M200" s="193">
        <v>0.72615276934437978</v>
      </c>
      <c r="N200" s="220">
        <f>IFERROR(M200/L200-1,"-")</f>
        <v>0.11973058538718639</v>
      </c>
      <c r="O200" s="220">
        <f>IFERROR(M200/K200-1,"-")</f>
        <v>4.9859233353164001E-2</v>
      </c>
      <c r="P200" s="194">
        <f>IFERROR((M200-L200)*100,"-")</f>
        <v>7.7646084950037881</v>
      </c>
      <c r="Q200" s="195">
        <f>IFERROR((M200-K200)*100,"-")</f>
        <v>3.4485976049522971</v>
      </c>
      <c r="R200" s="196"/>
    </row>
    <row r="201" spans="1:18" x14ac:dyDescent="0.25">
      <c r="A201" s="221" t="s">
        <v>49</v>
      </c>
      <c r="B201" s="204">
        <v>0.77910000000000001</v>
      </c>
      <c r="C201" s="204">
        <v>0.76419999999999999</v>
      </c>
      <c r="D201" s="204">
        <v>0.77810000000000001</v>
      </c>
      <c r="E201" s="222">
        <f>IFERROR(D201/C201-1,"-")</f>
        <v>1.8188955770740645E-2</v>
      </c>
      <c r="F201" s="222">
        <f t="shared" ref="F201:F209" si="99">IFERROR(D201/B201-1,"-")</f>
        <v>-1.2835322808368854E-3</v>
      </c>
      <c r="G201" s="223">
        <f t="shared" ref="G201:G209" si="100">IFERROR((D201-C201)*100,"-")</f>
        <v>1.3900000000000023</v>
      </c>
      <c r="H201" s="210">
        <f t="shared" ref="H201:H209" si="101">IFERROR((D201-B201)*100,"-")</f>
        <v>-0.10000000000000009</v>
      </c>
      <c r="I201" s="211"/>
      <c r="J201" s="191"/>
      <c r="K201" s="204">
        <v>0.75725621087929351</v>
      </c>
      <c r="L201" s="204">
        <v>0.74064276375027516</v>
      </c>
      <c r="M201" s="204">
        <v>0.78329838897636694</v>
      </c>
      <c r="N201" s="222">
        <f>IFERROR(M201/L201-1,"-")</f>
        <v>5.7592711781997652E-2</v>
      </c>
      <c r="O201" s="222">
        <f t="shared" ref="O201:O209" si="102">IFERROR(M201/K201-1,"-")</f>
        <v>3.4390180922827085E-2</v>
      </c>
      <c r="P201" s="223">
        <f t="shared" ref="P201:P209" si="103">IFERROR((M201-L201)*100,"-")</f>
        <v>4.2655625226091782</v>
      </c>
      <c r="Q201" s="210">
        <f t="shared" ref="Q201:Q209" si="104">IFERROR((M201-K201)*100,"-")</f>
        <v>2.6042178097073432</v>
      </c>
      <c r="R201" s="211"/>
    </row>
    <row r="202" spans="1:18" x14ac:dyDescent="0.25">
      <c r="A202" s="99" t="s">
        <v>50</v>
      </c>
      <c r="B202" s="32">
        <v>0.67500000000000004</v>
      </c>
      <c r="C202" s="32">
        <v>0.5746</v>
      </c>
      <c r="D202" s="32">
        <v>0.68290000000000006</v>
      </c>
      <c r="E202" s="222">
        <f>IFERROR(D202/C202-1,"-")</f>
        <v>0.18847894187260716</v>
      </c>
      <c r="F202" s="222">
        <f t="shared" si="99"/>
        <v>1.1703703703703772E-2</v>
      </c>
      <c r="G202" s="223">
        <f t="shared" si="100"/>
        <v>10.830000000000005</v>
      </c>
      <c r="H202" s="210">
        <f t="shared" si="101"/>
        <v>0.79000000000000181</v>
      </c>
      <c r="I202" s="211"/>
      <c r="J202" s="191"/>
      <c r="K202" s="32">
        <v>0.65565271367279565</v>
      </c>
      <c r="L202" s="32">
        <v>0.58856763044200733</v>
      </c>
      <c r="M202" s="32">
        <v>0.67562001155816187</v>
      </c>
      <c r="N202" s="222">
        <f>IFERROR(M202/L202-1,"-")</f>
        <v>0.14790548547628957</v>
      </c>
      <c r="O202" s="222">
        <f t="shared" si="102"/>
        <v>3.0454076478254155E-2</v>
      </c>
      <c r="P202" s="223">
        <f t="shared" si="103"/>
        <v>8.7052381116154542</v>
      </c>
      <c r="Q202" s="210">
        <f t="shared" si="104"/>
        <v>1.996729788536622</v>
      </c>
      <c r="R202" s="211"/>
    </row>
    <row r="203" spans="1:18" x14ac:dyDescent="0.25">
      <c r="A203" s="99" t="s">
        <v>51</v>
      </c>
      <c r="B203" s="32">
        <v>0.53610000000000002</v>
      </c>
      <c r="C203" s="32">
        <v>0.46659999999999996</v>
      </c>
      <c r="D203" s="32">
        <v>0.318</v>
      </c>
      <c r="E203" s="222">
        <f>IFERROR(D203/C203-1,"-")</f>
        <v>-0.31847406772396047</v>
      </c>
      <c r="F203" s="222">
        <f t="shared" si="99"/>
        <v>-0.40682708449916061</v>
      </c>
      <c r="G203" s="223">
        <f t="shared" si="100"/>
        <v>-14.859999999999996</v>
      </c>
      <c r="H203" s="210">
        <f t="shared" si="101"/>
        <v>-21.810000000000002</v>
      </c>
      <c r="I203" s="211"/>
      <c r="J203" s="191"/>
      <c r="K203" s="222">
        <v>0.57569354909871706</v>
      </c>
      <c r="L203" s="222">
        <v>0.52688873215069931</v>
      </c>
      <c r="M203" s="222">
        <v>0.5148601822235146</v>
      </c>
      <c r="N203" s="222">
        <f>IFERROR(M203/L203-1,"-")</f>
        <v>-2.2829392987937958E-2</v>
      </c>
      <c r="O203" s="222">
        <f t="shared" si="102"/>
        <v>-0.10566970390833941</v>
      </c>
      <c r="P203" s="223">
        <f t="shared" si="103"/>
        <v>-1.2028549927184717</v>
      </c>
      <c r="Q203" s="210">
        <f t="shared" si="104"/>
        <v>-6.0833366875202461</v>
      </c>
      <c r="R203" s="211"/>
    </row>
    <row r="204" spans="1:18" x14ac:dyDescent="0.25">
      <c r="A204" s="99" t="s">
        <v>52</v>
      </c>
      <c r="B204" s="32">
        <v>0.70819999999999994</v>
      </c>
      <c r="C204" s="32">
        <v>0.66049999999999998</v>
      </c>
      <c r="D204" s="32">
        <v>0.6956</v>
      </c>
      <c r="E204" s="222">
        <f t="shared" ref="E204:E209" si="105">IFERROR(D204/C204-1,"-")</f>
        <v>5.3141559424678242E-2</v>
      </c>
      <c r="F204" s="222">
        <f t="shared" si="99"/>
        <v>-1.7791584298220808E-2</v>
      </c>
      <c r="G204" s="223">
        <f t="shared" si="100"/>
        <v>3.510000000000002</v>
      </c>
      <c r="H204" s="210">
        <f t="shared" si="101"/>
        <v>-1.2599999999999945</v>
      </c>
      <c r="I204" s="211"/>
      <c r="J204" s="191"/>
      <c r="K204" s="222">
        <v>0.6981857384297947</v>
      </c>
      <c r="L204" s="222">
        <v>0.5895444784498064</v>
      </c>
      <c r="M204" s="222">
        <v>0.7027466707787986</v>
      </c>
      <c r="N204" s="222">
        <f t="shared" ref="N204:N209" si="106">IFERROR(M204/L204-1,"-")</f>
        <v>0.1920163727538502</v>
      </c>
      <c r="O204" s="222">
        <f t="shared" si="102"/>
        <v>6.5325487158494067E-3</v>
      </c>
      <c r="P204" s="223">
        <f t="shared" si="103"/>
        <v>11.32021923289922</v>
      </c>
      <c r="Q204" s="210">
        <f t="shared" si="104"/>
        <v>0.45609323490038989</v>
      </c>
      <c r="R204" s="211"/>
    </row>
    <row r="205" spans="1:18" x14ac:dyDescent="0.25">
      <c r="A205" s="99" t="s">
        <v>53</v>
      </c>
      <c r="B205" s="32">
        <v>0.64910000000000001</v>
      </c>
      <c r="C205" s="32">
        <v>0.75730000000000008</v>
      </c>
      <c r="D205" s="32">
        <v>0.7</v>
      </c>
      <c r="E205" s="222">
        <f>IFERROR(D205/C205-1,"-")</f>
        <v>-7.5663541529116807E-2</v>
      </c>
      <c r="F205" s="222">
        <f>IFERROR(D205/B205-1,"-")</f>
        <v>7.8416268679710299E-2</v>
      </c>
      <c r="G205" s="223">
        <f>IFERROR((D205-C205)*100,"-")</f>
        <v>-5.7300000000000129</v>
      </c>
      <c r="H205" s="210">
        <f>IFERROR((D205-B205)*100,"-")</f>
        <v>5.0899999999999945</v>
      </c>
      <c r="I205" s="211"/>
      <c r="J205" s="191"/>
      <c r="K205" s="222">
        <v>0.33635026632220627</v>
      </c>
      <c r="L205" s="222">
        <v>0.33730648069808833</v>
      </c>
      <c r="M205" s="222">
        <v>0.34129254783658586</v>
      </c>
      <c r="N205" s="222">
        <f>IFERROR(M205/L205-1,"-")</f>
        <v>1.1817345253041012E-2</v>
      </c>
      <c r="O205" s="222">
        <f>IFERROR(M205/K205-1,"-")</f>
        <v>1.4693853429701642E-2</v>
      </c>
      <c r="P205" s="223">
        <f>IFERROR((M205-L205)*100,"-")</f>
        <v>0.39860671384975288</v>
      </c>
      <c r="Q205" s="210">
        <f>IFERROR((M205-K205)*100,"-")</f>
        <v>0.49422815143795873</v>
      </c>
      <c r="R205" s="211"/>
    </row>
    <row r="206" spans="1:18" x14ac:dyDescent="0.25">
      <c r="A206" s="99" t="s">
        <v>54</v>
      </c>
      <c r="B206" s="222">
        <v>0.38740000000000002</v>
      </c>
      <c r="C206" s="222">
        <v>0.49780000000000002</v>
      </c>
      <c r="D206" s="222">
        <v>0.47289999999999999</v>
      </c>
      <c r="E206" s="222">
        <f t="shared" si="105"/>
        <v>-5.0020088388911255E-2</v>
      </c>
      <c r="F206" s="222">
        <f t="shared" si="99"/>
        <v>0.22070211667527095</v>
      </c>
      <c r="G206" s="223">
        <f t="shared" si="100"/>
        <v>-2.4900000000000033</v>
      </c>
      <c r="H206" s="210">
        <f t="shared" si="101"/>
        <v>8.5499999999999972</v>
      </c>
      <c r="I206" s="211"/>
      <c r="J206" s="191"/>
      <c r="K206" s="222">
        <v>0.50741348240524076</v>
      </c>
      <c r="L206" s="222">
        <v>0.54874580107688153</v>
      </c>
      <c r="M206" s="222">
        <v>0.57423389303024075</v>
      </c>
      <c r="N206" s="222">
        <f t="shared" si="106"/>
        <v>4.644790338867355E-2</v>
      </c>
      <c r="O206" s="222">
        <f t="shared" si="102"/>
        <v>0.13168828370160357</v>
      </c>
      <c r="P206" s="223">
        <f t="shared" si="103"/>
        <v>2.5488091953359215</v>
      </c>
      <c r="Q206" s="210">
        <f t="shared" si="104"/>
        <v>6.6820410624999997</v>
      </c>
      <c r="R206" s="211"/>
    </row>
    <row r="207" spans="1:18" x14ac:dyDescent="0.25">
      <c r="A207" s="99" t="s">
        <v>55</v>
      </c>
      <c r="B207" s="222">
        <v>0.48659999999999998</v>
      </c>
      <c r="C207" s="222">
        <v>0.56700000000000006</v>
      </c>
      <c r="D207" s="222">
        <v>0.52149999999999996</v>
      </c>
      <c r="E207" s="222">
        <f>IFERROR(D207/C207-1,"-")</f>
        <v>-8.0246913580247048E-2</v>
      </c>
      <c r="F207" s="222">
        <f>IFERROR(D207/B207-1,"-")</f>
        <v>7.1722153719687709E-2</v>
      </c>
      <c r="G207" s="223">
        <f>IFERROR((D207-C207)*100,"-")</f>
        <v>-4.5500000000000096</v>
      </c>
      <c r="H207" s="210">
        <f>IFERROR((D207-B207)*100,"-")</f>
        <v>3.4899999999999984</v>
      </c>
      <c r="I207" s="211"/>
      <c r="J207" s="191"/>
      <c r="K207" s="222">
        <v>0.53292641372464777</v>
      </c>
      <c r="L207" s="222">
        <v>0.59226473842670024</v>
      </c>
      <c r="M207" s="222">
        <v>0.66728331791705209</v>
      </c>
      <c r="N207" s="222">
        <f>IFERROR(M207/L207-1,"-")</f>
        <v>0.1266639302039696</v>
      </c>
      <c r="O207" s="222">
        <f>IFERROR(M207/K207-1,"-")</f>
        <v>0.25211154998563035</v>
      </c>
      <c r="P207" s="223">
        <f>IFERROR((M207-L207)*100,"-")</f>
        <v>7.501857949035184</v>
      </c>
      <c r="Q207" s="210">
        <f>IFERROR((M207-K207)*100,"-")</f>
        <v>13.435690419240432</v>
      </c>
      <c r="R207" s="211"/>
    </row>
    <row r="208" spans="1:18" x14ac:dyDescent="0.25">
      <c r="A208" s="99" t="s">
        <v>56</v>
      </c>
      <c r="B208" s="32">
        <v>0.70519999999999994</v>
      </c>
      <c r="C208" s="32">
        <v>0.6873999999999999</v>
      </c>
      <c r="D208" s="32">
        <v>0.76780000000000004</v>
      </c>
      <c r="E208" s="222">
        <f t="shared" si="105"/>
        <v>0.11696246726796655</v>
      </c>
      <c r="F208" s="222">
        <f t="shared" si="99"/>
        <v>8.8769143505388781E-2</v>
      </c>
      <c r="G208" s="223">
        <f t="shared" si="100"/>
        <v>8.0400000000000134</v>
      </c>
      <c r="H208" s="210">
        <f t="shared" si="101"/>
        <v>6.2600000000000104</v>
      </c>
      <c r="I208" s="211"/>
      <c r="J208" s="191"/>
      <c r="K208" s="222">
        <v>0.70009782774298568</v>
      </c>
      <c r="L208" s="222">
        <v>0.70284738904609112</v>
      </c>
      <c r="M208" s="222">
        <v>0.78458686900865937</v>
      </c>
      <c r="N208" s="222">
        <f t="shared" si="106"/>
        <v>0.11629762198235616</v>
      </c>
      <c r="O208" s="222">
        <f t="shared" si="102"/>
        <v>0.12068176463002911</v>
      </c>
      <c r="P208" s="223">
        <f t="shared" si="103"/>
        <v>8.1739479962568247</v>
      </c>
      <c r="Q208" s="210">
        <f t="shared" si="104"/>
        <v>8.4489041265673688</v>
      </c>
      <c r="R208" s="211"/>
    </row>
    <row r="209" spans="1:18" x14ac:dyDescent="0.25">
      <c r="A209" s="100" t="s">
        <v>57</v>
      </c>
      <c r="B209" s="224">
        <v>0.50819999999999999</v>
      </c>
      <c r="C209" s="224">
        <v>0.37180000000000002</v>
      </c>
      <c r="D209" s="224">
        <v>0.81379999999999997</v>
      </c>
      <c r="E209" s="224">
        <f t="shared" si="105"/>
        <v>1.1888111888111887</v>
      </c>
      <c r="F209" s="224">
        <f t="shared" si="99"/>
        <v>0.60133805588351041</v>
      </c>
      <c r="G209" s="225">
        <f t="shared" si="100"/>
        <v>44.199999999999996</v>
      </c>
      <c r="H209" s="226">
        <f t="shared" si="101"/>
        <v>30.56</v>
      </c>
      <c r="I209" s="227"/>
      <c r="J209" s="191"/>
      <c r="K209" s="224">
        <v>0.52744783960253572</v>
      </c>
      <c r="L209" s="224">
        <v>0.47377688858962219</v>
      </c>
      <c r="M209" s="224">
        <v>0.69474412205731706</v>
      </c>
      <c r="N209" s="224">
        <f t="shared" si="106"/>
        <v>0.46639512983735498</v>
      </c>
      <c r="O209" s="224">
        <f t="shared" si="102"/>
        <v>0.31718071417421934</v>
      </c>
      <c r="P209" s="225">
        <f t="shared" si="103"/>
        <v>22.096723346769487</v>
      </c>
      <c r="Q209" s="226">
        <f t="shared" si="104"/>
        <v>16.729628245478136</v>
      </c>
      <c r="R209" s="227"/>
    </row>
    <row r="210" spans="1:18" x14ac:dyDescent="0.25">
      <c r="A210" s="99" t="s">
        <v>58</v>
      </c>
      <c r="B210" s="222">
        <v>0.58150000000000002</v>
      </c>
      <c r="C210" s="222">
        <v>0.52159999999999995</v>
      </c>
      <c r="D210" s="222">
        <v>0.62939999999999996</v>
      </c>
      <c r="E210" s="222">
        <f>IFERROR(D210/C210-1,"-")</f>
        <v>0.20667177914110435</v>
      </c>
      <c r="F210" s="222">
        <f>IFERROR(D210/B210-1,"-")</f>
        <v>8.2373172828890784E-2</v>
      </c>
      <c r="G210" s="223">
        <f>IFERROR((D210-C210)*100,"-")</f>
        <v>10.780000000000001</v>
      </c>
      <c r="H210" s="210">
        <f>IFERROR((D210-B210)*100,"-")</f>
        <v>4.7899999999999938</v>
      </c>
      <c r="I210" s="211"/>
      <c r="J210" s="191"/>
      <c r="K210" s="222">
        <v>0.61021135618859679</v>
      </c>
      <c r="L210" s="222">
        <v>0.48314338220145531</v>
      </c>
      <c r="M210" s="222">
        <v>0.74093602247057744</v>
      </c>
      <c r="N210" s="222">
        <f>IFERROR(M210/L210-1,"-")</f>
        <v>0.5335737790601276</v>
      </c>
      <c r="O210" s="222">
        <f>IFERROR(M210/K210-1,"-")</f>
        <v>0.21422850452749986</v>
      </c>
      <c r="P210" s="223">
        <f>IFERROR((M210-L210)*100,"-")</f>
        <v>25.779264026912212</v>
      </c>
      <c r="Q210" s="210">
        <f>IFERROR((M210-K210)*100,"-")</f>
        <v>13.072466628198065</v>
      </c>
      <c r="R210" s="211"/>
    </row>
    <row r="211" spans="1:18" ht="23.25" x14ac:dyDescent="0.35">
      <c r="A211" s="228" t="s">
        <v>72</v>
      </c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</row>
    <row r="212" spans="1:18" ht="21" x14ac:dyDescent="0.35">
      <c r="A212" s="229" t="s">
        <v>73</v>
      </c>
      <c r="B212" s="229"/>
      <c r="C212" s="229"/>
      <c r="D212" s="229"/>
      <c r="E212" s="229"/>
      <c r="F212" s="229"/>
      <c r="G212" s="229"/>
      <c r="H212" s="229"/>
      <c r="I212" s="229"/>
      <c r="J212" s="229"/>
      <c r="K212" s="229"/>
      <c r="L212" s="229"/>
      <c r="M212" s="229"/>
      <c r="N212" s="229"/>
      <c r="O212" s="229"/>
      <c r="P212" s="229"/>
      <c r="Q212" s="229"/>
      <c r="R212" s="229"/>
    </row>
    <row r="213" spans="1:18" x14ac:dyDescent="0.25">
      <c r="A213" s="72"/>
      <c r="B213" s="11" t="s">
        <v>114</v>
      </c>
      <c r="C213" s="12"/>
      <c r="D213" s="12"/>
      <c r="E213" s="12"/>
      <c r="F213" s="12"/>
      <c r="G213" s="12"/>
      <c r="H213" s="12"/>
      <c r="I213" s="13"/>
      <c r="J213" s="230"/>
      <c r="K213" s="11" t="str">
        <f>K$5</f>
        <v>acumulado junio</v>
      </c>
      <c r="L213" s="12"/>
      <c r="M213" s="12"/>
      <c r="N213" s="12"/>
      <c r="O213" s="12"/>
      <c r="P213" s="12"/>
      <c r="Q213" s="12"/>
      <c r="R213" s="13"/>
    </row>
    <row r="214" spans="1:18" x14ac:dyDescent="0.25">
      <c r="A214" s="15"/>
      <c r="B214" s="16">
        <f>B$6</f>
        <v>2019</v>
      </c>
      <c r="C214" s="16">
        <f>C$6</f>
        <v>2022</v>
      </c>
      <c r="D214" s="16">
        <f>D$6</f>
        <v>2023</v>
      </c>
      <c r="E214" s="16" t="str">
        <f>CONCATENATE("var ",RIGHT(D214,2),"/",RIGHT(C214,2))</f>
        <v>var 23/22</v>
      </c>
      <c r="F214" s="16" t="str">
        <f>CONCATENATE("var ",RIGHT(D214,2),"/",RIGHT(B214,2))</f>
        <v>var 23/19</v>
      </c>
      <c r="G214" s="16" t="str">
        <f>CONCATENATE("dif ",RIGHT(D214,2),"-",RIGHT(C214,2))</f>
        <v>dif 23-22</v>
      </c>
      <c r="H214" s="16" t="str">
        <f>CONCATENATE("dif ",RIGHT(D214,2),"-",RIGHT(B214,2))</f>
        <v>dif 23-19</v>
      </c>
      <c r="I214" s="16" t="str">
        <f>CONCATENATE("cuota ",RIGHT(D214,2))</f>
        <v>cuota 23</v>
      </c>
      <c r="J214" s="231"/>
      <c r="K214" s="16">
        <f>K$6</f>
        <v>2019</v>
      </c>
      <c r="L214" s="16">
        <f>L$6</f>
        <v>2022</v>
      </c>
      <c r="M214" s="16">
        <f>M$6</f>
        <v>2023</v>
      </c>
      <c r="N214" s="16" t="str">
        <f>CONCATENATE("var ",RIGHT(M214,2),"/",RIGHT(L214,2))</f>
        <v>var 23/22</v>
      </c>
      <c r="O214" s="16" t="str">
        <f>CONCATENATE("var ",RIGHT(M214,2),"/",RIGHT(K214,2))</f>
        <v>var 23/19</v>
      </c>
      <c r="P214" s="16" t="str">
        <f>CONCATENATE("dif ",RIGHT(M214,2),"-",RIGHT(L214,2))</f>
        <v>dif 23-22</v>
      </c>
      <c r="Q214" s="16" t="str">
        <f>CONCATENATE("dif ",RIGHT(M214,2),"-",RIGHT(K214,2))</f>
        <v>dif 23-19</v>
      </c>
      <c r="R214" s="16" t="str">
        <f>CONCATENATE("cuota ",RIGHT(M214,2))</f>
        <v>cuota 23</v>
      </c>
    </row>
    <row r="215" spans="1:18" x14ac:dyDescent="0.25">
      <c r="A215" s="232" t="s">
        <v>4</v>
      </c>
      <c r="B215" s="233">
        <v>92728675.159999996</v>
      </c>
      <c r="C215" s="233">
        <v>104515188.78</v>
      </c>
      <c r="D215" s="233">
        <v>112422345.45</v>
      </c>
      <c r="E215" s="234">
        <f>D215/C215-1</f>
        <v>7.5655574680578042E-2</v>
      </c>
      <c r="F215" s="234">
        <f>D215/B215-1</f>
        <v>0.21237950672776562</v>
      </c>
      <c r="G215" s="233">
        <f>D215-C215</f>
        <v>7907156.6700000018</v>
      </c>
      <c r="H215" s="233">
        <f>D215-B215</f>
        <v>19693670.290000007</v>
      </c>
      <c r="I215" s="234">
        <f>D215/$D$215</f>
        <v>1</v>
      </c>
      <c r="J215" s="235"/>
      <c r="K215" s="233">
        <v>698642467.53999996</v>
      </c>
      <c r="L215" s="233">
        <v>693903416.16999984</v>
      </c>
      <c r="M215" s="233">
        <v>838960998.6400001</v>
      </c>
      <c r="N215" s="234">
        <f>M215/L215-1</f>
        <v>0.20904578229437987</v>
      </c>
      <c r="O215" s="234">
        <f>M215/K215-1</f>
        <v>0.20084454870611812</v>
      </c>
      <c r="P215" s="233">
        <f>M215-L215</f>
        <v>145057582.47000027</v>
      </c>
      <c r="Q215" s="233">
        <f>M215-K215</f>
        <v>140318531.10000014</v>
      </c>
      <c r="R215" s="234">
        <f>M215/$M$215</f>
        <v>1</v>
      </c>
    </row>
    <row r="216" spans="1:18" x14ac:dyDescent="0.25">
      <c r="A216" s="236" t="s">
        <v>5</v>
      </c>
      <c r="B216" s="237">
        <v>74950030.75</v>
      </c>
      <c r="C216" s="237">
        <v>90158796.060000002</v>
      </c>
      <c r="D216" s="237">
        <v>95400200.420000002</v>
      </c>
      <c r="E216" s="238">
        <f t="shared" ref="E216:E226" si="107">D216/C216-1</f>
        <v>5.8135252344229116E-2</v>
      </c>
      <c r="F216" s="238">
        <f t="shared" ref="F216:F226" si="108">D216/B216-1</f>
        <v>0.27285071754290113</v>
      </c>
      <c r="G216" s="237">
        <f t="shared" ref="G216:G226" si="109">D216-C216</f>
        <v>5241404.3599999994</v>
      </c>
      <c r="H216" s="237">
        <f t="shared" ref="H216:H226" si="110">D216-B216</f>
        <v>20450169.670000002</v>
      </c>
      <c r="I216" s="238">
        <f t="shared" ref="I216:I226" si="111">D216/$D$215</f>
        <v>0.84858752980233254</v>
      </c>
      <c r="J216" s="239"/>
      <c r="K216" s="237">
        <v>564952587.70000005</v>
      </c>
      <c r="L216" s="237">
        <v>595240107.0999999</v>
      </c>
      <c r="M216" s="237">
        <v>710906783.42999995</v>
      </c>
      <c r="N216" s="240">
        <f t="shared" ref="N216:N226" si="112">M216/L216-1</f>
        <v>0.19431935944895606</v>
      </c>
      <c r="O216" s="240">
        <f t="shared" ref="O216:O226" si="113">M216/K216-1</f>
        <v>0.25834768953656728</v>
      </c>
      <c r="P216" s="241">
        <f t="shared" ref="P216:P226" si="114">M216-L216</f>
        <v>115666676.33000004</v>
      </c>
      <c r="Q216" s="241">
        <f t="shared" ref="Q216:Q226" si="115">M216-K216</f>
        <v>145954195.7299999</v>
      </c>
      <c r="R216" s="240">
        <f>M216/$M$215</f>
        <v>0.8473657113768307</v>
      </c>
    </row>
    <row r="217" spans="1:18" x14ac:dyDescent="0.25">
      <c r="A217" s="242" t="s">
        <v>74</v>
      </c>
      <c r="B217" s="243">
        <v>17968755.190000001</v>
      </c>
      <c r="C217" s="243">
        <v>28405775.649999999</v>
      </c>
      <c r="D217" s="243">
        <v>24053942.149999999</v>
      </c>
      <c r="E217" s="244">
        <f t="shared" si="107"/>
        <v>-0.15320241748089702</v>
      </c>
      <c r="F217" s="244">
        <f t="shared" si="108"/>
        <v>0.33865378517631184</v>
      </c>
      <c r="G217" s="243">
        <f t="shared" si="109"/>
        <v>-4351833.5</v>
      </c>
      <c r="H217" s="243">
        <f t="shared" si="110"/>
        <v>6085186.9599999972</v>
      </c>
      <c r="I217" s="244">
        <f t="shared" si="111"/>
        <v>0.21396050806196731</v>
      </c>
      <c r="J217" s="245"/>
      <c r="K217" s="243">
        <v>155377696.98000002</v>
      </c>
      <c r="L217" s="243">
        <v>209178932.99999997</v>
      </c>
      <c r="M217" s="243">
        <v>207522690.27000004</v>
      </c>
      <c r="N217" s="246">
        <f t="shared" si="112"/>
        <v>-7.9178276045606122E-3</v>
      </c>
      <c r="O217" s="246">
        <f t="shared" si="113"/>
        <v>0.33560153293243911</v>
      </c>
      <c r="P217" s="247">
        <f t="shared" si="114"/>
        <v>-1656242.7299999297</v>
      </c>
      <c r="Q217" s="247">
        <f t="shared" si="115"/>
        <v>52144993.290000021</v>
      </c>
      <c r="R217" s="246">
        <f t="shared" ref="R217:R226" si="116">M217/$M$215</f>
        <v>0.24735677892822816</v>
      </c>
    </row>
    <row r="218" spans="1:18" x14ac:dyDescent="0.25">
      <c r="A218" s="248" t="s">
        <v>75</v>
      </c>
      <c r="B218" s="249">
        <v>47314816.689999998</v>
      </c>
      <c r="C218" s="249">
        <v>53303904.530000001</v>
      </c>
      <c r="D218" s="249">
        <v>62445450.219999999</v>
      </c>
      <c r="E218" s="32">
        <f t="shared" si="107"/>
        <v>0.17149861291784063</v>
      </c>
      <c r="F218" s="32">
        <f t="shared" si="108"/>
        <v>0.31978637113050179</v>
      </c>
      <c r="G218" s="249">
        <f t="shared" si="109"/>
        <v>9141545.6899999976</v>
      </c>
      <c r="H218" s="249">
        <f t="shared" si="110"/>
        <v>15130633.530000001</v>
      </c>
      <c r="I218" s="32">
        <f t="shared" si="111"/>
        <v>0.55545407783519962</v>
      </c>
      <c r="J218" s="245"/>
      <c r="K218" s="249">
        <v>339144500.23000002</v>
      </c>
      <c r="L218" s="249">
        <v>329717323.40999997</v>
      </c>
      <c r="M218" s="249">
        <v>432712144.0200001</v>
      </c>
      <c r="N218" s="222">
        <f t="shared" si="112"/>
        <v>0.31237309445802808</v>
      </c>
      <c r="O218" s="222">
        <f t="shared" si="113"/>
        <v>0.27589314798425058</v>
      </c>
      <c r="P218" s="250">
        <f t="shared" si="114"/>
        <v>102994820.61000013</v>
      </c>
      <c r="Q218" s="250">
        <f t="shared" si="115"/>
        <v>93567643.790000081</v>
      </c>
      <c r="R218" s="222">
        <f t="shared" si="116"/>
        <v>0.51577146580287914</v>
      </c>
    </row>
    <row r="219" spans="1:18" x14ac:dyDescent="0.25">
      <c r="A219" s="251" t="s">
        <v>76</v>
      </c>
      <c r="B219" s="249">
        <v>8528707.5999999996</v>
      </c>
      <c r="C219" s="249">
        <v>7570368.3099999996</v>
      </c>
      <c r="D219" s="249">
        <v>7840497.2599999998</v>
      </c>
      <c r="E219" s="32">
        <f t="shared" si="107"/>
        <v>3.5682405259355177E-2</v>
      </c>
      <c r="F219" s="32">
        <f t="shared" si="108"/>
        <v>-8.0693391341028042E-2</v>
      </c>
      <c r="G219" s="249">
        <f t="shared" si="109"/>
        <v>270128.95000000019</v>
      </c>
      <c r="H219" s="249">
        <f t="shared" si="110"/>
        <v>-688210.33999999985</v>
      </c>
      <c r="I219" s="32">
        <f t="shared" si="111"/>
        <v>6.9741448896270111E-2</v>
      </c>
      <c r="J219" s="245"/>
      <c r="K219" s="249">
        <v>60857542.549999997</v>
      </c>
      <c r="L219" s="249">
        <v>50438185.399999999</v>
      </c>
      <c r="M219" s="249">
        <v>62174098.43</v>
      </c>
      <c r="N219" s="222">
        <f t="shared" si="112"/>
        <v>0.23267912865874041</v>
      </c>
      <c r="O219" s="222">
        <f t="shared" si="113"/>
        <v>2.1633405241730408E-2</v>
      </c>
      <c r="P219" s="250">
        <f t="shared" si="114"/>
        <v>11735913.030000001</v>
      </c>
      <c r="Q219" s="250">
        <f t="shared" si="115"/>
        <v>1316555.8800000027</v>
      </c>
      <c r="R219" s="222">
        <f t="shared" si="116"/>
        <v>7.410844905876135E-2</v>
      </c>
    </row>
    <row r="220" spans="1:18" x14ac:dyDescent="0.25">
      <c r="A220" s="251" t="s">
        <v>77</v>
      </c>
      <c r="B220" s="249">
        <v>720281.24</v>
      </c>
      <c r="C220" s="249">
        <v>582307.77</v>
      </c>
      <c r="D220" s="249">
        <v>783888.05</v>
      </c>
      <c r="E220" s="32">
        <f t="shared" si="107"/>
        <v>0.34617480718143256</v>
      </c>
      <c r="F220" s="32">
        <f t="shared" si="108"/>
        <v>8.8308297464473773E-2</v>
      </c>
      <c r="G220" s="249">
        <f t="shared" si="109"/>
        <v>201580.28000000003</v>
      </c>
      <c r="H220" s="249">
        <f t="shared" si="110"/>
        <v>63606.810000000056</v>
      </c>
      <c r="I220" s="32">
        <f t="shared" si="111"/>
        <v>6.9727067769515209E-3</v>
      </c>
      <c r="J220" s="245"/>
      <c r="K220" s="249">
        <v>6660926.2000000002</v>
      </c>
      <c r="L220" s="249">
        <v>4361560.17</v>
      </c>
      <c r="M220" s="249">
        <v>6385323.2699999996</v>
      </c>
      <c r="N220" s="222">
        <f t="shared" si="112"/>
        <v>0.46399981225066989</v>
      </c>
      <c r="O220" s="222">
        <f t="shared" si="113"/>
        <v>-4.1376067190175503E-2</v>
      </c>
      <c r="P220" s="250">
        <f t="shared" si="114"/>
        <v>2023763.0999999996</v>
      </c>
      <c r="Q220" s="250">
        <f t="shared" si="115"/>
        <v>-275602.93000000063</v>
      </c>
      <c r="R220" s="222">
        <f t="shared" si="116"/>
        <v>7.610989402786237E-3</v>
      </c>
    </row>
    <row r="221" spans="1:18" x14ac:dyDescent="0.25">
      <c r="A221" s="252" t="s">
        <v>78</v>
      </c>
      <c r="B221" s="253">
        <v>417470.03</v>
      </c>
      <c r="C221" s="253">
        <v>296439.81</v>
      </c>
      <c r="D221" s="253">
        <v>276422.75</v>
      </c>
      <c r="E221" s="254">
        <f t="shared" si="107"/>
        <v>-6.7524871237773398E-2</v>
      </c>
      <c r="F221" s="254">
        <f t="shared" si="108"/>
        <v>-0.33786204964222222</v>
      </c>
      <c r="G221" s="253">
        <f t="shared" si="109"/>
        <v>-20017.059999999998</v>
      </c>
      <c r="H221" s="253">
        <f t="shared" si="110"/>
        <v>-141047.28000000003</v>
      </c>
      <c r="I221" s="254">
        <f t="shared" si="111"/>
        <v>2.4587883208942603E-3</v>
      </c>
      <c r="J221" s="245"/>
      <c r="K221" s="253">
        <v>2911921.75</v>
      </c>
      <c r="L221" s="253">
        <v>1544105.11</v>
      </c>
      <c r="M221" s="253">
        <v>2112527.4500000002</v>
      </c>
      <c r="N221" s="255">
        <f t="shared" si="112"/>
        <v>0.36812412336359679</v>
      </c>
      <c r="O221" s="255">
        <f t="shared" si="113"/>
        <v>-0.27452465025888828</v>
      </c>
      <c r="P221" s="256">
        <f t="shared" si="114"/>
        <v>568422.34000000008</v>
      </c>
      <c r="Q221" s="256">
        <f t="shared" si="115"/>
        <v>-799394.29999999981</v>
      </c>
      <c r="R221" s="255">
        <f t="shared" si="116"/>
        <v>2.5180281960955494E-3</v>
      </c>
    </row>
    <row r="222" spans="1:18" x14ac:dyDescent="0.25">
      <c r="A222" s="236" t="s">
        <v>11</v>
      </c>
      <c r="B222" s="237">
        <v>17778644.420000002</v>
      </c>
      <c r="C222" s="237">
        <v>14356392.720000001</v>
      </c>
      <c r="D222" s="237">
        <v>17022145.030000001</v>
      </c>
      <c r="E222" s="238">
        <f t="shared" si="107"/>
        <v>0.18568399193248042</v>
      </c>
      <c r="F222" s="238">
        <f t="shared" si="108"/>
        <v>-4.2551016383958973E-2</v>
      </c>
      <c r="G222" s="237">
        <f t="shared" si="109"/>
        <v>2665752.3100000005</v>
      </c>
      <c r="H222" s="237">
        <f t="shared" si="110"/>
        <v>-756499.3900000006</v>
      </c>
      <c r="I222" s="238">
        <f t="shared" si="111"/>
        <v>0.15141247019766746</v>
      </c>
      <c r="J222" s="239"/>
      <c r="K222" s="237">
        <v>133689879.84</v>
      </c>
      <c r="L222" s="237">
        <v>98663309.060000002</v>
      </c>
      <c r="M222" s="237">
        <v>128054215.21000001</v>
      </c>
      <c r="N222" s="240">
        <f t="shared" si="112"/>
        <v>0.29789094274272254</v>
      </c>
      <c r="O222" s="240">
        <f t="shared" si="113"/>
        <v>-4.2154758735251763E-2</v>
      </c>
      <c r="P222" s="241">
        <f t="shared" si="114"/>
        <v>29390906.150000006</v>
      </c>
      <c r="Q222" s="241">
        <f t="shared" si="115"/>
        <v>-5635664.6299999952</v>
      </c>
      <c r="R222" s="240">
        <f>M222/$M$215</f>
        <v>0.15263428862316916</v>
      </c>
    </row>
    <row r="223" spans="1:18" x14ac:dyDescent="0.25">
      <c r="A223" s="36" t="s">
        <v>12</v>
      </c>
      <c r="B223" s="257">
        <v>1315910.77</v>
      </c>
      <c r="C223" s="257">
        <v>1764745.38</v>
      </c>
      <c r="D223" s="257">
        <v>1304752.29</v>
      </c>
      <c r="E223" s="258">
        <f t="shared" si="107"/>
        <v>-0.2606569169768842</v>
      </c>
      <c r="F223" s="258">
        <f t="shared" si="108"/>
        <v>-8.4796631005611411E-3</v>
      </c>
      <c r="G223" s="257">
        <f t="shared" si="109"/>
        <v>-459993.08999999985</v>
      </c>
      <c r="H223" s="257">
        <f t="shared" si="110"/>
        <v>-11158.479999999981</v>
      </c>
      <c r="I223" s="258">
        <f t="shared" si="111"/>
        <v>1.160580919013374E-2</v>
      </c>
      <c r="J223" s="245"/>
      <c r="K223" s="257">
        <v>9427342.7299999986</v>
      </c>
      <c r="L223" s="257">
        <v>9847595.8399999999</v>
      </c>
      <c r="M223" s="257">
        <v>11433238.93</v>
      </c>
      <c r="N223" s="259">
        <f t="shared" si="112"/>
        <v>0.16101829479630636</v>
      </c>
      <c r="O223" s="259">
        <f t="shared" si="113"/>
        <v>0.2127742946712623</v>
      </c>
      <c r="P223" s="260">
        <f t="shared" si="114"/>
        <v>1585643.0899999999</v>
      </c>
      <c r="Q223" s="260">
        <f t="shared" si="115"/>
        <v>2005896.2000000011</v>
      </c>
      <c r="R223" s="259">
        <f t="shared" si="116"/>
        <v>1.3627855107131178E-2</v>
      </c>
    </row>
    <row r="224" spans="1:18" x14ac:dyDescent="0.25">
      <c r="A224" s="37" t="s">
        <v>8</v>
      </c>
      <c r="B224" s="249">
        <v>10654631.109999999</v>
      </c>
      <c r="C224" s="249">
        <v>8777983.6300000008</v>
      </c>
      <c r="D224" s="249">
        <v>11052269.960000001</v>
      </c>
      <c r="E224" s="32">
        <f t="shared" si="107"/>
        <v>0.25908983496247417</v>
      </c>
      <c r="F224" s="32">
        <f t="shared" si="108"/>
        <v>3.7320752440391347E-2</v>
      </c>
      <c r="G224" s="249">
        <f t="shared" si="109"/>
        <v>2274286.33</v>
      </c>
      <c r="H224" s="249">
        <f t="shared" si="110"/>
        <v>397638.85000000149</v>
      </c>
      <c r="I224" s="32">
        <f t="shared" si="111"/>
        <v>9.8310259546359607E-2</v>
      </c>
      <c r="J224" s="245"/>
      <c r="K224" s="249">
        <v>80778995.620000005</v>
      </c>
      <c r="L224" s="249">
        <v>62991980.82</v>
      </c>
      <c r="M224" s="249">
        <v>81477754.75</v>
      </c>
      <c r="N224" s="222">
        <f t="shared" si="112"/>
        <v>0.29346233741757088</v>
      </c>
      <c r="O224" s="222">
        <f t="shared" si="113"/>
        <v>8.650257714110321E-3</v>
      </c>
      <c r="P224" s="250">
        <f t="shared" si="114"/>
        <v>18485773.93</v>
      </c>
      <c r="Q224" s="250">
        <f t="shared" si="115"/>
        <v>698759.12999999523</v>
      </c>
      <c r="R224" s="222">
        <f t="shared" si="116"/>
        <v>9.711745227976E-2</v>
      </c>
    </row>
    <row r="225" spans="1:18" x14ac:dyDescent="0.25">
      <c r="A225" s="37" t="s">
        <v>9</v>
      </c>
      <c r="B225" s="249">
        <v>3687178.86</v>
      </c>
      <c r="C225" s="249">
        <v>2570740.88</v>
      </c>
      <c r="D225" s="249">
        <v>3174976.42</v>
      </c>
      <c r="E225" s="32">
        <f t="shared" si="107"/>
        <v>0.23504334672578908</v>
      </c>
      <c r="F225" s="32">
        <f t="shared" si="108"/>
        <v>-0.13891445450519857</v>
      </c>
      <c r="G225" s="249">
        <f t="shared" si="109"/>
        <v>604235.54</v>
      </c>
      <c r="H225" s="249">
        <f t="shared" si="110"/>
        <v>-512202.43999999994</v>
      </c>
      <c r="I225" s="32">
        <f t="shared" si="111"/>
        <v>2.8241506679933796E-2</v>
      </c>
      <c r="J225" s="245"/>
      <c r="K225" s="249">
        <v>26847380.340000004</v>
      </c>
      <c r="L225" s="249">
        <v>16264702.370000001</v>
      </c>
      <c r="M225" s="249">
        <v>23906190.440000005</v>
      </c>
      <c r="N225" s="222">
        <f t="shared" si="112"/>
        <v>0.46982034445921461</v>
      </c>
      <c r="O225" s="222">
        <f t="shared" si="113"/>
        <v>-0.10955221190120767</v>
      </c>
      <c r="P225" s="250">
        <f t="shared" si="114"/>
        <v>7641488.070000004</v>
      </c>
      <c r="Q225" s="250">
        <f t="shared" si="115"/>
        <v>-2941189.8999999985</v>
      </c>
      <c r="R225" s="222">
        <f t="shared" si="116"/>
        <v>2.849499616639295E-2</v>
      </c>
    </row>
    <row r="226" spans="1:18" x14ac:dyDescent="0.25">
      <c r="A226" s="38" t="s">
        <v>10</v>
      </c>
      <c r="B226" s="261">
        <v>2120923.6800000002</v>
      </c>
      <c r="C226" s="261">
        <v>1242922.8400000001</v>
      </c>
      <c r="D226" s="261">
        <v>1490146.35</v>
      </c>
      <c r="E226" s="103">
        <f t="shared" si="107"/>
        <v>0.19890495374596218</v>
      </c>
      <c r="F226" s="103">
        <f t="shared" si="108"/>
        <v>-0.2974068967913075</v>
      </c>
      <c r="G226" s="261">
        <f t="shared" si="109"/>
        <v>247223.51</v>
      </c>
      <c r="H226" s="261">
        <f t="shared" si="110"/>
        <v>-630777.33000000007</v>
      </c>
      <c r="I226" s="103">
        <f t="shared" si="111"/>
        <v>1.325489469229002E-2</v>
      </c>
      <c r="J226" s="245"/>
      <c r="K226" s="261">
        <v>16636161.159999998</v>
      </c>
      <c r="L226" s="261">
        <v>9559030.040000001</v>
      </c>
      <c r="M226" s="261">
        <v>11237031.08</v>
      </c>
      <c r="N226" s="262">
        <f t="shared" si="112"/>
        <v>0.17554093176591778</v>
      </c>
      <c r="O226" s="262">
        <f t="shared" si="113"/>
        <v>-0.32454182356574379</v>
      </c>
      <c r="P226" s="263">
        <f t="shared" si="114"/>
        <v>1678001.0399999991</v>
      </c>
      <c r="Q226" s="263">
        <f t="shared" si="115"/>
        <v>-5399130.0799999982</v>
      </c>
      <c r="R226" s="262">
        <f t="shared" si="116"/>
        <v>1.3393985057965529E-2</v>
      </c>
    </row>
    <row r="227" spans="1:18" x14ac:dyDescent="0.25">
      <c r="A227" s="42" t="s">
        <v>13</v>
      </c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4"/>
    </row>
    <row r="228" spans="1:18" ht="21" x14ac:dyDescent="0.35">
      <c r="A228" s="229" t="s">
        <v>79</v>
      </c>
      <c r="B228" s="229"/>
      <c r="C228" s="229"/>
      <c r="D228" s="229"/>
      <c r="E228" s="229"/>
      <c r="F228" s="229"/>
      <c r="G228" s="229"/>
      <c r="H228" s="229"/>
      <c r="I228" s="229"/>
      <c r="J228" s="229"/>
      <c r="K228" s="229"/>
      <c r="L228" s="229"/>
      <c r="M228" s="229"/>
      <c r="N228" s="229"/>
      <c r="O228" s="229"/>
      <c r="P228" s="229"/>
      <c r="Q228" s="229"/>
      <c r="R228" s="229"/>
    </row>
    <row r="229" spans="1:18" x14ac:dyDescent="0.25">
      <c r="A229" s="72"/>
      <c r="B229" s="11" t="s">
        <v>114</v>
      </c>
      <c r="C229" s="12"/>
      <c r="D229" s="12"/>
      <c r="E229" s="12"/>
      <c r="F229" s="12"/>
      <c r="G229" s="12"/>
      <c r="H229" s="12"/>
      <c r="I229" s="13"/>
      <c r="J229" s="230"/>
      <c r="K229" s="11" t="str">
        <f>K$5</f>
        <v>acumulado junio</v>
      </c>
      <c r="L229" s="12"/>
      <c r="M229" s="12"/>
      <c r="N229" s="12"/>
      <c r="O229" s="12"/>
      <c r="P229" s="12"/>
      <c r="Q229" s="12"/>
      <c r="R229" s="13"/>
    </row>
    <row r="230" spans="1:18" x14ac:dyDescent="0.25">
      <c r="A230" s="15"/>
      <c r="B230" s="16">
        <f>B$6</f>
        <v>2019</v>
      </c>
      <c r="C230" s="16">
        <f>C$6</f>
        <v>2022</v>
      </c>
      <c r="D230" s="16">
        <f>D$6</f>
        <v>2023</v>
      </c>
      <c r="E230" s="16" t="str">
        <f>CONCATENATE("var ",RIGHT(D230,2),"/",RIGHT(C230,2))</f>
        <v>var 23/22</v>
      </c>
      <c r="F230" s="16" t="str">
        <f>CONCATENATE("var ",RIGHT(D230,2),"/",RIGHT(B230,2))</f>
        <v>var 23/19</v>
      </c>
      <c r="G230" s="16" t="str">
        <f>CONCATENATE("dif ",RIGHT(D230,2),"-",RIGHT(C230,2))</f>
        <v>dif 23-22</v>
      </c>
      <c r="H230" s="16" t="str">
        <f>CONCATENATE("dif ",RIGHT(D230,2),"-",RIGHT(B230,2))</f>
        <v>dif 23-19</v>
      </c>
      <c r="I230" s="16" t="str">
        <f>CONCATENATE("cuota ",RIGHT(D230,2))</f>
        <v>cuota 23</v>
      </c>
      <c r="J230" s="231"/>
      <c r="K230" s="16">
        <f>K$6</f>
        <v>2019</v>
      </c>
      <c r="L230" s="16">
        <f>L$6</f>
        <v>2022</v>
      </c>
      <c r="M230" s="16">
        <f>M$6</f>
        <v>2023</v>
      </c>
      <c r="N230" s="16" t="str">
        <f>CONCATENATE("var ",RIGHT(M230,2),"/",RIGHT(L230,2))</f>
        <v>var 23/22</v>
      </c>
      <c r="O230" s="16" t="str">
        <f>CONCATENATE("var ",RIGHT(M230,2),"/",RIGHT(K230,2))</f>
        <v>var 23/19</v>
      </c>
      <c r="P230" s="16" t="str">
        <f>CONCATENATE("dif ",RIGHT(M230,2),"-",RIGHT(L230,2))</f>
        <v>dif 23-22</v>
      </c>
      <c r="Q230" s="16" t="str">
        <f>CONCATENATE("dif ",RIGHT(M230,2),"-",RIGHT(K230,2))</f>
        <v>dif 23-19</v>
      </c>
      <c r="R230" s="16" t="str">
        <f>CONCATENATE("cuota ",RIGHT(M230,2))</f>
        <v>cuota 23</v>
      </c>
    </row>
    <row r="231" spans="1:18" x14ac:dyDescent="0.25">
      <c r="A231" s="232" t="s">
        <v>48</v>
      </c>
      <c r="B231" s="233">
        <v>92728675.159999996</v>
      </c>
      <c r="C231" s="233">
        <v>104515188.78</v>
      </c>
      <c r="D231" s="233">
        <v>112422345.45</v>
      </c>
      <c r="E231" s="264">
        <f t="shared" ref="E231:E241" si="117">D231/C231-1</f>
        <v>7.5655574680578042E-2</v>
      </c>
      <c r="F231" s="264">
        <f t="shared" ref="F231:F241" si="118">D231/B231-1</f>
        <v>0.21237950672776562</v>
      </c>
      <c r="G231" s="233">
        <f>D231-C231</f>
        <v>7907156.6700000018</v>
      </c>
      <c r="H231" s="233">
        <f>D231-B231</f>
        <v>19693670.290000007</v>
      </c>
      <c r="I231" s="234">
        <f>D231/$D$231</f>
        <v>1</v>
      </c>
      <c r="J231" s="235"/>
      <c r="K231" s="233">
        <v>698642467.53999996</v>
      </c>
      <c r="L231" s="233">
        <v>693903416.16999984</v>
      </c>
      <c r="M231" s="233">
        <v>838960998.6400001</v>
      </c>
      <c r="N231" s="264">
        <f t="shared" ref="N231:N241" si="119">M231/L231-1</f>
        <v>0.20904578229437987</v>
      </c>
      <c r="O231" s="264">
        <f t="shared" ref="O231:O241" si="120">M231/K231-1</f>
        <v>0.20084454870611812</v>
      </c>
      <c r="P231" s="233">
        <f>M231-L231</f>
        <v>145057582.47000027</v>
      </c>
      <c r="Q231" s="233">
        <f>M231-K231</f>
        <v>140318531.10000014</v>
      </c>
      <c r="R231" s="234">
        <f>M231/$M$231</f>
        <v>1</v>
      </c>
    </row>
    <row r="232" spans="1:18" x14ac:dyDescent="0.25">
      <c r="A232" s="96" t="s">
        <v>49</v>
      </c>
      <c r="B232" s="265">
        <v>40829873.840000004</v>
      </c>
      <c r="C232" s="265">
        <v>50518902.770000003</v>
      </c>
      <c r="D232" s="265">
        <v>52502456.75</v>
      </c>
      <c r="E232" s="266">
        <f t="shared" si="117"/>
        <v>3.9263599786215186E-2</v>
      </c>
      <c r="F232" s="266">
        <f t="shared" si="118"/>
        <v>0.28588339400070995</v>
      </c>
      <c r="G232" s="265">
        <f t="shared" ref="G232:G241" si="121">D232-C232</f>
        <v>1983553.9799999967</v>
      </c>
      <c r="H232" s="265">
        <f t="shared" ref="H232:H241" si="122">D232-B232</f>
        <v>11672582.909999996</v>
      </c>
      <c r="I232" s="98">
        <f t="shared" ref="I232:I241" si="123">D232/$D$231</f>
        <v>0.46701086460921187</v>
      </c>
      <c r="J232" s="231"/>
      <c r="K232" s="265">
        <v>313005363.78999996</v>
      </c>
      <c r="L232" s="265">
        <v>341076461.69999999</v>
      </c>
      <c r="M232" s="265">
        <v>403650364.42000002</v>
      </c>
      <c r="N232" s="266">
        <f t="shared" si="119"/>
        <v>0.18346004414411343</v>
      </c>
      <c r="O232" s="266">
        <f t="shared" si="120"/>
        <v>0.28959567827347255</v>
      </c>
      <c r="P232" s="265">
        <f t="shared" ref="P232:P241" si="124">M232-L232</f>
        <v>62573902.720000029</v>
      </c>
      <c r="Q232" s="265">
        <f t="shared" ref="Q232:Q241" si="125">M232-K232</f>
        <v>90645000.630000055</v>
      </c>
      <c r="R232" s="98">
        <f t="shared" ref="R232:R241" si="126">M232/$M$231</f>
        <v>0.48113126244764476</v>
      </c>
    </row>
    <row r="233" spans="1:18" x14ac:dyDescent="0.25">
      <c r="A233" s="99" t="s">
        <v>50</v>
      </c>
      <c r="B233" s="249">
        <v>26720765.59</v>
      </c>
      <c r="C233" s="249">
        <v>25427736.440000001</v>
      </c>
      <c r="D233" s="249">
        <v>28251913.699999999</v>
      </c>
      <c r="E233" s="222">
        <f t="shared" si="117"/>
        <v>0.11106679773341233</v>
      </c>
      <c r="F233" s="222">
        <f t="shared" si="118"/>
        <v>5.7301805400853389E-2</v>
      </c>
      <c r="G233" s="249">
        <f t="shared" si="121"/>
        <v>2824177.2599999979</v>
      </c>
      <c r="H233" s="249">
        <f t="shared" si="122"/>
        <v>1531148.1099999994</v>
      </c>
      <c r="I233" s="32">
        <f t="shared" si="123"/>
        <v>0.25130158588058527</v>
      </c>
      <c r="J233" s="231"/>
      <c r="K233" s="249">
        <v>194171540.31</v>
      </c>
      <c r="L233" s="249">
        <v>167057258.52000001</v>
      </c>
      <c r="M233" s="249">
        <v>204644899.53999999</v>
      </c>
      <c r="N233" s="222">
        <f t="shared" si="119"/>
        <v>0.22499855051494211</v>
      </c>
      <c r="O233" s="222">
        <f t="shared" si="120"/>
        <v>5.3938693658602155E-2</v>
      </c>
      <c r="P233" s="249">
        <f t="shared" si="124"/>
        <v>37587641.019999981</v>
      </c>
      <c r="Q233" s="249">
        <f t="shared" si="125"/>
        <v>10473359.229999989</v>
      </c>
      <c r="R233" s="32">
        <f t="shared" si="126"/>
        <v>0.24392659476631229</v>
      </c>
    </row>
    <row r="234" spans="1:18" x14ac:dyDescent="0.25">
      <c r="A234" s="99" t="s">
        <v>51</v>
      </c>
      <c r="B234" s="249">
        <v>600810.61</v>
      </c>
      <c r="C234" s="249">
        <v>521022.8</v>
      </c>
      <c r="D234" s="249">
        <v>364438.91</v>
      </c>
      <c r="E234" s="222">
        <f t="shared" si="117"/>
        <v>-0.30053174256481674</v>
      </c>
      <c r="F234" s="222">
        <f t="shared" si="118"/>
        <v>-0.39342131458031349</v>
      </c>
      <c r="G234" s="249">
        <f t="shared" si="121"/>
        <v>-156583.89000000001</v>
      </c>
      <c r="H234" s="249">
        <f t="shared" si="122"/>
        <v>-236371.7</v>
      </c>
      <c r="I234" s="32">
        <f t="shared" si="123"/>
        <v>3.2416945985358817E-3</v>
      </c>
      <c r="J234" s="231"/>
      <c r="K234" s="249">
        <v>4424426.45</v>
      </c>
      <c r="L234" s="249">
        <v>3518003.8000000003</v>
      </c>
      <c r="M234" s="249">
        <v>4094732.4400000004</v>
      </c>
      <c r="N234" s="222">
        <f t="shared" si="119"/>
        <v>0.1639363323029952</v>
      </c>
      <c r="O234" s="222">
        <f t="shared" si="120"/>
        <v>-7.4516779457368898E-2</v>
      </c>
      <c r="P234" s="249">
        <f t="shared" si="124"/>
        <v>576728.64000000013</v>
      </c>
      <c r="Q234" s="249">
        <f t="shared" si="125"/>
        <v>-329694.00999999978</v>
      </c>
      <c r="R234" s="32">
        <f t="shared" si="126"/>
        <v>4.880718468007186E-3</v>
      </c>
    </row>
    <row r="235" spans="1:18" x14ac:dyDescent="0.25">
      <c r="A235" s="99" t="s">
        <v>52</v>
      </c>
      <c r="B235" s="249">
        <v>10286332.67</v>
      </c>
      <c r="C235" s="249">
        <v>9378882.4600000009</v>
      </c>
      <c r="D235" s="249">
        <v>11840462.77</v>
      </c>
      <c r="E235" s="222">
        <f t="shared" si="117"/>
        <v>0.26245987413728589</v>
      </c>
      <c r="F235" s="222">
        <f t="shared" si="118"/>
        <v>0.15108689849518542</v>
      </c>
      <c r="G235" s="249">
        <f t="shared" si="121"/>
        <v>2461580.3099999987</v>
      </c>
      <c r="H235" s="249">
        <f t="shared" si="122"/>
        <v>1554130.0999999996</v>
      </c>
      <c r="I235" s="32">
        <f t="shared" si="123"/>
        <v>0.10532125728746748</v>
      </c>
      <c r="J235" s="231"/>
      <c r="K235" s="249">
        <v>75443840.239999995</v>
      </c>
      <c r="L235" s="249">
        <v>58185875.680000007</v>
      </c>
      <c r="M235" s="249">
        <v>82578731.910000011</v>
      </c>
      <c r="N235" s="222">
        <f t="shared" si="119"/>
        <v>0.41922298057609986</v>
      </c>
      <c r="O235" s="222">
        <f t="shared" si="120"/>
        <v>9.4572222825650032E-2</v>
      </c>
      <c r="P235" s="249">
        <f t="shared" si="124"/>
        <v>24392856.230000004</v>
      </c>
      <c r="Q235" s="249">
        <f t="shared" si="125"/>
        <v>7134891.6700000167</v>
      </c>
      <c r="R235" s="32">
        <f t="shared" si="126"/>
        <v>9.8429762579982233E-2</v>
      </c>
    </row>
    <row r="236" spans="1:18" x14ac:dyDescent="0.25">
      <c r="A236" s="99" t="s">
        <v>53</v>
      </c>
      <c r="B236" s="249">
        <v>2954011.73</v>
      </c>
      <c r="C236" s="249">
        <v>3366417.4</v>
      </c>
      <c r="D236" s="249">
        <v>5736638.8099999996</v>
      </c>
      <c r="E236" s="222">
        <f>D236/C236-1</f>
        <v>0.70407829106396602</v>
      </c>
      <c r="F236" s="222">
        <f>D236/B236-1</f>
        <v>0.9419824070908478</v>
      </c>
      <c r="G236" s="249">
        <f>D236-C236</f>
        <v>2370221.4099999997</v>
      </c>
      <c r="H236" s="249">
        <f>D236-B236</f>
        <v>2782627.0799999996</v>
      </c>
      <c r="I236" s="32">
        <f>D236/$D$231</f>
        <v>5.1027567402526557E-2</v>
      </c>
      <c r="J236" s="231"/>
      <c r="K236" s="249">
        <v>20713810.719999999</v>
      </c>
      <c r="L236" s="249">
        <v>24078048.459999997</v>
      </c>
      <c r="M236" s="249">
        <v>35883447.649999999</v>
      </c>
      <c r="N236" s="222">
        <f>M236/L236-1</f>
        <v>0.49029717709937715</v>
      </c>
      <c r="O236" s="222">
        <f>M236/K236-1</f>
        <v>0.73234409327459571</v>
      </c>
      <c r="P236" s="249">
        <f>M236-L236</f>
        <v>11805399.190000001</v>
      </c>
      <c r="Q236" s="249">
        <f>M236-K236</f>
        <v>15169636.93</v>
      </c>
      <c r="R236" s="32">
        <f>M236/$M$231</f>
        <v>4.2771294146174796E-2</v>
      </c>
    </row>
    <row r="237" spans="1:18" x14ac:dyDescent="0.25">
      <c r="A237" s="99" t="s">
        <v>54</v>
      </c>
      <c r="B237" s="249">
        <v>1484114.1</v>
      </c>
      <c r="C237" s="249">
        <v>2140027.64</v>
      </c>
      <c r="D237" s="249">
        <v>2141216.0699999998</v>
      </c>
      <c r="E237" s="222">
        <f t="shared" si="117"/>
        <v>5.5533394886420062E-4</v>
      </c>
      <c r="F237" s="222">
        <f t="shared" si="118"/>
        <v>0.44275704273680816</v>
      </c>
      <c r="G237" s="249">
        <f t="shared" si="121"/>
        <v>1188.429999999702</v>
      </c>
      <c r="H237" s="249">
        <f t="shared" si="122"/>
        <v>657101.96999999974</v>
      </c>
      <c r="I237" s="32">
        <f t="shared" si="123"/>
        <v>1.9046178599363136E-2</v>
      </c>
      <c r="J237" s="231"/>
      <c r="K237" s="249">
        <v>12072530.029999999</v>
      </c>
      <c r="L237" s="249">
        <v>13702694.219999999</v>
      </c>
      <c r="M237" s="249">
        <v>17043703.599999998</v>
      </c>
      <c r="N237" s="222">
        <f t="shared" si="119"/>
        <v>0.24382134829540103</v>
      </c>
      <c r="O237" s="222">
        <f t="shared" si="120"/>
        <v>0.41177562264469247</v>
      </c>
      <c r="P237" s="249">
        <f t="shared" si="124"/>
        <v>3341009.379999999</v>
      </c>
      <c r="Q237" s="249">
        <f t="shared" si="125"/>
        <v>4971173.5699999984</v>
      </c>
      <c r="R237" s="32">
        <f t="shared" si="126"/>
        <v>2.0315251397417446E-2</v>
      </c>
    </row>
    <row r="238" spans="1:18" x14ac:dyDescent="0.25">
      <c r="A238" s="99" t="s">
        <v>55</v>
      </c>
      <c r="B238" s="249">
        <v>418622.48</v>
      </c>
      <c r="C238" s="249">
        <v>496521.03</v>
      </c>
      <c r="D238" s="249">
        <v>502994.14</v>
      </c>
      <c r="E238" s="222">
        <f>D238/C238-1</f>
        <v>1.303693017796248E-2</v>
      </c>
      <c r="F238" s="222">
        <f>D238/B238-1</f>
        <v>0.20154593704571244</v>
      </c>
      <c r="G238" s="249">
        <f>D238-C238</f>
        <v>6473.109999999986</v>
      </c>
      <c r="H238" s="249">
        <f>D238-B238</f>
        <v>84371.660000000033</v>
      </c>
      <c r="I238" s="32">
        <f>D238/$D$231</f>
        <v>4.4741473591093806E-3</v>
      </c>
      <c r="J238" s="231"/>
      <c r="K238" s="249">
        <v>3710293.47</v>
      </c>
      <c r="L238" s="249">
        <v>3899736.33</v>
      </c>
      <c r="M238" s="249">
        <v>4677613.6499999994</v>
      </c>
      <c r="N238" s="222">
        <f>M238/L238-1</f>
        <v>0.19946920872981155</v>
      </c>
      <c r="O238" s="222">
        <f>M238/K238-1</f>
        <v>0.26071257915886625</v>
      </c>
      <c r="P238" s="249">
        <f>M238-L238</f>
        <v>777877.31999999937</v>
      </c>
      <c r="Q238" s="249">
        <f>M238-K238</f>
        <v>967320.17999999924</v>
      </c>
      <c r="R238" s="32">
        <f>M238/$M$231</f>
        <v>5.57548403034546E-3</v>
      </c>
    </row>
    <row r="239" spans="1:18" x14ac:dyDescent="0.25">
      <c r="A239" s="99" t="s">
        <v>56</v>
      </c>
      <c r="B239" s="249">
        <v>5155272.6100000003</v>
      </c>
      <c r="C239" s="249">
        <v>6609056.7199999997</v>
      </c>
      <c r="D239" s="249">
        <v>7404937.2300000004</v>
      </c>
      <c r="E239" s="222">
        <f t="shared" si="117"/>
        <v>0.12042270837100655</v>
      </c>
      <c r="F239" s="222">
        <f t="shared" si="118"/>
        <v>0.4363813109778496</v>
      </c>
      <c r="G239" s="249">
        <f t="shared" si="121"/>
        <v>795880.51000000071</v>
      </c>
      <c r="H239" s="249">
        <f t="shared" si="122"/>
        <v>2249664.62</v>
      </c>
      <c r="I239" s="32">
        <f t="shared" si="123"/>
        <v>6.5867129887388423E-2</v>
      </c>
      <c r="J239" s="231"/>
      <c r="K239" s="249">
        <v>35269751.189999998</v>
      </c>
      <c r="L239" s="249">
        <v>38618106.219999999</v>
      </c>
      <c r="M239" s="249">
        <v>49340902.600000001</v>
      </c>
      <c r="N239" s="222">
        <f t="shared" si="119"/>
        <v>0.27766240837689637</v>
      </c>
      <c r="O239" s="222">
        <f t="shared" si="120"/>
        <v>0.39895805712373678</v>
      </c>
      <c r="P239" s="249">
        <f t="shared" si="124"/>
        <v>10722796.380000003</v>
      </c>
      <c r="Q239" s="249">
        <f t="shared" si="125"/>
        <v>14071151.410000004</v>
      </c>
      <c r="R239" s="32">
        <f t="shared" si="126"/>
        <v>5.8811914594342526E-2</v>
      </c>
    </row>
    <row r="240" spans="1:18" x14ac:dyDescent="0.25">
      <c r="A240" s="99" t="s">
        <v>57</v>
      </c>
      <c r="B240" s="249">
        <v>2967505.86</v>
      </c>
      <c r="C240" s="249">
        <v>4854322.93</v>
      </c>
      <c r="D240" s="249">
        <v>2392218.2799999998</v>
      </c>
      <c r="E240" s="222">
        <f>D240/C240-1</f>
        <v>-0.50719836432472365</v>
      </c>
      <c r="F240" s="222">
        <f>D240/B240-1</f>
        <v>-0.19386232315645713</v>
      </c>
      <c r="G240" s="249">
        <f>D240-C240</f>
        <v>-2462104.65</v>
      </c>
      <c r="H240" s="249">
        <f>D240-B240</f>
        <v>-575287.58000000007</v>
      </c>
      <c r="I240" s="32">
        <f>D240/$D$231</f>
        <v>2.1278850484968241E-2</v>
      </c>
      <c r="J240" s="231"/>
      <c r="K240" s="249">
        <v>29510732.650000002</v>
      </c>
      <c r="L240" s="249">
        <v>33638506.18</v>
      </c>
      <c r="M240" s="249">
        <v>25027050.720000003</v>
      </c>
      <c r="N240" s="222">
        <f>M240/L240-1</f>
        <v>-0.25599993691515344</v>
      </c>
      <c r="O240" s="222">
        <f>M240/K240-1</f>
        <v>-0.15193394156549345</v>
      </c>
      <c r="P240" s="249">
        <f>M240-L240</f>
        <v>-8611455.4599999972</v>
      </c>
      <c r="Q240" s="249">
        <f>M240-K240</f>
        <v>-4483681.93</v>
      </c>
      <c r="R240" s="32">
        <f>M240/$M$231</f>
        <v>2.9831006161871849E-2</v>
      </c>
    </row>
    <row r="241" spans="1:18" x14ac:dyDescent="0.25">
      <c r="A241" s="101" t="s">
        <v>58</v>
      </c>
      <c r="B241" s="261">
        <v>1311365.67</v>
      </c>
      <c r="C241" s="261">
        <v>1202298.6000000001</v>
      </c>
      <c r="D241" s="261">
        <v>1285068.78</v>
      </c>
      <c r="E241" s="262">
        <f t="shared" si="117"/>
        <v>6.8843280695827014E-2</v>
      </c>
      <c r="F241" s="262">
        <f t="shared" si="118"/>
        <v>-2.0053056597096885E-2</v>
      </c>
      <c r="G241" s="261">
        <f t="shared" si="121"/>
        <v>82770.179999999935</v>
      </c>
      <c r="H241" s="261">
        <f t="shared" si="122"/>
        <v>-26296.889999999898</v>
      </c>
      <c r="I241" s="103">
        <f t="shared" si="123"/>
        <v>1.1430723801893425E-2</v>
      </c>
      <c r="J241" s="231"/>
      <c r="K241" s="261">
        <v>10320178.67</v>
      </c>
      <c r="L241" s="261">
        <v>10128725.060000001</v>
      </c>
      <c r="M241" s="261">
        <v>12019552.109999999</v>
      </c>
      <c r="N241" s="262">
        <f t="shared" si="119"/>
        <v>0.18667966983003481</v>
      </c>
      <c r="O241" s="262">
        <f t="shared" si="120"/>
        <v>0.16466511814761042</v>
      </c>
      <c r="P241" s="261">
        <f t="shared" si="124"/>
        <v>1890827.0499999989</v>
      </c>
      <c r="Q241" s="261">
        <f t="shared" si="125"/>
        <v>1699373.4399999995</v>
      </c>
      <c r="R241" s="103">
        <f t="shared" si="126"/>
        <v>1.4326711407901351E-2</v>
      </c>
    </row>
    <row r="242" spans="1:18" ht="21" x14ac:dyDescent="0.35">
      <c r="A242" s="229" t="s">
        <v>80</v>
      </c>
      <c r="B242" s="229"/>
      <c r="C242" s="229"/>
      <c r="D242" s="229"/>
      <c r="E242" s="229"/>
      <c r="F242" s="229"/>
      <c r="G242" s="229"/>
      <c r="H242" s="229"/>
      <c r="I242" s="229"/>
      <c r="J242" s="229"/>
      <c r="K242" s="229"/>
      <c r="L242" s="229"/>
      <c r="M242" s="229"/>
      <c r="N242" s="229"/>
      <c r="O242" s="229"/>
      <c r="P242" s="229"/>
      <c r="Q242" s="229"/>
      <c r="R242" s="229"/>
    </row>
    <row r="243" spans="1:18" x14ac:dyDescent="0.25">
      <c r="A243" s="72"/>
      <c r="B243" s="11" t="s">
        <v>114</v>
      </c>
      <c r="C243" s="12"/>
      <c r="D243" s="12"/>
      <c r="E243" s="12"/>
      <c r="F243" s="12"/>
      <c r="G243" s="12"/>
      <c r="H243" s="12"/>
      <c r="I243" s="13"/>
      <c r="J243" s="230"/>
      <c r="K243" s="11" t="str">
        <f>K$5</f>
        <v>acumulado junio</v>
      </c>
      <c r="L243" s="12"/>
      <c r="M243" s="12"/>
      <c r="N243" s="12"/>
      <c r="O243" s="12"/>
      <c r="P243" s="12"/>
      <c r="Q243" s="12"/>
      <c r="R243" s="13"/>
    </row>
    <row r="244" spans="1:18" x14ac:dyDescent="0.25">
      <c r="A244" s="15"/>
      <c r="B244" s="16">
        <f>B$6</f>
        <v>2019</v>
      </c>
      <c r="C244" s="16">
        <f>C$6</f>
        <v>2022</v>
      </c>
      <c r="D244" s="16">
        <f>D$6</f>
        <v>2023</v>
      </c>
      <c r="E244" s="16" t="str">
        <f>CONCATENATE("var ",RIGHT(D244,2),"/",RIGHT(C244,2))</f>
        <v>var 23/22</v>
      </c>
      <c r="F244" s="16" t="str">
        <f>CONCATENATE("var ",RIGHT(D244,2),"/",RIGHT(B244,2))</f>
        <v>var 23/19</v>
      </c>
      <c r="G244" s="16" t="str">
        <f>CONCATENATE("dif ",RIGHT(D244,2),"-",RIGHT(C244,2))</f>
        <v>dif 23-22</v>
      </c>
      <c r="H244" s="108" t="str">
        <f>CONCATENATE("dif ",RIGHT(D244,2),"-",RIGHT(B244,2))</f>
        <v>dif 23-19</v>
      </c>
      <c r="I244" s="109"/>
      <c r="J244" s="231"/>
      <c r="K244" s="16">
        <f>K$6</f>
        <v>2019</v>
      </c>
      <c r="L244" s="16">
        <f>L$6</f>
        <v>2022</v>
      </c>
      <c r="M244" s="16">
        <f>M$6</f>
        <v>2023</v>
      </c>
      <c r="N244" s="16" t="str">
        <f>CONCATENATE("var ",RIGHT(M244,2),"/",RIGHT(L244,2))</f>
        <v>var 23/22</v>
      </c>
      <c r="O244" s="16" t="str">
        <f>CONCATENATE("var ",RIGHT(M244,2),"/",RIGHT(K244,2))</f>
        <v>var 23/19</v>
      </c>
      <c r="P244" s="16" t="str">
        <f>CONCATENATE("dif ",RIGHT(M244,2),"-",RIGHT(L244,2))</f>
        <v>dif 23-22</v>
      </c>
      <c r="Q244" s="108" t="str">
        <f>CONCATENATE("dif ",RIGHT(M244,2),"-",RIGHT(K244,2))</f>
        <v>dif 23-19</v>
      </c>
      <c r="R244" s="109"/>
    </row>
    <row r="245" spans="1:18" x14ac:dyDescent="0.25">
      <c r="A245" s="232" t="s">
        <v>4</v>
      </c>
      <c r="B245" s="267">
        <v>72.52</v>
      </c>
      <c r="C245" s="267">
        <v>91.84</v>
      </c>
      <c r="D245" s="267">
        <v>93.72</v>
      </c>
      <c r="E245" s="268">
        <f t="shared" ref="E245:E256" si="127">D245/C245-1</f>
        <v>2.0470383275261295E-2</v>
      </c>
      <c r="F245" s="268">
        <f t="shared" ref="F245:F256" si="128">D245/B245-1</f>
        <v>0.29233314947600664</v>
      </c>
      <c r="G245" s="269">
        <f>D245-C245</f>
        <v>1.8799999999999955</v>
      </c>
      <c r="H245" s="270">
        <f>D245-B245</f>
        <v>21.200000000000003</v>
      </c>
      <c r="I245" s="271"/>
      <c r="J245" s="272"/>
      <c r="K245" s="267">
        <v>87.569627461116937</v>
      </c>
      <c r="L245" s="267">
        <v>103.30240145428506</v>
      </c>
      <c r="M245" s="267">
        <v>108.61102937521561</v>
      </c>
      <c r="N245" s="268">
        <f t="shared" ref="N245:N256" si="129">M245/L245-1</f>
        <v>5.1389201472531232E-2</v>
      </c>
      <c r="O245" s="268">
        <f t="shared" ref="O245:O256" si="130">M245/K245-1</f>
        <v>0.24028196218422382</v>
      </c>
      <c r="P245" s="269">
        <f>M245-L245</f>
        <v>5.3086279209305474</v>
      </c>
      <c r="Q245" s="270">
        <f>M245-K245</f>
        <v>21.041401914098671</v>
      </c>
      <c r="R245" s="271"/>
    </row>
    <row r="246" spans="1:18" x14ac:dyDescent="0.25">
      <c r="A246" s="236" t="s">
        <v>5</v>
      </c>
      <c r="B246" s="273">
        <v>79.34</v>
      </c>
      <c r="C246" s="273">
        <v>98.25</v>
      </c>
      <c r="D246" s="273">
        <v>100.46</v>
      </c>
      <c r="E246" s="274">
        <f t="shared" si="127"/>
        <v>2.2493638676844618E-2</v>
      </c>
      <c r="F246" s="274">
        <f t="shared" si="128"/>
        <v>0.26619611797327947</v>
      </c>
      <c r="G246" s="275">
        <f t="shared" ref="G246:G256" si="131">D246-C246</f>
        <v>2.2099999999999937</v>
      </c>
      <c r="H246" s="276">
        <f t="shared" ref="H246:H256" si="132">D246-B246</f>
        <v>21.11999999999999</v>
      </c>
      <c r="I246" s="277"/>
      <c r="J246" s="278"/>
      <c r="K246" s="273">
        <v>95.727194559962555</v>
      </c>
      <c r="L246" s="273">
        <v>111.6783337291682</v>
      </c>
      <c r="M246" s="273">
        <v>117.58056830893349</v>
      </c>
      <c r="N246" s="274">
        <f t="shared" si="129"/>
        <v>5.2850310196056904E-2</v>
      </c>
      <c r="O246" s="274">
        <f t="shared" si="130"/>
        <v>0.22828804133899694</v>
      </c>
      <c r="P246" s="275">
        <f t="shared" ref="P246:P256" si="133">M246-L246</f>
        <v>5.9022345797652918</v>
      </c>
      <c r="Q246" s="276">
        <f t="shared" ref="Q246:Q256" si="134">M246-K246</f>
        <v>21.853373748970938</v>
      </c>
      <c r="R246" s="277"/>
    </row>
    <row r="247" spans="1:18" x14ac:dyDescent="0.25">
      <c r="A247" s="242" t="s">
        <v>74</v>
      </c>
      <c r="B247" s="279">
        <v>127.33</v>
      </c>
      <c r="C247" s="279">
        <v>178.13</v>
      </c>
      <c r="D247" s="279">
        <v>169.27</v>
      </c>
      <c r="E247" s="280">
        <f t="shared" si="127"/>
        <v>-4.9738954696008419E-2</v>
      </c>
      <c r="F247" s="280">
        <f t="shared" si="128"/>
        <v>0.32938035027094958</v>
      </c>
      <c r="G247" s="281">
        <f t="shared" si="131"/>
        <v>-8.8599999999999852</v>
      </c>
      <c r="H247" s="282">
        <f t="shared" si="132"/>
        <v>41.940000000000012</v>
      </c>
      <c r="I247" s="283"/>
      <c r="J247" s="231"/>
      <c r="K247" s="279">
        <v>162.74801215393956</v>
      </c>
      <c r="L247" s="279">
        <v>206.1862586796463</v>
      </c>
      <c r="M247" s="279">
        <v>206.13020758369134</v>
      </c>
      <c r="N247" s="280">
        <f>M247/L247-1</f>
        <v>-2.7184690344494999E-4</v>
      </c>
      <c r="O247" s="280">
        <f t="shared" si="130"/>
        <v>0.26656052418457543</v>
      </c>
      <c r="P247" s="281">
        <f t="shared" si="133"/>
        <v>-5.6051095954956054E-2</v>
      </c>
      <c r="Q247" s="282">
        <f t="shared" si="134"/>
        <v>43.382195429751789</v>
      </c>
      <c r="R247" s="283"/>
    </row>
    <row r="248" spans="1:18" x14ac:dyDescent="0.25">
      <c r="A248" s="248" t="s">
        <v>75</v>
      </c>
      <c r="B248" s="284">
        <v>77.010000000000005</v>
      </c>
      <c r="C248" s="284">
        <v>86.98</v>
      </c>
      <c r="D248" s="284">
        <v>94.69</v>
      </c>
      <c r="E248" s="285">
        <f t="shared" si="127"/>
        <v>8.8641066911933741E-2</v>
      </c>
      <c r="F248" s="285">
        <f t="shared" si="128"/>
        <v>0.22958057395143472</v>
      </c>
      <c r="G248" s="286">
        <f t="shared" si="131"/>
        <v>7.7099999999999937</v>
      </c>
      <c r="H248" s="287">
        <f t="shared" si="132"/>
        <v>17.679999999999993</v>
      </c>
      <c r="I248" s="288"/>
      <c r="J248" s="231"/>
      <c r="K248" s="284">
        <v>89.962300588957845</v>
      </c>
      <c r="L248" s="284">
        <v>96.306912846037605</v>
      </c>
      <c r="M248" s="284">
        <v>107.31444888528932</v>
      </c>
      <c r="N248" s="285">
        <f t="shared" si="129"/>
        <v>0.11429642705762011</v>
      </c>
      <c r="O248" s="285">
        <f t="shared" si="130"/>
        <v>0.19288244278694355</v>
      </c>
      <c r="P248" s="286">
        <f t="shared" si="133"/>
        <v>11.007536039251718</v>
      </c>
      <c r="Q248" s="287">
        <f t="shared" si="134"/>
        <v>17.352148296331478</v>
      </c>
      <c r="R248" s="288"/>
    </row>
    <row r="249" spans="1:18" x14ac:dyDescent="0.25">
      <c r="A249" s="251" t="s">
        <v>76</v>
      </c>
      <c r="B249" s="284">
        <v>52.12</v>
      </c>
      <c r="C249" s="284">
        <v>59.44</v>
      </c>
      <c r="D249" s="284">
        <v>62.36</v>
      </c>
      <c r="E249" s="289">
        <f t="shared" si="127"/>
        <v>4.9125168236877625E-2</v>
      </c>
      <c r="F249" s="289">
        <f t="shared" si="128"/>
        <v>0.19646968534151954</v>
      </c>
      <c r="G249" s="290">
        <f t="shared" si="131"/>
        <v>2.9200000000000017</v>
      </c>
      <c r="H249" s="291">
        <f t="shared" si="132"/>
        <v>10.240000000000002</v>
      </c>
      <c r="I249" s="292"/>
      <c r="J249" s="231"/>
      <c r="K249" s="284">
        <v>61.334649376416586</v>
      </c>
      <c r="L249" s="284">
        <v>64.50599035051691</v>
      </c>
      <c r="M249" s="284">
        <v>72.244561093882794</v>
      </c>
      <c r="N249" s="289">
        <f t="shared" si="129"/>
        <v>0.1199666992370092</v>
      </c>
      <c r="O249" s="289">
        <f t="shared" si="130"/>
        <v>0.17787517868588498</v>
      </c>
      <c r="P249" s="290">
        <f t="shared" si="133"/>
        <v>7.7385707433658837</v>
      </c>
      <c r="Q249" s="291">
        <f t="shared" si="134"/>
        <v>10.909911717466208</v>
      </c>
      <c r="R249" s="292"/>
    </row>
    <row r="250" spans="1:18" x14ac:dyDescent="0.25">
      <c r="A250" s="251" t="s">
        <v>77</v>
      </c>
      <c r="B250" s="284">
        <v>45.55</v>
      </c>
      <c r="C250" s="284">
        <v>48.36</v>
      </c>
      <c r="D250" s="284">
        <v>48.17</v>
      </c>
      <c r="E250" s="289">
        <f t="shared" si="127"/>
        <v>-3.9288668320925924E-3</v>
      </c>
      <c r="F250" s="289">
        <f t="shared" si="128"/>
        <v>5.7519209659714798E-2</v>
      </c>
      <c r="G250" s="290">
        <f t="shared" si="131"/>
        <v>-0.18999999999999773</v>
      </c>
      <c r="H250" s="291">
        <f t="shared" si="132"/>
        <v>2.6200000000000045</v>
      </c>
      <c r="I250" s="292"/>
      <c r="J250" s="231"/>
      <c r="K250" s="284">
        <v>56.242830283212982</v>
      </c>
      <c r="L250" s="284">
        <v>56.723490860872765</v>
      </c>
      <c r="M250" s="284">
        <v>60.728284789357623</v>
      </c>
      <c r="N250" s="289">
        <f t="shared" si="129"/>
        <v>7.0602035729915302E-2</v>
      </c>
      <c r="O250" s="289">
        <f t="shared" si="130"/>
        <v>7.9751578708929793E-2</v>
      </c>
      <c r="P250" s="290">
        <f t="shared" si="133"/>
        <v>4.0047939284848582</v>
      </c>
      <c r="Q250" s="291">
        <f t="shared" si="134"/>
        <v>4.4854545061446416</v>
      </c>
      <c r="R250" s="292"/>
    </row>
    <row r="251" spans="1:18" x14ac:dyDescent="0.25">
      <c r="A251" s="252" t="s">
        <v>78</v>
      </c>
      <c r="B251" s="293">
        <v>43.18</v>
      </c>
      <c r="C251" s="293">
        <v>50.03</v>
      </c>
      <c r="D251" s="293">
        <v>45.89</v>
      </c>
      <c r="E251" s="294">
        <f t="shared" si="127"/>
        <v>-8.2750349790125965E-2</v>
      </c>
      <c r="F251" s="294">
        <f t="shared" si="128"/>
        <v>6.276053728578046E-2</v>
      </c>
      <c r="G251" s="295">
        <f t="shared" si="131"/>
        <v>-4.1400000000000006</v>
      </c>
      <c r="H251" s="296">
        <f t="shared" si="132"/>
        <v>2.7100000000000009</v>
      </c>
      <c r="I251" s="297"/>
      <c r="J251" s="231"/>
      <c r="K251" s="293">
        <v>43.957426596950675</v>
      </c>
      <c r="L251" s="293">
        <v>46.720338463069837</v>
      </c>
      <c r="M251" s="293">
        <v>51.064905669234562</v>
      </c>
      <c r="N251" s="294">
        <f t="shared" si="129"/>
        <v>9.2990918924932275E-2</v>
      </c>
      <c r="O251" s="294">
        <f t="shared" si="130"/>
        <v>0.16169006292049248</v>
      </c>
      <c r="P251" s="295">
        <f t="shared" si="133"/>
        <v>4.3445672061647258</v>
      </c>
      <c r="Q251" s="296">
        <f t="shared" si="134"/>
        <v>7.107479072283887</v>
      </c>
      <c r="R251" s="297"/>
    </row>
    <row r="252" spans="1:18" x14ac:dyDescent="0.25">
      <c r="A252" s="236" t="s">
        <v>11</v>
      </c>
      <c r="B252" s="273">
        <v>53.24</v>
      </c>
      <c r="C252" s="273">
        <v>65.13</v>
      </c>
      <c r="D252" s="273">
        <v>68.09</v>
      </c>
      <c r="E252" s="274">
        <f t="shared" si="127"/>
        <v>4.5447566405650397E-2</v>
      </c>
      <c r="F252" s="274">
        <f t="shared" si="128"/>
        <v>0.27892561983471076</v>
      </c>
      <c r="G252" s="275">
        <f t="shared" si="131"/>
        <v>2.960000000000008</v>
      </c>
      <c r="H252" s="276">
        <f t="shared" si="132"/>
        <v>14.850000000000001</v>
      </c>
      <c r="I252" s="277"/>
      <c r="J252" s="278"/>
      <c r="K252" s="273">
        <v>64.382090449978875</v>
      </c>
      <c r="L252" s="273">
        <v>71.124464336505426</v>
      </c>
      <c r="M252" s="273">
        <v>76.293110153622678</v>
      </c>
      <c r="N252" s="274">
        <f t="shared" si="129"/>
        <v>7.2670435768250607E-2</v>
      </c>
      <c r="O252" s="274">
        <f t="shared" si="130"/>
        <v>0.18500517178605702</v>
      </c>
      <c r="P252" s="275">
        <f t="shared" si="133"/>
        <v>5.1686458171172518</v>
      </c>
      <c r="Q252" s="276">
        <f t="shared" si="134"/>
        <v>11.911019703643802</v>
      </c>
      <c r="R252" s="277"/>
    </row>
    <row r="253" spans="1:18" x14ac:dyDescent="0.25">
      <c r="A253" s="36" t="s">
        <v>12</v>
      </c>
      <c r="B253" s="298">
        <v>80.709999999999994</v>
      </c>
      <c r="C253" s="298">
        <v>126.3</v>
      </c>
      <c r="D253" s="298">
        <v>110.25</v>
      </c>
      <c r="E253" s="299">
        <f t="shared" si="127"/>
        <v>-0.12707838479809974</v>
      </c>
      <c r="F253" s="299">
        <f t="shared" si="128"/>
        <v>0.36600173460537744</v>
      </c>
      <c r="G253" s="300">
        <f t="shared" si="131"/>
        <v>-16.049999999999997</v>
      </c>
      <c r="H253" s="301">
        <f t="shared" si="132"/>
        <v>29.540000000000006</v>
      </c>
      <c r="I253" s="302"/>
      <c r="J253" s="231"/>
      <c r="K253" s="298">
        <v>99.491293200942664</v>
      </c>
      <c r="L253" s="298">
        <v>116.73474123050093</v>
      </c>
      <c r="M253" s="298">
        <v>128.88366230172991</v>
      </c>
      <c r="N253" s="299">
        <f t="shared" si="129"/>
        <v>0.10407288304378981</v>
      </c>
      <c r="O253" s="299">
        <f t="shared" si="130"/>
        <v>0.29542654593325524</v>
      </c>
      <c r="P253" s="300">
        <f t="shared" si="133"/>
        <v>12.148921071228983</v>
      </c>
      <c r="Q253" s="301">
        <f t="shared" si="134"/>
        <v>29.392369100787249</v>
      </c>
      <c r="R253" s="302"/>
    </row>
    <row r="254" spans="1:18" x14ac:dyDescent="0.25">
      <c r="A254" s="37" t="s">
        <v>8</v>
      </c>
      <c r="B254" s="284">
        <v>53.11</v>
      </c>
      <c r="C254" s="284">
        <v>63.51</v>
      </c>
      <c r="D254" s="284">
        <v>70.12</v>
      </c>
      <c r="E254" s="303">
        <f t="shared" si="127"/>
        <v>0.1040780979373328</v>
      </c>
      <c r="F254" s="303">
        <f t="shared" si="128"/>
        <v>0.320278666917718</v>
      </c>
      <c r="G254" s="304">
        <f t="shared" si="131"/>
        <v>6.6100000000000065</v>
      </c>
      <c r="H254" s="305">
        <f t="shared" si="132"/>
        <v>17.010000000000005</v>
      </c>
      <c r="I254" s="306"/>
      <c r="J254" s="231"/>
      <c r="K254" s="284">
        <v>67.178615337046992</v>
      </c>
      <c r="L254" s="284">
        <v>73.513886053699096</v>
      </c>
      <c r="M254" s="284">
        <v>78.664919438382768</v>
      </c>
      <c r="N254" s="303">
        <f t="shared" si="129"/>
        <v>7.0068849046029724E-2</v>
      </c>
      <c r="O254" s="303">
        <f t="shared" si="130"/>
        <v>0.17098155482525135</v>
      </c>
      <c r="P254" s="304">
        <f t="shared" si="133"/>
        <v>5.1510333846836716</v>
      </c>
      <c r="Q254" s="305">
        <f t="shared" si="134"/>
        <v>11.486304101335776</v>
      </c>
      <c r="R254" s="306"/>
    </row>
    <row r="255" spans="1:18" x14ac:dyDescent="0.25">
      <c r="A255" s="37" t="s">
        <v>9</v>
      </c>
      <c r="B255" s="284">
        <v>42.88</v>
      </c>
      <c r="C255" s="284">
        <v>49.63</v>
      </c>
      <c r="D255" s="284">
        <v>54.51</v>
      </c>
      <c r="E255" s="303">
        <f t="shared" si="127"/>
        <v>9.8327624420713189E-2</v>
      </c>
      <c r="F255" s="303">
        <f t="shared" si="128"/>
        <v>0.27122201492537301</v>
      </c>
      <c r="G255" s="304">
        <f t="shared" si="131"/>
        <v>4.8799999999999955</v>
      </c>
      <c r="H255" s="305">
        <f t="shared" si="132"/>
        <v>11.629999999999995</v>
      </c>
      <c r="I255" s="306"/>
      <c r="J255" s="231"/>
      <c r="K255" s="284">
        <v>49.396028440916886</v>
      </c>
      <c r="L255" s="284">
        <v>50.451558559470705</v>
      </c>
      <c r="M255" s="284">
        <v>60.000910820149493</v>
      </c>
      <c r="N255" s="303">
        <f t="shared" si="129"/>
        <v>0.18927764638672784</v>
      </c>
      <c r="O255" s="303">
        <f t="shared" si="130"/>
        <v>0.21469099265576008</v>
      </c>
      <c r="P255" s="304">
        <f t="shared" si="133"/>
        <v>9.5493522606787877</v>
      </c>
      <c r="Q255" s="305">
        <f t="shared" si="134"/>
        <v>10.604882379232606</v>
      </c>
      <c r="R255" s="306"/>
    </row>
    <row r="256" spans="1:18" x14ac:dyDescent="0.25">
      <c r="A256" s="38" t="s">
        <v>10</v>
      </c>
      <c r="B256" s="307">
        <v>68.42</v>
      </c>
      <c r="C256" s="307">
        <v>75.650000000000006</v>
      </c>
      <c r="D256" s="307">
        <v>66.87</v>
      </c>
      <c r="E256" s="308">
        <f t="shared" si="127"/>
        <v>-0.11606080634500993</v>
      </c>
      <c r="F256" s="308">
        <f t="shared" si="128"/>
        <v>-2.2654194679918138E-2</v>
      </c>
      <c r="G256" s="309">
        <f t="shared" si="131"/>
        <v>-8.7800000000000011</v>
      </c>
      <c r="H256" s="310">
        <f t="shared" si="132"/>
        <v>-1.5499999999999972</v>
      </c>
      <c r="I256" s="311"/>
      <c r="J256" s="231"/>
      <c r="K256" s="307">
        <v>70.550470974681517</v>
      </c>
      <c r="L256" s="307">
        <v>77.354757244082109</v>
      </c>
      <c r="M256" s="307">
        <v>72.244763698818701</v>
      </c>
      <c r="N256" s="308">
        <f t="shared" si="129"/>
        <v>-6.6059202139818418E-2</v>
      </c>
      <c r="O256" s="308">
        <f t="shared" si="130"/>
        <v>2.4015328327789742E-2</v>
      </c>
      <c r="P256" s="309">
        <f t="shared" si="133"/>
        <v>-5.1099935452634071</v>
      </c>
      <c r="Q256" s="310">
        <f t="shared" si="134"/>
        <v>1.6942927241371848</v>
      </c>
      <c r="R256" s="311"/>
    </row>
    <row r="257" spans="1:18" x14ac:dyDescent="0.25">
      <c r="A257" s="42" t="s">
        <v>13</v>
      </c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4"/>
    </row>
    <row r="258" spans="1:18" ht="21" x14ac:dyDescent="0.35">
      <c r="A258" s="229" t="s">
        <v>81</v>
      </c>
      <c r="B258" s="229"/>
      <c r="C258" s="229"/>
      <c r="D258" s="229"/>
      <c r="E258" s="229"/>
      <c r="F258" s="229"/>
      <c r="G258" s="229"/>
      <c r="H258" s="229"/>
      <c r="I258" s="229"/>
      <c r="J258" s="229"/>
      <c r="K258" s="229"/>
      <c r="L258" s="229"/>
      <c r="M258" s="229"/>
      <c r="N258" s="229"/>
      <c r="O258" s="229"/>
      <c r="P258" s="229"/>
      <c r="Q258" s="229"/>
      <c r="R258" s="229"/>
    </row>
    <row r="259" spans="1:18" x14ac:dyDescent="0.25">
      <c r="A259" s="72"/>
      <c r="B259" s="11" t="s">
        <v>114</v>
      </c>
      <c r="C259" s="12"/>
      <c r="D259" s="12"/>
      <c r="E259" s="12"/>
      <c r="F259" s="12"/>
      <c r="G259" s="12"/>
      <c r="H259" s="12"/>
      <c r="I259" s="13"/>
      <c r="J259" s="230"/>
      <c r="K259" s="11" t="str">
        <f>K$5</f>
        <v>acumulado junio</v>
      </c>
      <c r="L259" s="12"/>
      <c r="M259" s="12"/>
      <c r="N259" s="12"/>
      <c r="O259" s="12"/>
      <c r="P259" s="12"/>
      <c r="Q259" s="12"/>
      <c r="R259" s="13"/>
    </row>
    <row r="260" spans="1:18" x14ac:dyDescent="0.25">
      <c r="A260" s="15"/>
      <c r="B260" s="16">
        <f>B$6</f>
        <v>2019</v>
      </c>
      <c r="C260" s="16">
        <f>C$6</f>
        <v>2022</v>
      </c>
      <c r="D260" s="16">
        <f>D$6</f>
        <v>2023</v>
      </c>
      <c r="E260" s="16" t="str">
        <f>CONCATENATE("var ",RIGHT(D260,2),"/",RIGHT(C260,2))</f>
        <v>var 23/22</v>
      </c>
      <c r="F260" s="16" t="str">
        <f>CONCATENATE("var ",RIGHT(D260,2),"/",RIGHT(B260,2))</f>
        <v>var 23/19</v>
      </c>
      <c r="G260" s="16" t="str">
        <f>CONCATENATE("dif ",RIGHT(D260,2),"-",RIGHT(C260,2))</f>
        <v>dif 23-22</v>
      </c>
      <c r="H260" s="108" t="str">
        <f>CONCATENATE("dif ",RIGHT(D260,2),"-",RIGHT(B260,2))</f>
        <v>dif 23-19</v>
      </c>
      <c r="I260" s="109"/>
      <c r="J260" s="231"/>
      <c r="K260" s="16">
        <f>K$6</f>
        <v>2019</v>
      </c>
      <c r="L260" s="16">
        <f>L$6</f>
        <v>2022</v>
      </c>
      <c r="M260" s="16">
        <f>M$6</f>
        <v>2023</v>
      </c>
      <c r="N260" s="16" t="str">
        <f>CONCATENATE("var ",RIGHT(M260,2),"/",RIGHT(L260,2))</f>
        <v>var 23/22</v>
      </c>
      <c r="O260" s="16" t="str">
        <f>CONCATENATE("var ",RIGHT(M260,2),"/",RIGHT(K260,2))</f>
        <v>var 23/19</v>
      </c>
      <c r="P260" s="16" t="str">
        <f>CONCATENATE("dif ",RIGHT(M260,2),"-",RIGHT(L260,2))</f>
        <v>dif 23-22</v>
      </c>
      <c r="Q260" s="108" t="str">
        <f>CONCATENATE("dif ",RIGHT(M260,2),"-",RIGHT(K260,2))</f>
        <v>dif 23-19</v>
      </c>
      <c r="R260" s="109"/>
    </row>
    <row r="261" spans="1:18" x14ac:dyDescent="0.25">
      <c r="A261" s="232" t="s">
        <v>48</v>
      </c>
      <c r="B261" s="267">
        <v>72.52</v>
      </c>
      <c r="C261" s="267">
        <v>91.84</v>
      </c>
      <c r="D261" s="267">
        <v>93.72</v>
      </c>
      <c r="E261" s="312">
        <f t="shared" ref="E261:E269" si="135">D261/C261-1</f>
        <v>2.0470383275261295E-2</v>
      </c>
      <c r="F261" s="312">
        <f t="shared" ref="F261:F269" si="136">D261/B261-1</f>
        <v>0.29233314947600664</v>
      </c>
      <c r="G261" s="313">
        <f>D261-C261</f>
        <v>1.8799999999999955</v>
      </c>
      <c r="H261" s="314">
        <f>D261-B261</f>
        <v>21.200000000000003</v>
      </c>
      <c r="I261" s="315"/>
      <c r="J261" s="272"/>
      <c r="K261" s="267">
        <v>87.569627461116937</v>
      </c>
      <c r="L261" s="267">
        <v>103.30240145428506</v>
      </c>
      <c r="M261" s="267">
        <v>108.61102937521561</v>
      </c>
      <c r="N261" s="312">
        <f t="shared" ref="N261:N269" si="137">M261/L261-1</f>
        <v>5.1389201472531232E-2</v>
      </c>
      <c r="O261" s="312">
        <f t="shared" ref="O261:O269" si="138">M261/K261-1</f>
        <v>0.24028196218422382</v>
      </c>
      <c r="P261" s="313">
        <f>M261-L261</f>
        <v>5.3086279209305474</v>
      </c>
      <c r="Q261" s="314">
        <f>M261-K261</f>
        <v>21.041401914098671</v>
      </c>
      <c r="R261" s="315"/>
    </row>
    <row r="262" spans="1:18" x14ac:dyDescent="0.25">
      <c r="A262" s="96" t="s">
        <v>49</v>
      </c>
      <c r="B262" s="316">
        <v>87.62</v>
      </c>
      <c r="C262" s="316">
        <v>108.9</v>
      </c>
      <c r="D262" s="316">
        <v>109.73</v>
      </c>
      <c r="E262" s="317">
        <f t="shared" si="135"/>
        <v>7.6216712580348123E-3</v>
      </c>
      <c r="F262" s="318">
        <f t="shared" si="136"/>
        <v>0.25233964848208168</v>
      </c>
      <c r="G262" s="319">
        <f t="shared" ref="G262:G269" si="139">D262-C262</f>
        <v>0.82999999999999829</v>
      </c>
      <c r="H262" s="320">
        <f t="shared" ref="H262:H269" si="140">D262-B262</f>
        <v>22.11</v>
      </c>
      <c r="I262" s="321"/>
      <c r="J262" s="231"/>
      <c r="K262" s="316">
        <v>107.29581206584537</v>
      </c>
      <c r="L262" s="316">
        <v>128.16968230621981</v>
      </c>
      <c r="M262" s="316">
        <v>133.51581828582508</v>
      </c>
      <c r="N262" s="317">
        <f t="shared" si="137"/>
        <v>4.1711392923893031E-2</v>
      </c>
      <c r="O262" s="318">
        <f t="shared" si="138"/>
        <v>0.24437119879281965</v>
      </c>
      <c r="P262" s="319">
        <f t="shared" ref="P262:P269" si="141">M262-L262</f>
        <v>5.3461359796052648</v>
      </c>
      <c r="Q262" s="320">
        <f t="shared" ref="Q262:Q269" si="142">M262-K262</f>
        <v>26.220006219979709</v>
      </c>
      <c r="R262" s="321"/>
    </row>
    <row r="263" spans="1:18" x14ac:dyDescent="0.25">
      <c r="A263" s="99" t="s">
        <v>50</v>
      </c>
      <c r="B263" s="284">
        <v>71.63</v>
      </c>
      <c r="C263" s="284">
        <v>82.37</v>
      </c>
      <c r="D263" s="284">
        <v>85.86</v>
      </c>
      <c r="E263" s="322">
        <f t="shared" si="135"/>
        <v>4.2369794828214014E-2</v>
      </c>
      <c r="F263" s="322">
        <f t="shared" si="136"/>
        <v>0.19865977942202995</v>
      </c>
      <c r="G263" s="304">
        <f t="shared" si="139"/>
        <v>3.4899999999999949</v>
      </c>
      <c r="H263" s="305">
        <f t="shared" si="140"/>
        <v>14.230000000000004</v>
      </c>
      <c r="I263" s="306"/>
      <c r="J263" s="231"/>
      <c r="K263" s="284">
        <v>84.775905397461912</v>
      </c>
      <c r="L263" s="284">
        <v>90.186274774165184</v>
      </c>
      <c r="M263" s="284">
        <v>97.435368027940271</v>
      </c>
      <c r="N263" s="322">
        <f t="shared" si="137"/>
        <v>8.0379118351739054E-2</v>
      </c>
      <c r="O263" s="322">
        <f t="shared" si="138"/>
        <v>0.14932854531161821</v>
      </c>
      <c r="P263" s="304">
        <f t="shared" si="141"/>
        <v>7.2490932537750865</v>
      </c>
      <c r="Q263" s="305">
        <f t="shared" si="142"/>
        <v>12.659462630478359</v>
      </c>
      <c r="R263" s="306"/>
    </row>
    <row r="264" spans="1:18" x14ac:dyDescent="0.25">
      <c r="A264" s="99" t="s">
        <v>51</v>
      </c>
      <c r="B264" s="284">
        <v>59.25</v>
      </c>
      <c r="C264" s="284">
        <v>70.209999999999994</v>
      </c>
      <c r="D264" s="284">
        <v>63.66</v>
      </c>
      <c r="E264" s="322">
        <f t="shared" si="135"/>
        <v>-9.3291553909699454E-2</v>
      </c>
      <c r="F264" s="322">
        <f t="shared" si="136"/>
        <v>7.4430379746835307E-2</v>
      </c>
      <c r="G264" s="304">
        <f t="shared" si="139"/>
        <v>-6.5499999999999972</v>
      </c>
      <c r="H264" s="305">
        <f t="shared" si="140"/>
        <v>4.4099999999999966</v>
      </c>
      <c r="I264" s="306"/>
      <c r="J264" s="231"/>
      <c r="K264" s="284">
        <v>67.428184473784611</v>
      </c>
      <c r="L264" s="284">
        <v>69.221944341059583</v>
      </c>
      <c r="M264" s="284">
        <v>76.576996703785696</v>
      </c>
      <c r="N264" s="322">
        <f t="shared" si="137"/>
        <v>0.10625318940027806</v>
      </c>
      <c r="O264" s="322">
        <f t="shared" si="138"/>
        <v>0.13568231595436253</v>
      </c>
      <c r="P264" s="304">
        <f t="shared" si="141"/>
        <v>7.3550523627261128</v>
      </c>
      <c r="Q264" s="305">
        <f t="shared" si="142"/>
        <v>9.1488122300010843</v>
      </c>
      <c r="R264" s="306"/>
    </row>
    <row r="265" spans="1:18" x14ac:dyDescent="0.25">
      <c r="A265" s="99" t="s">
        <v>52</v>
      </c>
      <c r="B265" s="284">
        <v>43.86</v>
      </c>
      <c r="C265" s="284">
        <v>49.5</v>
      </c>
      <c r="D265" s="284">
        <v>58.51</v>
      </c>
      <c r="E265" s="322">
        <f t="shared" si="135"/>
        <v>0.18202020202020197</v>
      </c>
      <c r="F265" s="322">
        <f t="shared" si="136"/>
        <v>0.33401732786137717</v>
      </c>
      <c r="G265" s="304">
        <f t="shared" si="139"/>
        <v>9.009999999999998</v>
      </c>
      <c r="H265" s="305">
        <f t="shared" si="140"/>
        <v>14.649999999999999</v>
      </c>
      <c r="I265" s="306"/>
      <c r="J265" s="231"/>
      <c r="K265" s="284">
        <v>51.858596729937219</v>
      </c>
      <c r="L265" s="284">
        <v>54.947261397466846</v>
      </c>
      <c r="M265" s="284">
        <v>62.750821774742811</v>
      </c>
      <c r="N265" s="322">
        <f t="shared" si="137"/>
        <v>0.14201909574397309</v>
      </c>
      <c r="O265" s="322">
        <f t="shared" si="138"/>
        <v>0.21003701857820745</v>
      </c>
      <c r="P265" s="304">
        <f t="shared" si="141"/>
        <v>7.8035603772759643</v>
      </c>
      <c r="Q265" s="305">
        <f t="shared" si="142"/>
        <v>10.892225044805592</v>
      </c>
      <c r="R265" s="306"/>
    </row>
    <row r="266" spans="1:18" x14ac:dyDescent="0.25">
      <c r="A266" s="99" t="s">
        <v>53</v>
      </c>
      <c r="B266" s="284">
        <v>74.88</v>
      </c>
      <c r="C266" s="284">
        <v>113</v>
      </c>
      <c r="D266" s="284">
        <v>134.1</v>
      </c>
      <c r="E266" s="322">
        <f>D266/C266-1</f>
        <v>0.18672566371681421</v>
      </c>
      <c r="F266" s="322">
        <f>D266/B266-1</f>
        <v>0.79086538461538458</v>
      </c>
      <c r="G266" s="304">
        <f>D266-C266</f>
        <v>21.099999999999994</v>
      </c>
      <c r="H266" s="305">
        <f>D266-B266</f>
        <v>59.22</v>
      </c>
      <c r="I266" s="306"/>
      <c r="J266" s="231"/>
      <c r="K266" s="284">
        <v>84.448590225414719</v>
      </c>
      <c r="L266" s="284">
        <v>117.98676505151548</v>
      </c>
      <c r="M266" s="284">
        <v>140.10538985090508</v>
      </c>
      <c r="N266" s="322">
        <f>M266/L266-1</f>
        <v>0.18746699928362442</v>
      </c>
      <c r="O266" s="322">
        <f>M266/K266-1</f>
        <v>0.65906132330839684</v>
      </c>
      <c r="P266" s="304">
        <f>M266-L266</f>
        <v>22.118624799389607</v>
      </c>
      <c r="Q266" s="305">
        <f>M266-K266</f>
        <v>55.656799625490365</v>
      </c>
      <c r="R266" s="306"/>
    </row>
    <row r="267" spans="1:18" x14ac:dyDescent="0.25">
      <c r="A267" s="99" t="s">
        <v>54</v>
      </c>
      <c r="B267" s="284">
        <v>59.29</v>
      </c>
      <c r="C267" s="284">
        <v>77.150000000000006</v>
      </c>
      <c r="D267" s="284">
        <v>75.28</v>
      </c>
      <c r="E267" s="322">
        <f t="shared" si="135"/>
        <v>-2.4238496435515233E-2</v>
      </c>
      <c r="F267" s="322">
        <f t="shared" si="136"/>
        <v>0.2696913476134255</v>
      </c>
      <c r="G267" s="304">
        <f t="shared" si="139"/>
        <v>-1.8700000000000045</v>
      </c>
      <c r="H267" s="305">
        <f t="shared" si="140"/>
        <v>15.990000000000002</v>
      </c>
      <c r="I267" s="306"/>
      <c r="J267" s="231"/>
      <c r="K267" s="284">
        <v>64.842232430298537</v>
      </c>
      <c r="L267" s="284">
        <v>75.975371857455713</v>
      </c>
      <c r="M267" s="284">
        <v>85.90717432857204</v>
      </c>
      <c r="N267" s="322">
        <f t="shared" si="137"/>
        <v>0.13072397315475182</v>
      </c>
      <c r="O267" s="322">
        <f t="shared" si="138"/>
        <v>0.32486453826087858</v>
      </c>
      <c r="P267" s="304">
        <f t="shared" si="141"/>
        <v>9.9318024711163275</v>
      </c>
      <c r="Q267" s="305">
        <f t="shared" si="142"/>
        <v>21.064941898273503</v>
      </c>
      <c r="R267" s="306"/>
    </row>
    <row r="268" spans="1:18" x14ac:dyDescent="0.25">
      <c r="A268" s="99" t="s">
        <v>55</v>
      </c>
      <c r="B268" s="284">
        <v>76.19</v>
      </c>
      <c r="C268" s="284">
        <v>80.44</v>
      </c>
      <c r="D268" s="284">
        <v>85.45</v>
      </c>
      <c r="E268" s="322">
        <f>D268/C268-1</f>
        <v>6.2282446544007941E-2</v>
      </c>
      <c r="F268" s="322">
        <f>D268/B268-1</f>
        <v>0.12153825961412257</v>
      </c>
      <c r="G268" s="304">
        <f>D268-C268</f>
        <v>5.0100000000000051</v>
      </c>
      <c r="H268" s="305">
        <f>D268-B268</f>
        <v>9.2600000000000051</v>
      </c>
      <c r="I268" s="306"/>
      <c r="J268" s="231"/>
      <c r="K268" s="284">
        <v>82.819719669234956</v>
      </c>
      <c r="L268" s="284">
        <v>88.111465548707429</v>
      </c>
      <c r="M268" s="284">
        <v>97.737434321875895</v>
      </c>
      <c r="N268" s="322">
        <f>M268/L268-1</f>
        <v>0.10924762984276204</v>
      </c>
      <c r="O268" s="322">
        <f>M268/K268-1</f>
        <v>0.18012273782402599</v>
      </c>
      <c r="P268" s="304">
        <f>M268-L268</f>
        <v>9.6259687731684664</v>
      </c>
      <c r="Q268" s="305">
        <f>M268-K268</f>
        <v>14.917714652640939</v>
      </c>
      <c r="R268" s="306"/>
    </row>
    <row r="269" spans="1:18" x14ac:dyDescent="0.25">
      <c r="A269" s="99" t="s">
        <v>56</v>
      </c>
      <c r="B269" s="284">
        <v>80.650000000000006</v>
      </c>
      <c r="C269" s="284">
        <v>110.79</v>
      </c>
      <c r="D269" s="284">
        <v>119.94</v>
      </c>
      <c r="E269" s="322">
        <f t="shared" si="135"/>
        <v>8.2588681288924937E-2</v>
      </c>
      <c r="F269" s="322">
        <f t="shared" si="136"/>
        <v>0.48716676999380026</v>
      </c>
      <c r="G269" s="304">
        <f t="shared" si="139"/>
        <v>9.1499999999999915</v>
      </c>
      <c r="H269" s="305">
        <f t="shared" si="140"/>
        <v>39.289999999999992</v>
      </c>
      <c r="I269" s="306"/>
      <c r="J269" s="231"/>
      <c r="K269" s="284">
        <v>93.850122940669479</v>
      </c>
      <c r="L269" s="284">
        <v>108.93353016005922</v>
      </c>
      <c r="M269" s="284">
        <v>124.12696241521785</v>
      </c>
      <c r="N269" s="322">
        <f t="shared" si="137"/>
        <v>0.13947434029572414</v>
      </c>
      <c r="O269" s="322">
        <f t="shared" si="138"/>
        <v>0.32260841569370013</v>
      </c>
      <c r="P269" s="304">
        <f t="shared" si="141"/>
        <v>15.193432255158626</v>
      </c>
      <c r="Q269" s="310">
        <f t="shared" si="142"/>
        <v>30.276839474548368</v>
      </c>
      <c r="R269" s="311"/>
    </row>
    <row r="270" spans="1:18" x14ac:dyDescent="0.25">
      <c r="A270" s="99" t="s">
        <v>57</v>
      </c>
      <c r="B270" s="284">
        <v>98.54</v>
      </c>
      <c r="C270" s="284">
        <v>207.23</v>
      </c>
      <c r="D270" s="284">
        <v>128.5</v>
      </c>
      <c r="E270" s="322">
        <f>D270/C270-1</f>
        <v>-0.37991603532307094</v>
      </c>
      <c r="F270" s="322">
        <f>D270/B270-1</f>
        <v>0.30403896894662052</v>
      </c>
      <c r="G270" s="304">
        <f>D270-C270</f>
        <v>-78.72999999999999</v>
      </c>
      <c r="H270" s="305">
        <f>D270-B270</f>
        <v>29.959999999999994</v>
      </c>
      <c r="I270" s="306"/>
      <c r="J270" s="231"/>
      <c r="K270" s="284">
        <v>146.16125725840436</v>
      </c>
      <c r="L270" s="284">
        <v>231.92065189955579</v>
      </c>
      <c r="M270" s="284">
        <v>162.32091460376506</v>
      </c>
      <c r="N270" s="322">
        <f>M270/L270-1</f>
        <v>-0.30010150767398758</v>
      </c>
      <c r="O270" s="322">
        <f>M270/K270-1</f>
        <v>0.11056047032211413</v>
      </c>
      <c r="P270" s="304">
        <f>M270-L270</f>
        <v>-69.599737295790732</v>
      </c>
      <c r="Q270" s="305">
        <f>M270-K270</f>
        <v>16.159657345360699</v>
      </c>
      <c r="R270" s="306"/>
    </row>
    <row r="271" spans="1:18" x14ac:dyDescent="0.25">
      <c r="A271" s="99" t="s">
        <v>82</v>
      </c>
      <c r="B271" s="307">
        <v>42.46</v>
      </c>
      <c r="C271" s="307">
        <v>55.3</v>
      </c>
      <c r="D271" s="307">
        <v>48.47</v>
      </c>
      <c r="E271" s="322">
        <f>D271/C271-1</f>
        <v>-0.12350813743218803</v>
      </c>
      <c r="F271" s="322">
        <f>D271/B271-1</f>
        <v>0.14154498351389533</v>
      </c>
      <c r="G271" s="304">
        <f>D271-C271</f>
        <v>-6.8299999999999983</v>
      </c>
      <c r="H271" s="305">
        <f>D271-B271</f>
        <v>6.009999999999998</v>
      </c>
      <c r="I271" s="306"/>
      <c r="J271" s="231"/>
      <c r="K271" s="307">
        <v>52.629658072616273</v>
      </c>
      <c r="L271" s="307">
        <v>61.121190501437432</v>
      </c>
      <c r="M271" s="307">
        <v>67.7125576222126</v>
      </c>
      <c r="N271" s="322">
        <f>M271/L271-1</f>
        <v>0.10784094790529575</v>
      </c>
      <c r="O271" s="322">
        <f>M271/K271-1</f>
        <v>0.28658555084636039</v>
      </c>
      <c r="P271" s="304">
        <f>M271-L271</f>
        <v>6.5913671207751676</v>
      </c>
      <c r="Q271" s="305">
        <f>M271-K271</f>
        <v>15.082899549596327</v>
      </c>
      <c r="R271" s="306"/>
    </row>
    <row r="272" spans="1:18" x14ac:dyDescent="0.25">
      <c r="A272" s="42" t="s">
        <v>13</v>
      </c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4"/>
    </row>
    <row r="273" spans="1:18" ht="21" x14ac:dyDescent="0.35">
      <c r="A273" s="229" t="s">
        <v>83</v>
      </c>
      <c r="B273" s="229"/>
      <c r="C273" s="229"/>
      <c r="D273" s="229"/>
      <c r="E273" s="229"/>
      <c r="F273" s="229"/>
      <c r="G273" s="229"/>
      <c r="H273" s="229"/>
      <c r="I273" s="229"/>
      <c r="J273" s="229"/>
      <c r="K273" s="229"/>
      <c r="L273" s="229"/>
      <c r="M273" s="229"/>
      <c r="N273" s="229"/>
      <c r="O273" s="229"/>
      <c r="P273" s="229"/>
      <c r="Q273" s="229"/>
      <c r="R273" s="229"/>
    </row>
    <row r="274" spans="1:18" x14ac:dyDescent="0.25">
      <c r="A274" s="72"/>
      <c r="B274" s="11" t="s">
        <v>114</v>
      </c>
      <c r="C274" s="12"/>
      <c r="D274" s="12"/>
      <c r="E274" s="12"/>
      <c r="F274" s="12"/>
      <c r="G274" s="12"/>
      <c r="H274" s="12"/>
      <c r="I274" s="13"/>
      <c r="J274" s="230"/>
      <c r="K274" s="11" t="str">
        <f>K$5</f>
        <v>acumulado junio</v>
      </c>
      <c r="L274" s="12"/>
      <c r="M274" s="12"/>
      <c r="N274" s="12"/>
      <c r="O274" s="12"/>
      <c r="P274" s="12"/>
      <c r="Q274" s="12"/>
      <c r="R274" s="13"/>
    </row>
    <row r="275" spans="1:18" x14ac:dyDescent="0.25">
      <c r="A275" s="15"/>
      <c r="B275" s="16">
        <f>B$6</f>
        <v>2019</v>
      </c>
      <c r="C275" s="16">
        <f>C$6</f>
        <v>2022</v>
      </c>
      <c r="D275" s="16">
        <f>D$6</f>
        <v>2023</v>
      </c>
      <c r="E275" s="16" t="str">
        <f>CONCATENATE("var ",RIGHT(D275,2),"/",RIGHT(C275,2))</f>
        <v>var 23/22</v>
      </c>
      <c r="F275" s="16" t="str">
        <f>CONCATENATE("var ",RIGHT(D275,2),"/",RIGHT(B275,2))</f>
        <v>var 23/19</v>
      </c>
      <c r="G275" s="16" t="str">
        <f>CONCATENATE("dif ",RIGHT(D275,2),"-",RIGHT(C275,2))</f>
        <v>dif 23-22</v>
      </c>
      <c r="H275" s="108" t="str">
        <f>CONCATENATE("dif ",RIGHT(D275,2),"-",RIGHT(B275,2))</f>
        <v>dif 23-19</v>
      </c>
      <c r="I275" s="109"/>
      <c r="J275" s="231"/>
      <c r="K275" s="16">
        <f>K$6</f>
        <v>2019</v>
      </c>
      <c r="L275" s="16">
        <f>L$6</f>
        <v>2022</v>
      </c>
      <c r="M275" s="16">
        <f>M$6</f>
        <v>2023</v>
      </c>
      <c r="N275" s="16" t="str">
        <f>CONCATENATE("var ",RIGHT(M275,2),"/",RIGHT(L275,2))</f>
        <v>var 23/22</v>
      </c>
      <c r="O275" s="16" t="str">
        <f>CONCATENATE("var ",RIGHT(M275,2),"/",RIGHT(K275,2))</f>
        <v>var 23/19</v>
      </c>
      <c r="P275" s="16" t="str">
        <f>CONCATENATE("dif ",RIGHT(M275,2),"-",RIGHT(L275,2))</f>
        <v>dif 23-22</v>
      </c>
      <c r="Q275" s="108" t="str">
        <f>CONCATENATE("dif ",RIGHT(M275,2),"-",RIGHT(K275,2))</f>
        <v>dif 23-19</v>
      </c>
      <c r="R275" s="109"/>
    </row>
    <row r="276" spans="1:18" x14ac:dyDescent="0.25">
      <c r="A276" s="232" t="s">
        <v>4</v>
      </c>
      <c r="B276" s="267">
        <v>56.8</v>
      </c>
      <c r="C276" s="267">
        <v>66.599999999999994</v>
      </c>
      <c r="D276" s="267">
        <v>71.91</v>
      </c>
      <c r="E276" s="268">
        <f t="shared" ref="E276:E287" si="143">D276/C276-1</f>
        <v>7.9729729729729693E-2</v>
      </c>
      <c r="F276" s="268">
        <f t="shared" ref="F276:F287" si="144">D276/B276-1</f>
        <v>0.26602112676056344</v>
      </c>
      <c r="G276" s="323">
        <f>D276-C276</f>
        <v>5.3100000000000023</v>
      </c>
      <c r="H276" s="324">
        <f>D276-B276</f>
        <v>15.11</v>
      </c>
      <c r="I276" s="325"/>
      <c r="J276" s="272"/>
      <c r="K276" s="267">
        <v>70.057183694399555</v>
      </c>
      <c r="L276" s="267">
        <v>74.674627584102581</v>
      </c>
      <c r="M276" s="267">
        <v>87.770410447238902</v>
      </c>
      <c r="N276" s="268">
        <f t="shared" ref="N276:N287" si="145">M276/L276-1</f>
        <v>0.17537125107704288</v>
      </c>
      <c r="O276" s="268">
        <f t="shared" ref="O276:O287" si="146">M276/K276-1</f>
        <v>0.25283954933311659</v>
      </c>
      <c r="P276" s="323">
        <f>M276-L276</f>
        <v>13.095782863136321</v>
      </c>
      <c r="Q276" s="324">
        <f>M276-K276</f>
        <v>17.713226752839347</v>
      </c>
      <c r="R276" s="325"/>
    </row>
    <row r="277" spans="1:18" x14ac:dyDescent="0.25">
      <c r="A277" s="236" t="s">
        <v>5</v>
      </c>
      <c r="B277" s="273">
        <v>62.63</v>
      </c>
      <c r="C277" s="273">
        <v>73.61</v>
      </c>
      <c r="D277" s="273">
        <v>79.38</v>
      </c>
      <c r="E277" s="274">
        <f t="shared" si="143"/>
        <v>7.8386088846624125E-2</v>
      </c>
      <c r="F277" s="274">
        <f t="shared" si="144"/>
        <v>0.26744371706849734</v>
      </c>
      <c r="G277" s="326">
        <f t="shared" ref="G277:G287" si="147">D277-C277</f>
        <v>5.769999999999996</v>
      </c>
      <c r="H277" s="327">
        <f t="shared" ref="H277:H287" si="148">D277-B277</f>
        <v>16.749999999999993</v>
      </c>
      <c r="I277" s="328"/>
      <c r="J277" s="278"/>
      <c r="K277" s="273">
        <v>77.085623068414776</v>
      </c>
      <c r="L277" s="273">
        <v>81.42924406342766</v>
      </c>
      <c r="M277" s="273">
        <v>96.614557745879836</v>
      </c>
      <c r="N277" s="274">
        <f t="shared" si="145"/>
        <v>0.1864847679369821</v>
      </c>
      <c r="O277" s="274">
        <f t="shared" si="146"/>
        <v>0.25334081635602534</v>
      </c>
      <c r="P277" s="326">
        <f t="shared" ref="P277:P287" si="149">M277-L277</f>
        <v>15.185313682452175</v>
      </c>
      <c r="Q277" s="327">
        <f t="shared" ref="Q277:Q287" si="150">M277-K277</f>
        <v>19.52893467746506</v>
      </c>
      <c r="R277" s="328"/>
    </row>
    <row r="278" spans="1:18" x14ac:dyDescent="0.25">
      <c r="A278" s="37" t="s">
        <v>74</v>
      </c>
      <c r="B278" s="279">
        <v>82.39</v>
      </c>
      <c r="C278" s="279">
        <v>115.92</v>
      </c>
      <c r="D278" s="279">
        <v>111.28</v>
      </c>
      <c r="E278" s="322">
        <f t="shared" si="143"/>
        <v>-4.00276052449966E-2</v>
      </c>
      <c r="F278" s="322">
        <f t="shared" si="144"/>
        <v>0.35064935064935066</v>
      </c>
      <c r="G278" s="329">
        <f t="shared" si="147"/>
        <v>-4.6400000000000006</v>
      </c>
      <c r="H278" s="330">
        <f t="shared" si="148"/>
        <v>28.89</v>
      </c>
      <c r="I278" s="331"/>
      <c r="J278" s="231"/>
      <c r="K278" s="279">
        <v>118.91559564604202</v>
      </c>
      <c r="L278" s="279">
        <v>142.19015114651344</v>
      </c>
      <c r="M278" s="279">
        <v>150.52485804570625</v>
      </c>
      <c r="N278" s="322">
        <f t="shared" si="145"/>
        <v>5.861662591950334E-2</v>
      </c>
      <c r="O278" s="322">
        <f t="shared" si="146"/>
        <v>0.26581258940795882</v>
      </c>
      <c r="P278" s="304">
        <f t="shared" si="149"/>
        <v>8.3347068991928097</v>
      </c>
      <c r="Q278" s="305">
        <f t="shared" si="150"/>
        <v>31.609262399664232</v>
      </c>
      <c r="R278" s="306"/>
    </row>
    <row r="279" spans="1:18" x14ac:dyDescent="0.25">
      <c r="A279" s="37" t="s">
        <v>75</v>
      </c>
      <c r="B279" s="284">
        <v>64.739999999999995</v>
      </c>
      <c r="C279" s="284">
        <v>69.77</v>
      </c>
      <c r="D279" s="284">
        <v>79.3</v>
      </c>
      <c r="E279" s="322">
        <f t="shared" si="143"/>
        <v>0.13659165830586217</v>
      </c>
      <c r="F279" s="322">
        <f t="shared" si="144"/>
        <v>0.22489959839357443</v>
      </c>
      <c r="G279" s="329">
        <f t="shared" si="147"/>
        <v>9.5300000000000011</v>
      </c>
      <c r="H279" s="330">
        <f t="shared" si="148"/>
        <v>14.560000000000002</v>
      </c>
      <c r="I279" s="331"/>
      <c r="J279" s="231"/>
      <c r="K279" s="284">
        <v>75.250885578798943</v>
      </c>
      <c r="L279" s="284">
        <v>72.377527626774977</v>
      </c>
      <c r="M279" s="284">
        <v>91.536863124849987</v>
      </c>
      <c r="N279" s="322">
        <f t="shared" si="145"/>
        <v>0.2647138708146104</v>
      </c>
      <c r="O279" s="322">
        <f t="shared" si="146"/>
        <v>0.2164224038134035</v>
      </c>
      <c r="P279" s="304">
        <f t="shared" si="149"/>
        <v>19.159335498075009</v>
      </c>
      <c r="Q279" s="305">
        <f t="shared" si="150"/>
        <v>16.285977546051043</v>
      </c>
      <c r="R279" s="306"/>
    </row>
    <row r="280" spans="1:18" x14ac:dyDescent="0.25">
      <c r="A280" s="37" t="s">
        <v>76</v>
      </c>
      <c r="B280" s="284">
        <v>41.32</v>
      </c>
      <c r="C280" s="284">
        <v>40.54</v>
      </c>
      <c r="D280" s="284">
        <v>46.84</v>
      </c>
      <c r="E280" s="322">
        <f t="shared" si="143"/>
        <v>0.15540207202762724</v>
      </c>
      <c r="F280" s="322">
        <f t="shared" si="144"/>
        <v>0.13359148112294306</v>
      </c>
      <c r="G280" s="329">
        <f t="shared" si="147"/>
        <v>6.3000000000000043</v>
      </c>
      <c r="H280" s="330">
        <f t="shared" si="148"/>
        <v>5.5200000000000031</v>
      </c>
      <c r="I280" s="331"/>
      <c r="J280" s="231"/>
      <c r="K280" s="284">
        <v>49.003140122306618</v>
      </c>
      <c r="L280" s="284">
        <v>44.6196336997359</v>
      </c>
      <c r="M280" s="284">
        <v>58.361532564137029</v>
      </c>
      <c r="N280" s="322">
        <f t="shared" si="145"/>
        <v>0.30797874668528413</v>
      </c>
      <c r="O280" s="322">
        <f t="shared" si="146"/>
        <v>0.19097536236398027</v>
      </c>
      <c r="P280" s="304">
        <f t="shared" si="149"/>
        <v>13.741898864401129</v>
      </c>
      <c r="Q280" s="305">
        <f t="shared" si="150"/>
        <v>9.3583924418304107</v>
      </c>
      <c r="R280" s="306"/>
    </row>
    <row r="281" spans="1:18" x14ac:dyDescent="0.25">
      <c r="A281" s="37" t="s">
        <v>77</v>
      </c>
      <c r="B281" s="284">
        <v>28.18</v>
      </c>
      <c r="C281" s="284">
        <v>28.21</v>
      </c>
      <c r="D281" s="284">
        <v>34.89</v>
      </c>
      <c r="E281" s="322">
        <f t="shared" si="143"/>
        <v>0.2367954626019142</v>
      </c>
      <c r="F281" s="322">
        <f t="shared" si="144"/>
        <v>0.2381121362668559</v>
      </c>
      <c r="G281" s="329">
        <f t="shared" si="147"/>
        <v>6.68</v>
      </c>
      <c r="H281" s="330">
        <f t="shared" si="148"/>
        <v>6.7100000000000009</v>
      </c>
      <c r="I281" s="331"/>
      <c r="J281" s="231"/>
      <c r="K281" s="284">
        <v>37.899048227754371</v>
      </c>
      <c r="L281" s="284">
        <v>40.07126674213287</v>
      </c>
      <c r="M281" s="284">
        <v>46.7273485972934</v>
      </c>
      <c r="N281" s="322">
        <f t="shared" si="145"/>
        <v>0.16610610036348072</v>
      </c>
      <c r="O281" s="322">
        <f t="shared" si="146"/>
        <v>0.23294253503373885</v>
      </c>
      <c r="P281" s="304">
        <f t="shared" si="149"/>
        <v>6.6560818551605294</v>
      </c>
      <c r="Q281" s="305">
        <f t="shared" si="150"/>
        <v>8.8283003695390292</v>
      </c>
      <c r="R281" s="306"/>
    </row>
    <row r="282" spans="1:18" x14ac:dyDescent="0.25">
      <c r="A282" s="37" t="s">
        <v>78</v>
      </c>
      <c r="B282" s="293">
        <v>26.51</v>
      </c>
      <c r="C282" s="293">
        <v>35.67</v>
      </c>
      <c r="D282" s="293">
        <v>32.67</v>
      </c>
      <c r="E282" s="322">
        <f t="shared" si="143"/>
        <v>-8.4104289318755243E-2</v>
      </c>
      <c r="F282" s="322">
        <f t="shared" si="144"/>
        <v>0.23236514522821583</v>
      </c>
      <c r="G282" s="329">
        <f t="shared" si="147"/>
        <v>-3</v>
      </c>
      <c r="H282" s="330">
        <f t="shared" si="148"/>
        <v>6.16</v>
      </c>
      <c r="I282" s="331"/>
      <c r="J282" s="231"/>
      <c r="K282" s="293">
        <v>29.851488473124835</v>
      </c>
      <c r="L282" s="293">
        <v>34.987477082933097</v>
      </c>
      <c r="M282" s="293">
        <v>41.881504243448013</v>
      </c>
      <c r="N282" s="322">
        <f t="shared" si="145"/>
        <v>0.19704270599945106</v>
      </c>
      <c r="O282" s="322">
        <f t="shared" si="146"/>
        <v>0.40299550828608588</v>
      </c>
      <c r="P282" s="304">
        <f t="shared" si="149"/>
        <v>6.8940271605149164</v>
      </c>
      <c r="Q282" s="305">
        <f t="shared" si="150"/>
        <v>12.030015770323178</v>
      </c>
      <c r="R282" s="306"/>
    </row>
    <row r="283" spans="1:18" x14ac:dyDescent="0.25">
      <c r="A283" s="236" t="s">
        <v>11</v>
      </c>
      <c r="B283" s="273">
        <v>40.78</v>
      </c>
      <c r="C283" s="273">
        <v>41.66</v>
      </c>
      <c r="D283" s="273">
        <v>47.1</v>
      </c>
      <c r="E283" s="274">
        <f t="shared" si="143"/>
        <v>0.1305808929428709</v>
      </c>
      <c r="F283" s="274">
        <f t="shared" si="144"/>
        <v>0.15497793035801855</v>
      </c>
      <c r="G283" s="326">
        <f t="shared" si="147"/>
        <v>5.4400000000000048</v>
      </c>
      <c r="H283" s="327">
        <f t="shared" si="148"/>
        <v>6.32</v>
      </c>
      <c r="I283" s="328"/>
      <c r="J283" s="278"/>
      <c r="K283" s="273">
        <v>50.568027273727239</v>
      </c>
      <c r="L283" s="273">
        <v>49.77321008453977</v>
      </c>
      <c r="M283" s="273">
        <v>58.199392205340132</v>
      </c>
      <c r="N283" s="274">
        <f t="shared" si="145"/>
        <v>0.16929151458160918</v>
      </c>
      <c r="O283" s="274">
        <f t="shared" si="146"/>
        <v>0.15091284637828428</v>
      </c>
      <c r="P283" s="326">
        <f t="shared" si="149"/>
        <v>8.4261821208003624</v>
      </c>
      <c r="Q283" s="327">
        <f t="shared" si="150"/>
        <v>7.6313649316128931</v>
      </c>
      <c r="R283" s="328"/>
    </row>
    <row r="284" spans="1:18" x14ac:dyDescent="0.25">
      <c r="A284" s="36" t="s">
        <v>12</v>
      </c>
      <c r="B284" s="298">
        <v>63.76</v>
      </c>
      <c r="C284" s="298">
        <v>85.25</v>
      </c>
      <c r="D284" s="298">
        <v>63.96</v>
      </c>
      <c r="E284" s="322">
        <f t="shared" si="143"/>
        <v>-0.24973607038123169</v>
      </c>
      <c r="F284" s="322">
        <f t="shared" si="144"/>
        <v>3.1367628607277265E-3</v>
      </c>
      <c r="G284" s="329">
        <f t="shared" si="147"/>
        <v>-21.29</v>
      </c>
      <c r="H284" s="330">
        <f t="shared" si="148"/>
        <v>0.20000000000000284</v>
      </c>
      <c r="I284" s="331"/>
      <c r="J284" s="231"/>
      <c r="K284" s="298">
        <v>75.705992261335126</v>
      </c>
      <c r="L284" s="298">
        <v>81.920485614277794</v>
      </c>
      <c r="M284" s="298">
        <v>92.893711726849816</v>
      </c>
      <c r="N284" s="322">
        <f t="shared" si="145"/>
        <v>0.13394972002777683</v>
      </c>
      <c r="O284" s="322">
        <f t="shared" si="146"/>
        <v>0.22703248385125341</v>
      </c>
      <c r="P284" s="304">
        <f t="shared" si="149"/>
        <v>10.973226112572021</v>
      </c>
      <c r="Q284" s="305">
        <f t="shared" si="150"/>
        <v>17.187719465514689</v>
      </c>
      <c r="R284" s="306"/>
    </row>
    <row r="285" spans="1:18" x14ac:dyDescent="0.25">
      <c r="A285" s="37" t="s">
        <v>8</v>
      </c>
      <c r="B285" s="284">
        <v>43.27</v>
      </c>
      <c r="C285" s="284">
        <v>42.76</v>
      </c>
      <c r="D285" s="284">
        <v>51.08</v>
      </c>
      <c r="E285" s="322">
        <f t="shared" si="143"/>
        <v>0.19457436856875576</v>
      </c>
      <c r="F285" s="322">
        <f t="shared" si="144"/>
        <v>0.18049456898544003</v>
      </c>
      <c r="G285" s="329">
        <f t="shared" si="147"/>
        <v>8.32</v>
      </c>
      <c r="H285" s="330">
        <f t="shared" si="148"/>
        <v>7.8099999999999952</v>
      </c>
      <c r="I285" s="331"/>
      <c r="J285" s="231"/>
      <c r="K285" s="284">
        <v>54.776463467663682</v>
      </c>
      <c r="L285" s="284">
        <v>52.95846944830901</v>
      </c>
      <c r="M285" s="284">
        <v>61.917486381282579</v>
      </c>
      <c r="N285" s="322">
        <f t="shared" si="145"/>
        <v>0.16917061664174726</v>
      </c>
      <c r="O285" s="322">
        <f t="shared" si="146"/>
        <v>0.13036662941619936</v>
      </c>
      <c r="P285" s="304">
        <f t="shared" si="149"/>
        <v>8.9590169329735687</v>
      </c>
      <c r="Q285" s="305">
        <f t="shared" si="150"/>
        <v>7.1410229136188974</v>
      </c>
      <c r="R285" s="306"/>
    </row>
    <row r="286" spans="1:18" x14ac:dyDescent="0.25">
      <c r="A286" s="37" t="s">
        <v>9</v>
      </c>
      <c r="B286" s="284">
        <v>30.42</v>
      </c>
      <c r="C286" s="284">
        <v>28.74</v>
      </c>
      <c r="D286" s="284">
        <v>34.5</v>
      </c>
      <c r="E286" s="322">
        <f t="shared" si="143"/>
        <v>0.20041753653444694</v>
      </c>
      <c r="F286" s="322">
        <f t="shared" si="144"/>
        <v>0.13412228796844183</v>
      </c>
      <c r="G286" s="329">
        <f t="shared" si="147"/>
        <v>5.7600000000000016</v>
      </c>
      <c r="H286" s="330">
        <f t="shared" si="148"/>
        <v>4.0799999999999983</v>
      </c>
      <c r="I286" s="331"/>
      <c r="J286" s="231"/>
      <c r="K286" s="284">
        <v>36.474750760610597</v>
      </c>
      <c r="L286" s="284">
        <v>32.752696489420188</v>
      </c>
      <c r="M286" s="284">
        <v>42.55594945330742</v>
      </c>
      <c r="N286" s="322">
        <f t="shared" si="145"/>
        <v>0.2993113243990122</v>
      </c>
      <c r="O286" s="322">
        <f t="shared" si="146"/>
        <v>0.16672351601820856</v>
      </c>
      <c r="P286" s="304">
        <f t="shared" si="149"/>
        <v>9.8032529638872319</v>
      </c>
      <c r="Q286" s="305">
        <f t="shared" si="150"/>
        <v>6.0811986926968231</v>
      </c>
      <c r="R286" s="306"/>
    </row>
    <row r="287" spans="1:18" x14ac:dyDescent="0.25">
      <c r="A287" s="38" t="s">
        <v>10</v>
      </c>
      <c r="B287" s="307">
        <v>44.24</v>
      </c>
      <c r="C287" s="307">
        <v>42.62</v>
      </c>
      <c r="D287" s="307">
        <v>45.74</v>
      </c>
      <c r="E287" s="332">
        <f t="shared" si="143"/>
        <v>7.3205068043172394E-2</v>
      </c>
      <c r="F287" s="332">
        <f t="shared" si="144"/>
        <v>3.3905967450271302E-2</v>
      </c>
      <c r="G287" s="333">
        <f t="shared" si="147"/>
        <v>3.1200000000000045</v>
      </c>
      <c r="H287" s="334">
        <f t="shared" si="148"/>
        <v>1.5</v>
      </c>
      <c r="I287" s="335"/>
      <c r="J287" s="336"/>
      <c r="K287" s="307">
        <v>53.914622165102024</v>
      </c>
      <c r="L287" s="307">
        <v>54.333488044435612</v>
      </c>
      <c r="M287" s="307">
        <v>56.347492005277587</v>
      </c>
      <c r="N287" s="332">
        <f t="shared" si="145"/>
        <v>3.7067452014029723E-2</v>
      </c>
      <c r="O287" s="332">
        <f t="shared" si="146"/>
        <v>4.5124490212050894E-2</v>
      </c>
      <c r="P287" s="337">
        <f t="shared" si="149"/>
        <v>2.0140039608419755</v>
      </c>
      <c r="Q287" s="338">
        <f t="shared" si="150"/>
        <v>2.4328698401755631</v>
      </c>
      <c r="R287" s="339"/>
    </row>
    <row r="288" spans="1:18" x14ac:dyDescent="0.25">
      <c r="A288" s="340" t="s">
        <v>13</v>
      </c>
      <c r="B288" s="341"/>
      <c r="C288" s="341"/>
      <c r="D288" s="341"/>
      <c r="E288" s="341"/>
      <c r="F288" s="341"/>
      <c r="G288" s="341"/>
      <c r="H288" s="341"/>
      <c r="I288" s="341"/>
      <c r="J288" s="341"/>
      <c r="K288" s="341"/>
      <c r="L288" s="341"/>
      <c r="M288" s="341"/>
      <c r="N288" s="341"/>
      <c r="O288" s="341"/>
      <c r="P288" s="341"/>
      <c r="Q288" s="341"/>
      <c r="R288" s="342"/>
    </row>
    <row r="289" spans="1:18" ht="21" x14ac:dyDescent="0.35">
      <c r="A289" s="229" t="s">
        <v>84</v>
      </c>
      <c r="B289" s="229"/>
      <c r="C289" s="229"/>
      <c r="D289" s="229"/>
      <c r="E289" s="229"/>
      <c r="F289" s="229"/>
      <c r="G289" s="229"/>
      <c r="H289" s="229"/>
      <c r="I289" s="229"/>
      <c r="J289" s="229"/>
      <c r="K289" s="229"/>
      <c r="L289" s="229"/>
      <c r="M289" s="229"/>
      <c r="N289" s="229"/>
      <c r="O289" s="229"/>
      <c r="P289" s="229"/>
      <c r="Q289" s="229"/>
      <c r="R289" s="229"/>
    </row>
    <row r="290" spans="1:18" x14ac:dyDescent="0.25">
      <c r="A290" s="72"/>
      <c r="B290" s="11" t="s">
        <v>114</v>
      </c>
      <c r="C290" s="12"/>
      <c r="D290" s="12"/>
      <c r="E290" s="12"/>
      <c r="F290" s="12"/>
      <c r="G290" s="12"/>
      <c r="H290" s="12"/>
      <c r="I290" s="13"/>
      <c r="J290" s="230"/>
      <c r="K290" s="11" t="str">
        <f>K$5</f>
        <v>acumulado junio</v>
      </c>
      <c r="L290" s="12"/>
      <c r="M290" s="12"/>
      <c r="N290" s="12"/>
      <c r="O290" s="12"/>
      <c r="P290" s="12"/>
      <c r="Q290" s="12"/>
      <c r="R290" s="13"/>
    </row>
    <row r="291" spans="1:18" x14ac:dyDescent="0.25">
      <c r="A291" s="15"/>
      <c r="B291" s="16">
        <f>B$6</f>
        <v>2019</v>
      </c>
      <c r="C291" s="16">
        <f>C$6</f>
        <v>2022</v>
      </c>
      <c r="D291" s="16">
        <f>D$6</f>
        <v>2023</v>
      </c>
      <c r="E291" s="16" t="str">
        <f>CONCATENATE("var ",RIGHT(D291,2),"/",RIGHT(C291,2))</f>
        <v>var 23/22</v>
      </c>
      <c r="F291" s="16" t="str">
        <f>CONCATENATE("var ",RIGHT(D291,2),"/",RIGHT(B291,2))</f>
        <v>var 23/19</v>
      </c>
      <c r="G291" s="16" t="str">
        <f>CONCATENATE("dif ",RIGHT(D291,2),"-",RIGHT(C291,2))</f>
        <v>dif 23-22</v>
      </c>
      <c r="H291" s="108" t="str">
        <f>CONCATENATE("dif ",RIGHT(D291,2),"-",RIGHT(B291,2))</f>
        <v>dif 23-19</v>
      </c>
      <c r="I291" s="109"/>
      <c r="J291" s="231"/>
      <c r="K291" s="16">
        <f>K$6</f>
        <v>2019</v>
      </c>
      <c r="L291" s="16">
        <f>L$6</f>
        <v>2022</v>
      </c>
      <c r="M291" s="16">
        <f>M$6</f>
        <v>2023</v>
      </c>
      <c r="N291" s="16" t="str">
        <f>CONCATENATE("var ",RIGHT(M291,2),"/",RIGHT(L291,2))</f>
        <v>var 23/22</v>
      </c>
      <c r="O291" s="16" t="str">
        <f>CONCATENATE("var ",RIGHT(M291,2),"/",RIGHT(K291,2))</f>
        <v>var 23/19</v>
      </c>
      <c r="P291" s="16" t="str">
        <f>CONCATENATE("dif ",RIGHT(M291,2),"-",RIGHT(L291,2))</f>
        <v>dif 23-22</v>
      </c>
      <c r="Q291" s="108" t="str">
        <f>CONCATENATE("dif ",RIGHT(M291,2),"-",RIGHT(K291,2))</f>
        <v>dif 23-19</v>
      </c>
      <c r="R291" s="109"/>
    </row>
    <row r="292" spans="1:18" x14ac:dyDescent="0.25">
      <c r="A292" s="232" t="s">
        <v>48</v>
      </c>
      <c r="B292" s="267">
        <v>56.8</v>
      </c>
      <c r="C292" s="267">
        <v>66.599999999999994</v>
      </c>
      <c r="D292" s="267">
        <v>71.91</v>
      </c>
      <c r="E292" s="312">
        <f t="shared" ref="E292:E300" si="151">D292/C292-1</f>
        <v>7.9729729729729693E-2</v>
      </c>
      <c r="F292" s="312">
        <f t="shared" ref="F292:F300" si="152">D292/B292-1</f>
        <v>0.26602112676056344</v>
      </c>
      <c r="G292" s="323">
        <f>D292-C292</f>
        <v>5.3100000000000023</v>
      </c>
      <c r="H292" s="324">
        <f>D292-B292</f>
        <v>15.11</v>
      </c>
      <c r="I292" s="325"/>
      <c r="J292" s="272"/>
      <c r="K292" s="267">
        <v>70.057183694399555</v>
      </c>
      <c r="L292" s="267">
        <v>74.674627584102581</v>
      </c>
      <c r="M292" s="267">
        <v>87.770410447238902</v>
      </c>
      <c r="N292" s="312">
        <f t="shared" ref="N292:N300" si="153">M292/L292-1</f>
        <v>0.17537125107704288</v>
      </c>
      <c r="O292" s="312">
        <f t="shared" ref="O292:O300" si="154">M292/K292-1</f>
        <v>0.25283954933311659</v>
      </c>
      <c r="P292" s="323">
        <f>M292-L292</f>
        <v>13.095782863136321</v>
      </c>
      <c r="Q292" s="324">
        <f>M292-K292</f>
        <v>17.713226752839347</v>
      </c>
      <c r="R292" s="325"/>
    </row>
    <row r="293" spans="1:18" x14ac:dyDescent="0.25">
      <c r="A293" s="96" t="s">
        <v>49</v>
      </c>
      <c r="B293" s="316">
        <v>72.37</v>
      </c>
      <c r="C293" s="316">
        <v>87.91</v>
      </c>
      <c r="D293" s="316">
        <v>89.14</v>
      </c>
      <c r="E293" s="343">
        <f t="shared" si="151"/>
        <v>1.3991582300079575E-2</v>
      </c>
      <c r="F293" s="343">
        <f t="shared" si="152"/>
        <v>0.23172585325411066</v>
      </c>
      <c r="G293" s="344">
        <f t="shared" ref="G293:G300" si="155">D293-C293</f>
        <v>1.230000000000004</v>
      </c>
      <c r="H293" s="345">
        <f t="shared" ref="H293:H300" si="156">D293-B293</f>
        <v>16.769999999999996</v>
      </c>
      <c r="I293" s="346"/>
      <c r="J293" s="231"/>
      <c r="K293" s="316">
        <v>89.939353552003794</v>
      </c>
      <c r="L293" s="316">
        <v>100.38866208640722</v>
      </c>
      <c r="M293" s="316">
        <v>113.43300596675516</v>
      </c>
      <c r="N293" s="343">
        <f>M293/L293-1</f>
        <v>0.12993841743921553</v>
      </c>
      <c r="O293" s="343">
        <f t="shared" si="154"/>
        <v>0.26121660304315086</v>
      </c>
      <c r="P293" s="344">
        <f t="shared" ref="P293:P300" si="157">M293-L293</f>
        <v>13.044343880347938</v>
      </c>
      <c r="Q293" s="345">
        <f t="shared" ref="Q293:Q300" si="158">M293-K293</f>
        <v>23.493652414751367</v>
      </c>
      <c r="R293" s="346"/>
    </row>
    <row r="294" spans="1:18" x14ac:dyDescent="0.25">
      <c r="A294" s="99" t="s">
        <v>50</v>
      </c>
      <c r="B294" s="284">
        <v>56.98</v>
      </c>
      <c r="C294" s="284">
        <v>56.58</v>
      </c>
      <c r="D294" s="284">
        <v>66.78</v>
      </c>
      <c r="E294" s="322">
        <f t="shared" si="151"/>
        <v>0.18027571580063628</v>
      </c>
      <c r="F294" s="322">
        <f t="shared" si="152"/>
        <v>0.17199017199017197</v>
      </c>
      <c r="G294" s="347">
        <f t="shared" si="155"/>
        <v>10.200000000000003</v>
      </c>
      <c r="H294" s="348">
        <f t="shared" si="156"/>
        <v>9.8000000000000043</v>
      </c>
      <c r="I294" s="349"/>
      <c r="J294" s="231"/>
      <c r="K294" s="284">
        <v>68.201781742727135</v>
      </c>
      <c r="L294" s="284">
        <v>64.492185477197467</v>
      </c>
      <c r="M294" s="284">
        <v>79.023903014834957</v>
      </c>
      <c r="N294" s="322">
        <f t="shared" si="153"/>
        <v>0.22532524568849466</v>
      </c>
      <c r="O294" s="322">
        <f t="shared" si="154"/>
        <v>0.15867798458596516</v>
      </c>
      <c r="P294" s="347">
        <f t="shared" si="157"/>
        <v>14.531717537637491</v>
      </c>
      <c r="Q294" s="348">
        <f t="shared" si="158"/>
        <v>10.822121272107822</v>
      </c>
      <c r="R294" s="349"/>
    </row>
    <row r="295" spans="1:18" x14ac:dyDescent="0.25">
      <c r="A295" s="99" t="s">
        <v>51</v>
      </c>
      <c r="B295" s="284">
        <v>38.74</v>
      </c>
      <c r="C295" s="284">
        <v>42.36</v>
      </c>
      <c r="D295" s="284">
        <v>27</v>
      </c>
      <c r="E295" s="322">
        <f t="shared" si="151"/>
        <v>-0.36260623229461753</v>
      </c>
      <c r="F295" s="322">
        <f t="shared" si="152"/>
        <v>-0.30304594734124934</v>
      </c>
      <c r="G295" s="347">
        <f t="shared" si="155"/>
        <v>-15.36</v>
      </c>
      <c r="H295" s="348">
        <f t="shared" si="156"/>
        <v>-11.740000000000002</v>
      </c>
      <c r="I295" s="349"/>
      <c r="J295" s="231"/>
      <c r="K295" s="284">
        <v>47.282686825586822</v>
      </c>
      <c r="L295" s="284">
        <v>48.249262525145575</v>
      </c>
      <c r="M295" s="284">
        <v>50.273102966744702</v>
      </c>
      <c r="N295" s="322">
        <f t="shared" si="153"/>
        <v>4.1945520732972419E-2</v>
      </c>
      <c r="O295" s="322">
        <f t="shared" si="154"/>
        <v>6.3245478248491249E-2</v>
      </c>
      <c r="P295" s="347">
        <f t="shared" si="157"/>
        <v>2.0238404415991269</v>
      </c>
      <c r="Q295" s="348">
        <f t="shared" si="158"/>
        <v>2.9904161411578798</v>
      </c>
      <c r="R295" s="349"/>
    </row>
    <row r="296" spans="1:18" x14ac:dyDescent="0.25">
      <c r="A296" s="99" t="s">
        <v>52</v>
      </c>
      <c r="B296" s="284">
        <v>33.71</v>
      </c>
      <c r="C296" s="284">
        <v>34.96</v>
      </c>
      <c r="D296" s="284">
        <v>42.04</v>
      </c>
      <c r="E296" s="322">
        <f t="shared" si="151"/>
        <v>0.20251716247139573</v>
      </c>
      <c r="F296" s="322">
        <f t="shared" si="152"/>
        <v>0.24710768318006515</v>
      </c>
      <c r="G296" s="347">
        <f t="shared" si="155"/>
        <v>7.0799999999999983</v>
      </c>
      <c r="H296" s="348">
        <f t="shared" si="156"/>
        <v>8.3299999999999983</v>
      </c>
      <c r="I296" s="349"/>
      <c r="J296" s="231"/>
      <c r="K296" s="284">
        <v>40.723522125856725</v>
      </c>
      <c r="L296" s="284">
        <v>36.145392682450826</v>
      </c>
      <c r="M296" s="284">
        <v>48.947569961336029</v>
      </c>
      <c r="N296" s="322">
        <f t="shared" si="153"/>
        <v>0.35418559126903237</v>
      </c>
      <c r="O296" s="322">
        <f t="shared" si="154"/>
        <v>0.20194834351662272</v>
      </c>
      <c r="P296" s="347">
        <f t="shared" si="157"/>
        <v>12.802177278885203</v>
      </c>
      <c r="Q296" s="348">
        <f t="shared" si="158"/>
        <v>8.2240478354793041</v>
      </c>
      <c r="R296" s="349"/>
    </row>
    <row r="297" spans="1:18" x14ac:dyDescent="0.25">
      <c r="A297" s="99" t="s">
        <v>53</v>
      </c>
      <c r="B297" s="284">
        <v>57.48</v>
      </c>
      <c r="C297" s="284">
        <v>77.760000000000005</v>
      </c>
      <c r="D297" s="284">
        <v>107.13</v>
      </c>
      <c r="E297" s="322">
        <f>D297/C297-1</f>
        <v>0.37770061728395055</v>
      </c>
      <c r="F297" s="322">
        <f>D297/B297-1</f>
        <v>0.86377870563674319</v>
      </c>
      <c r="G297" s="347">
        <f>D297-C297</f>
        <v>29.36999999999999</v>
      </c>
      <c r="H297" s="348">
        <f>D297-B297</f>
        <v>49.65</v>
      </c>
      <c r="I297" s="349"/>
      <c r="J297" s="231"/>
      <c r="K297" s="284">
        <v>66.806229667012047</v>
      </c>
      <c r="L297" s="284">
        <v>86.531856525930564</v>
      </c>
      <c r="M297" s="284">
        <v>111.06604455336092</v>
      </c>
      <c r="N297" s="322">
        <f>M297/L297-1</f>
        <v>0.28352781290527762</v>
      </c>
      <c r="O297" s="322">
        <f>M297/K297-1</f>
        <v>0.66251029442848108</v>
      </c>
      <c r="P297" s="347">
        <f>M297-L297</f>
        <v>24.534188027430361</v>
      </c>
      <c r="Q297" s="348">
        <f>M297-K297</f>
        <v>44.259814886348877</v>
      </c>
      <c r="R297" s="349"/>
    </row>
    <row r="298" spans="1:18" x14ac:dyDescent="0.25">
      <c r="A298" s="99" t="s">
        <v>54</v>
      </c>
      <c r="B298" s="284">
        <v>33.47</v>
      </c>
      <c r="C298" s="284">
        <v>49.26</v>
      </c>
      <c r="D298" s="284">
        <v>46.68</v>
      </c>
      <c r="E298" s="322">
        <f t="shared" si="151"/>
        <v>-5.2375152253349544E-2</v>
      </c>
      <c r="F298" s="322">
        <f t="shared" si="152"/>
        <v>0.39468180460113533</v>
      </c>
      <c r="G298" s="347">
        <f t="shared" si="155"/>
        <v>-2.5799999999999983</v>
      </c>
      <c r="H298" s="348">
        <f t="shared" si="156"/>
        <v>13.21</v>
      </c>
      <c r="I298" s="349"/>
      <c r="J298" s="231"/>
      <c r="K298" s="284">
        <v>44.663438242322833</v>
      </c>
      <c r="L298" s="284">
        <v>55.005065744165272</v>
      </c>
      <c r="M298" s="284">
        <v>61.731605057145742</v>
      </c>
      <c r="N298" s="322">
        <f t="shared" si="153"/>
        <v>0.12228945138010294</v>
      </c>
      <c r="O298" s="322">
        <f t="shared" si="154"/>
        <v>0.38215075879781257</v>
      </c>
      <c r="P298" s="347">
        <f t="shared" si="157"/>
        <v>6.7265393129804707</v>
      </c>
      <c r="Q298" s="348">
        <f t="shared" si="158"/>
        <v>17.068166814822909</v>
      </c>
      <c r="R298" s="349"/>
    </row>
    <row r="299" spans="1:18" x14ac:dyDescent="0.25">
      <c r="A299" s="99" t="s">
        <v>55</v>
      </c>
      <c r="B299" s="284">
        <v>46.21</v>
      </c>
      <c r="C299" s="284">
        <v>48.82</v>
      </c>
      <c r="D299" s="284">
        <v>49.46</v>
      </c>
      <c r="E299" s="322">
        <f>D299/C299-1</f>
        <v>1.3109381401065212E-2</v>
      </c>
      <c r="F299" s="322">
        <f>D299/B299-1</f>
        <v>7.0331097165115875E-2</v>
      </c>
      <c r="G299" s="347">
        <f>D299-C299</f>
        <v>0.64000000000000057</v>
      </c>
      <c r="H299" s="348">
        <f>D299-B299</f>
        <v>3.25</v>
      </c>
      <c r="I299" s="349"/>
      <c r="J299" s="231"/>
      <c r="K299" s="284">
        <v>53.885231212478139</v>
      </c>
      <c r="L299" s="284">
        <v>65.77668266767671</v>
      </c>
      <c r="M299" s="284">
        <v>76.233708577055936</v>
      </c>
      <c r="N299" s="322">
        <f>M299/L299-1</f>
        <v>0.15897770281622781</v>
      </c>
      <c r="O299" s="322">
        <f>M299/K299-1</f>
        <v>0.41474216332958003</v>
      </c>
      <c r="P299" s="347">
        <f>M299-L299</f>
        <v>10.457025909379226</v>
      </c>
      <c r="Q299" s="348">
        <f>M299-K299</f>
        <v>22.348477364577796</v>
      </c>
      <c r="R299" s="349"/>
    </row>
    <row r="300" spans="1:18" x14ac:dyDescent="0.25">
      <c r="A300" s="99" t="s">
        <v>56</v>
      </c>
      <c r="B300" s="284">
        <v>60.7</v>
      </c>
      <c r="C300" s="284">
        <v>80.959999999999994</v>
      </c>
      <c r="D300" s="284">
        <v>94.72</v>
      </c>
      <c r="E300" s="322">
        <f t="shared" si="151"/>
        <v>0.16996047430830052</v>
      </c>
      <c r="F300" s="322">
        <f t="shared" si="152"/>
        <v>0.56046128500823711</v>
      </c>
      <c r="G300" s="347">
        <f t="shared" si="155"/>
        <v>13.760000000000005</v>
      </c>
      <c r="H300" s="348">
        <f t="shared" si="156"/>
        <v>34.019999999999996</v>
      </c>
      <c r="I300" s="349"/>
      <c r="J300" s="231"/>
      <c r="K300" s="284">
        <v>68.83047287474092</v>
      </c>
      <c r="L300" s="284">
        <v>78.413562704372922</v>
      </c>
      <c r="M300" s="284">
        <v>102.33972723803564</v>
      </c>
      <c r="N300" s="322">
        <f t="shared" si="153"/>
        <v>0.30512788487709419</v>
      </c>
      <c r="O300" s="322">
        <f t="shared" si="154"/>
        <v>0.48683748583676789</v>
      </c>
      <c r="P300" s="347">
        <f t="shared" si="157"/>
        <v>23.926164533662714</v>
      </c>
      <c r="Q300" s="350">
        <f t="shared" si="158"/>
        <v>33.509254363294716</v>
      </c>
      <c r="R300" s="351"/>
    </row>
    <row r="301" spans="1:18" x14ac:dyDescent="0.25">
      <c r="A301" s="99" t="s">
        <v>57</v>
      </c>
      <c r="B301" s="284">
        <v>63.25</v>
      </c>
      <c r="C301" s="284">
        <v>98.01</v>
      </c>
      <c r="D301" s="284">
        <v>74.38</v>
      </c>
      <c r="E301" s="322">
        <f>D301/C301-1</f>
        <v>-0.24109784715845328</v>
      </c>
      <c r="F301" s="322">
        <f>D301/B301-1</f>
        <v>0.17596837944664023</v>
      </c>
      <c r="G301" s="347">
        <f>D301-C301</f>
        <v>-23.63000000000001</v>
      </c>
      <c r="H301" s="348">
        <f>D301-B301</f>
        <v>11.129999999999995</v>
      </c>
      <c r="I301" s="349"/>
      <c r="J301" s="231"/>
      <c r="K301" s="284">
        <v>104.24762860121665</v>
      </c>
      <c r="L301" s="284">
        <v>114.31554273131576</v>
      </c>
      <c r="M301" s="284">
        <v>90.108408539510293</v>
      </c>
      <c r="N301" s="322">
        <f>M301/L301-1</f>
        <v>-0.21175715579377752</v>
      </c>
      <c r="O301" s="322">
        <f>M301/K301-1</f>
        <v>-0.1356310954160288</v>
      </c>
      <c r="P301" s="347">
        <f>M301-L301</f>
        <v>-24.207134191805466</v>
      </c>
      <c r="Q301" s="348">
        <f>M301-K301</f>
        <v>-14.139220061706354</v>
      </c>
      <c r="R301" s="349"/>
    </row>
    <row r="302" spans="1:18" x14ac:dyDescent="0.25">
      <c r="A302" s="99" t="s">
        <v>82</v>
      </c>
      <c r="B302" s="307">
        <v>31.09</v>
      </c>
      <c r="C302" s="307">
        <v>32.770000000000003</v>
      </c>
      <c r="D302" s="307">
        <v>35.520000000000003</v>
      </c>
      <c r="E302" s="322">
        <f>D302/C302-1</f>
        <v>8.3918217882209323E-2</v>
      </c>
      <c r="F302" s="322">
        <f>D302/B302-1</f>
        <v>0.14248954647796719</v>
      </c>
      <c r="G302" s="347">
        <f>D302-C302</f>
        <v>2.75</v>
      </c>
      <c r="H302" s="348">
        <f>D302-B302</f>
        <v>4.4300000000000033</v>
      </c>
      <c r="I302" s="349"/>
      <c r="J302" s="231"/>
      <c r="K302" s="307">
        <v>40.551437543305198</v>
      </c>
      <c r="L302" s="307">
        <v>40.801067335974238</v>
      </c>
      <c r="M302" s="307">
        <v>54.311189256685253</v>
      </c>
      <c r="N302" s="322">
        <f>M302/L302-1</f>
        <v>0.33112177702270951</v>
      </c>
      <c r="O302" s="322">
        <f>M302/K302-1</f>
        <v>0.3393160032535445</v>
      </c>
      <c r="P302" s="347">
        <f>M302-L302</f>
        <v>13.510121920711015</v>
      </c>
      <c r="Q302" s="348">
        <f>M302-K302</f>
        <v>13.759751713380055</v>
      </c>
      <c r="R302" s="349"/>
    </row>
    <row r="303" spans="1:18" x14ac:dyDescent="0.25">
      <c r="A303" s="42" t="s">
        <v>13</v>
      </c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4"/>
    </row>
    <row r="304" spans="1:18" ht="23.25" x14ac:dyDescent="0.35">
      <c r="A304" s="352" t="s">
        <v>85</v>
      </c>
      <c r="B304" s="352"/>
      <c r="C304" s="352"/>
      <c r="D304" s="352"/>
      <c r="E304" s="352"/>
      <c r="F304" s="352"/>
      <c r="G304" s="352"/>
      <c r="H304" s="352"/>
      <c r="I304" s="352"/>
      <c r="J304" s="352"/>
      <c r="K304" s="352"/>
      <c r="L304" s="352"/>
      <c r="M304" s="352"/>
      <c r="N304" s="352"/>
      <c r="O304" s="352"/>
      <c r="P304" s="352"/>
      <c r="Q304" s="352"/>
      <c r="R304" s="352"/>
    </row>
    <row r="305" spans="1:18" ht="21" x14ac:dyDescent="0.35">
      <c r="A305" s="353" t="s">
        <v>86</v>
      </c>
      <c r="B305" s="353"/>
      <c r="C305" s="353"/>
      <c r="D305" s="353"/>
      <c r="E305" s="353"/>
      <c r="F305" s="353"/>
      <c r="G305" s="353"/>
      <c r="H305" s="353"/>
      <c r="I305" s="353"/>
      <c r="J305" s="353"/>
      <c r="K305" s="353"/>
      <c r="L305" s="353"/>
      <c r="M305" s="353"/>
      <c r="N305" s="353"/>
      <c r="O305" s="353"/>
      <c r="P305" s="353"/>
      <c r="Q305" s="353"/>
      <c r="R305" s="353"/>
    </row>
    <row r="306" spans="1:18" x14ac:dyDescent="0.25">
      <c r="A306" s="72"/>
      <c r="B306" s="11" t="s">
        <v>114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3"/>
    </row>
    <row r="307" spans="1:18" x14ac:dyDescent="0.25">
      <c r="A307" s="15"/>
      <c r="B307" s="108">
        <f>B$6</f>
        <v>2019</v>
      </c>
      <c r="C307" s="109"/>
      <c r="D307" s="108">
        <f>C$6</f>
        <v>2022</v>
      </c>
      <c r="E307" s="109"/>
      <c r="F307" s="108">
        <f>D$6</f>
        <v>2023</v>
      </c>
      <c r="G307" s="109"/>
      <c r="H307" s="108" t="str">
        <f>CONCATENATE("var ",RIGHT(F307,2),"/",RIGHT(D307,2))</f>
        <v>var 23/22</v>
      </c>
      <c r="I307" s="109"/>
      <c r="J307" s="16"/>
      <c r="K307" s="108" t="str">
        <f>CONCATENATE("var ",RIGHT(F307,2),"/",RIGHT(B307,2))</f>
        <v>var 23/19</v>
      </c>
      <c r="L307" s="109"/>
      <c r="M307" s="108" t="str">
        <f>CONCATENATE("dif ",RIGHT(F307,2),"-",RIGHT(D307,2))</f>
        <v>dif 23-22</v>
      </c>
      <c r="N307" s="109"/>
      <c r="O307" s="108" t="str">
        <f>CONCATENATE("dif ",RIGHT(F307,2),"-",RIGHT(B307,2))</f>
        <v>dif 23-19</v>
      </c>
      <c r="P307" s="109"/>
      <c r="Q307" s="108" t="str">
        <f>CONCATENATE("cuota ",RIGHT(F307,2))</f>
        <v>cuota 23</v>
      </c>
      <c r="R307" s="109"/>
    </row>
    <row r="308" spans="1:18" x14ac:dyDescent="0.25">
      <c r="A308" s="354" t="s">
        <v>4</v>
      </c>
      <c r="B308" s="355">
        <v>382</v>
      </c>
      <c r="C308" s="356"/>
      <c r="D308" s="355">
        <v>294</v>
      </c>
      <c r="E308" s="356"/>
      <c r="F308" s="355">
        <v>304</v>
      </c>
      <c r="G308" s="356"/>
      <c r="H308" s="357">
        <f>F308/D308-1</f>
        <v>3.4013605442176909E-2</v>
      </c>
      <c r="I308" s="358"/>
      <c r="J308" s="359"/>
      <c r="K308" s="357">
        <f>F308/B308-1</f>
        <v>-0.20418848167539272</v>
      </c>
      <c r="L308" s="358"/>
      <c r="M308" s="360">
        <f>F308-D308</f>
        <v>10</v>
      </c>
      <c r="N308" s="361"/>
      <c r="O308" s="360">
        <f>F308-B308</f>
        <v>-78</v>
      </c>
      <c r="P308" s="361"/>
      <c r="Q308" s="357">
        <f>F308/$F$308</f>
        <v>1</v>
      </c>
      <c r="R308" s="358"/>
    </row>
    <row r="309" spans="1:18" x14ac:dyDescent="0.25">
      <c r="A309" s="362" t="s">
        <v>5</v>
      </c>
      <c r="B309" s="363">
        <v>227</v>
      </c>
      <c r="C309" s="364"/>
      <c r="D309" s="363">
        <v>195</v>
      </c>
      <c r="E309" s="364"/>
      <c r="F309" s="363">
        <v>196</v>
      </c>
      <c r="G309" s="364"/>
      <c r="H309" s="365">
        <f t="shared" ref="H309:H319" si="159">F309/D309-1</f>
        <v>5.12820512820511E-3</v>
      </c>
      <c r="I309" s="366"/>
      <c r="J309" s="367"/>
      <c r="K309" s="365">
        <f t="shared" ref="K309:K319" si="160">F309/B309-1</f>
        <v>-0.13656387665198233</v>
      </c>
      <c r="L309" s="366"/>
      <c r="M309" s="368">
        <f t="shared" ref="M309:M319" si="161">F309-D309</f>
        <v>1</v>
      </c>
      <c r="N309" s="369"/>
      <c r="O309" s="368">
        <f t="shared" ref="O309:O319" si="162">F309-B309</f>
        <v>-31</v>
      </c>
      <c r="P309" s="369"/>
      <c r="Q309" s="365">
        <f t="shared" ref="Q309:Q319" si="163">F309/$F$308</f>
        <v>0.64473684210526316</v>
      </c>
      <c r="R309" s="366"/>
    </row>
    <row r="310" spans="1:18" x14ac:dyDescent="0.25">
      <c r="A310" s="370" t="s">
        <v>6</v>
      </c>
      <c r="B310" s="371">
        <v>26</v>
      </c>
      <c r="C310" s="372"/>
      <c r="D310" s="371">
        <v>29</v>
      </c>
      <c r="E310" s="372"/>
      <c r="F310" s="371">
        <v>28</v>
      </c>
      <c r="G310" s="372"/>
      <c r="H310" s="373">
        <f t="shared" si="159"/>
        <v>-3.4482758620689613E-2</v>
      </c>
      <c r="I310" s="374"/>
      <c r="J310" s="375"/>
      <c r="K310" s="373">
        <f t="shared" si="160"/>
        <v>7.6923076923076872E-2</v>
      </c>
      <c r="L310" s="374"/>
      <c r="M310" s="376">
        <f t="shared" si="161"/>
        <v>-1</v>
      </c>
      <c r="N310" s="377"/>
      <c r="O310" s="376">
        <f t="shared" si="162"/>
        <v>2</v>
      </c>
      <c r="P310" s="377"/>
      <c r="Q310" s="373">
        <f t="shared" si="163"/>
        <v>9.2105263157894732E-2</v>
      </c>
      <c r="R310" s="374"/>
    </row>
    <row r="311" spans="1:18" x14ac:dyDescent="0.25">
      <c r="A311" s="37" t="s">
        <v>7</v>
      </c>
      <c r="B311" s="378">
        <v>95</v>
      </c>
      <c r="C311" s="379"/>
      <c r="D311" s="378">
        <v>100</v>
      </c>
      <c r="E311" s="379"/>
      <c r="F311" s="378">
        <v>102</v>
      </c>
      <c r="G311" s="379"/>
      <c r="H311" s="380">
        <f t="shared" si="159"/>
        <v>2.0000000000000018E-2</v>
      </c>
      <c r="I311" s="381"/>
      <c r="J311" s="382"/>
      <c r="K311" s="380">
        <f t="shared" si="160"/>
        <v>7.3684210526315796E-2</v>
      </c>
      <c r="L311" s="381"/>
      <c r="M311" s="383">
        <f t="shared" si="161"/>
        <v>2</v>
      </c>
      <c r="N311" s="384"/>
      <c r="O311" s="383">
        <f t="shared" si="162"/>
        <v>7</v>
      </c>
      <c r="P311" s="384"/>
      <c r="Q311" s="380">
        <f t="shared" si="163"/>
        <v>0.33552631578947367</v>
      </c>
      <c r="R311" s="381"/>
    </row>
    <row r="312" spans="1:18" x14ac:dyDescent="0.25">
      <c r="A312" s="37" t="s">
        <v>8</v>
      </c>
      <c r="B312" s="378">
        <v>53</v>
      </c>
      <c r="C312" s="379"/>
      <c r="D312" s="378">
        <v>43</v>
      </c>
      <c r="E312" s="379"/>
      <c r="F312" s="378">
        <v>42</v>
      </c>
      <c r="G312" s="379"/>
      <c r="H312" s="380">
        <f t="shared" si="159"/>
        <v>-2.3255813953488413E-2</v>
      </c>
      <c r="I312" s="381"/>
      <c r="J312" s="382"/>
      <c r="K312" s="380">
        <f t="shared" si="160"/>
        <v>-0.20754716981132071</v>
      </c>
      <c r="L312" s="381"/>
      <c r="M312" s="383">
        <f t="shared" si="161"/>
        <v>-1</v>
      </c>
      <c r="N312" s="384"/>
      <c r="O312" s="383">
        <f t="shared" si="162"/>
        <v>-11</v>
      </c>
      <c r="P312" s="384"/>
      <c r="Q312" s="380">
        <f t="shared" si="163"/>
        <v>0.13815789473684212</v>
      </c>
      <c r="R312" s="381"/>
    </row>
    <row r="313" spans="1:18" x14ac:dyDescent="0.25">
      <c r="A313" s="37" t="s">
        <v>9</v>
      </c>
      <c r="B313" s="378">
        <v>21</v>
      </c>
      <c r="C313" s="379"/>
      <c r="D313" s="378">
        <v>13</v>
      </c>
      <c r="E313" s="379"/>
      <c r="F313" s="378">
        <v>14</v>
      </c>
      <c r="G313" s="379"/>
      <c r="H313" s="380">
        <f t="shared" si="159"/>
        <v>7.6923076923076872E-2</v>
      </c>
      <c r="I313" s="381"/>
      <c r="J313" s="382"/>
      <c r="K313" s="380">
        <f t="shared" si="160"/>
        <v>-0.33333333333333337</v>
      </c>
      <c r="L313" s="381"/>
      <c r="M313" s="383">
        <f t="shared" si="161"/>
        <v>1</v>
      </c>
      <c r="N313" s="384"/>
      <c r="O313" s="383">
        <f t="shared" si="162"/>
        <v>-7</v>
      </c>
      <c r="P313" s="384"/>
      <c r="Q313" s="380">
        <f t="shared" si="163"/>
        <v>4.6052631578947366E-2</v>
      </c>
      <c r="R313" s="381"/>
    </row>
    <row r="314" spans="1:18" x14ac:dyDescent="0.25">
      <c r="A314" s="385" t="s">
        <v>10</v>
      </c>
      <c r="B314" s="386">
        <v>32</v>
      </c>
      <c r="C314" s="387"/>
      <c r="D314" s="386">
        <v>10</v>
      </c>
      <c r="E314" s="387"/>
      <c r="F314" s="386">
        <v>10</v>
      </c>
      <c r="G314" s="387"/>
      <c r="H314" s="388">
        <f t="shared" si="159"/>
        <v>0</v>
      </c>
      <c r="I314" s="389"/>
      <c r="J314" s="390"/>
      <c r="K314" s="388">
        <f t="shared" si="160"/>
        <v>-0.6875</v>
      </c>
      <c r="L314" s="389"/>
      <c r="M314" s="391">
        <f t="shared" si="161"/>
        <v>0</v>
      </c>
      <c r="N314" s="392"/>
      <c r="O314" s="391">
        <f t="shared" si="162"/>
        <v>-22</v>
      </c>
      <c r="P314" s="392"/>
      <c r="Q314" s="388">
        <f t="shared" si="163"/>
        <v>3.2894736842105261E-2</v>
      </c>
      <c r="R314" s="389"/>
    </row>
    <row r="315" spans="1:18" x14ac:dyDescent="0.25">
      <c r="A315" s="393" t="s">
        <v>11</v>
      </c>
      <c r="B315" s="363">
        <v>155</v>
      </c>
      <c r="C315" s="364"/>
      <c r="D315" s="363">
        <v>99</v>
      </c>
      <c r="E315" s="364"/>
      <c r="F315" s="363">
        <v>108</v>
      </c>
      <c r="G315" s="364"/>
      <c r="H315" s="365">
        <f t="shared" si="159"/>
        <v>9.0909090909090828E-2</v>
      </c>
      <c r="I315" s="366"/>
      <c r="J315" s="367"/>
      <c r="K315" s="365">
        <f t="shared" si="160"/>
        <v>-0.3032258064516129</v>
      </c>
      <c r="L315" s="366"/>
      <c r="M315" s="368">
        <f t="shared" si="161"/>
        <v>9</v>
      </c>
      <c r="N315" s="369"/>
      <c r="O315" s="368">
        <f t="shared" si="162"/>
        <v>-47</v>
      </c>
      <c r="P315" s="369"/>
      <c r="Q315" s="365">
        <f t="shared" si="163"/>
        <v>0.35526315789473684</v>
      </c>
      <c r="R315" s="366"/>
    </row>
    <row r="316" spans="1:18" x14ac:dyDescent="0.25">
      <c r="A316" s="370" t="s">
        <v>12</v>
      </c>
      <c r="B316" s="378">
        <v>5</v>
      </c>
      <c r="C316" s="379"/>
      <c r="D316" s="378">
        <v>5</v>
      </c>
      <c r="E316" s="379"/>
      <c r="F316" s="371">
        <v>5</v>
      </c>
      <c r="G316" s="372"/>
      <c r="H316" s="373">
        <f t="shared" si="159"/>
        <v>0</v>
      </c>
      <c r="I316" s="374"/>
      <c r="J316" s="375"/>
      <c r="K316" s="373">
        <f t="shared" si="160"/>
        <v>0</v>
      </c>
      <c r="L316" s="374"/>
      <c r="M316" s="376">
        <f t="shared" si="161"/>
        <v>0</v>
      </c>
      <c r="N316" s="377"/>
      <c r="O316" s="376">
        <f t="shared" si="162"/>
        <v>0</v>
      </c>
      <c r="P316" s="377"/>
      <c r="Q316" s="373">
        <f t="shared" si="163"/>
        <v>1.6447368421052631E-2</v>
      </c>
      <c r="R316" s="374"/>
    </row>
    <row r="317" spans="1:18" x14ac:dyDescent="0.25">
      <c r="A317" s="37" t="s">
        <v>8</v>
      </c>
      <c r="B317" s="378">
        <v>62</v>
      </c>
      <c r="C317" s="379"/>
      <c r="D317" s="378">
        <v>49</v>
      </c>
      <c r="E317" s="379"/>
      <c r="F317" s="378">
        <v>53</v>
      </c>
      <c r="G317" s="379"/>
      <c r="H317" s="380">
        <f t="shared" si="159"/>
        <v>8.163265306122458E-2</v>
      </c>
      <c r="I317" s="381"/>
      <c r="J317" s="382"/>
      <c r="K317" s="380">
        <f t="shared" si="160"/>
        <v>-0.14516129032258063</v>
      </c>
      <c r="L317" s="381"/>
      <c r="M317" s="383">
        <f t="shared" si="161"/>
        <v>4</v>
      </c>
      <c r="N317" s="384"/>
      <c r="O317" s="383">
        <f t="shared" si="162"/>
        <v>-9</v>
      </c>
      <c r="P317" s="384"/>
      <c r="Q317" s="380">
        <f t="shared" si="163"/>
        <v>0.17434210526315788</v>
      </c>
      <c r="R317" s="381"/>
    </row>
    <row r="318" spans="1:18" x14ac:dyDescent="0.25">
      <c r="A318" s="37" t="s">
        <v>9</v>
      </c>
      <c r="B318" s="378">
        <v>51</v>
      </c>
      <c r="C318" s="379"/>
      <c r="D318" s="378">
        <v>29</v>
      </c>
      <c r="E318" s="379"/>
      <c r="F318" s="378">
        <v>31</v>
      </c>
      <c r="G318" s="379"/>
      <c r="H318" s="380">
        <f t="shared" si="159"/>
        <v>6.8965517241379226E-2</v>
      </c>
      <c r="I318" s="381"/>
      <c r="J318" s="382"/>
      <c r="K318" s="380">
        <f t="shared" si="160"/>
        <v>-0.39215686274509809</v>
      </c>
      <c r="L318" s="381"/>
      <c r="M318" s="383">
        <f t="shared" si="161"/>
        <v>2</v>
      </c>
      <c r="N318" s="384"/>
      <c r="O318" s="383">
        <f t="shared" si="162"/>
        <v>-20</v>
      </c>
      <c r="P318" s="384"/>
      <c r="Q318" s="380">
        <f t="shared" si="163"/>
        <v>0.10197368421052631</v>
      </c>
      <c r="R318" s="381"/>
    </row>
    <row r="319" spans="1:18" x14ac:dyDescent="0.25">
      <c r="A319" s="394" t="s">
        <v>10</v>
      </c>
      <c r="B319" s="386">
        <v>37</v>
      </c>
      <c r="C319" s="387"/>
      <c r="D319" s="386">
        <v>16</v>
      </c>
      <c r="E319" s="387"/>
      <c r="F319" s="386">
        <v>19</v>
      </c>
      <c r="G319" s="387"/>
      <c r="H319" s="395">
        <f t="shared" si="159"/>
        <v>0.1875</v>
      </c>
      <c r="I319" s="396"/>
      <c r="J319" s="397"/>
      <c r="K319" s="395">
        <f t="shared" si="160"/>
        <v>-0.48648648648648651</v>
      </c>
      <c r="L319" s="396"/>
      <c r="M319" s="398">
        <f t="shared" si="161"/>
        <v>3</v>
      </c>
      <c r="N319" s="399"/>
      <c r="O319" s="398">
        <f t="shared" si="162"/>
        <v>-18</v>
      </c>
      <c r="P319" s="399"/>
      <c r="Q319" s="395">
        <f t="shared" si="163"/>
        <v>6.25E-2</v>
      </c>
      <c r="R319" s="396"/>
    </row>
    <row r="320" spans="1:18" ht="21" x14ac:dyDescent="0.35">
      <c r="A320" s="353" t="s">
        <v>87</v>
      </c>
      <c r="B320" s="353"/>
      <c r="C320" s="353"/>
      <c r="D320" s="353"/>
      <c r="E320" s="353"/>
      <c r="F320" s="353"/>
      <c r="G320" s="353"/>
      <c r="H320" s="353"/>
      <c r="I320" s="353"/>
      <c r="J320" s="353"/>
      <c r="K320" s="353"/>
      <c r="L320" s="353"/>
      <c r="M320" s="353"/>
      <c r="N320" s="353"/>
      <c r="O320" s="353"/>
      <c r="P320" s="353"/>
      <c r="Q320" s="353"/>
      <c r="R320" s="353"/>
    </row>
    <row r="321" spans="1:18" x14ac:dyDescent="0.25">
      <c r="A321" s="72"/>
      <c r="B321" s="11" t="s">
        <v>114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3"/>
    </row>
    <row r="322" spans="1:18" x14ac:dyDescent="0.25">
      <c r="A322" s="15"/>
      <c r="B322" s="108">
        <f>B$6</f>
        <v>2019</v>
      </c>
      <c r="C322" s="109"/>
      <c r="D322" s="108">
        <f>C$6</f>
        <v>2022</v>
      </c>
      <c r="E322" s="109"/>
      <c r="F322" s="108">
        <f>D$6</f>
        <v>2023</v>
      </c>
      <c r="G322" s="109"/>
      <c r="H322" s="108" t="str">
        <f>CONCATENATE("var ",RIGHT(F322,2),"/",RIGHT(D322,2))</f>
        <v>var 23/22</v>
      </c>
      <c r="I322" s="109"/>
      <c r="J322" s="16"/>
      <c r="K322" s="108" t="str">
        <f>CONCATENATE("var ",RIGHT(F322,2),"/",RIGHT(B322,2))</f>
        <v>var 23/19</v>
      </c>
      <c r="L322" s="109"/>
      <c r="M322" s="108" t="str">
        <f>CONCATENATE("dif ",RIGHT(F322,2),"-",RIGHT(D322,2))</f>
        <v>dif 23-22</v>
      </c>
      <c r="N322" s="109"/>
      <c r="O322" s="108" t="str">
        <f>CONCATENATE("dif ",RIGHT(F322,2),"-",RIGHT(B322,2))</f>
        <v>dif 23-19</v>
      </c>
      <c r="P322" s="109"/>
      <c r="Q322" s="108" t="str">
        <f>CONCATENATE("cuota ",RIGHT(F322,2))</f>
        <v>cuota 23</v>
      </c>
      <c r="R322" s="109"/>
    </row>
    <row r="323" spans="1:18" x14ac:dyDescent="0.25">
      <c r="A323" s="354" t="s">
        <v>48</v>
      </c>
      <c r="B323" s="355">
        <v>382</v>
      </c>
      <c r="C323" s="356"/>
      <c r="D323" s="355">
        <v>294</v>
      </c>
      <c r="E323" s="356"/>
      <c r="F323" s="355">
        <v>304</v>
      </c>
      <c r="G323" s="356"/>
      <c r="H323" s="357">
        <f>F323/D323-1</f>
        <v>3.4013605442176909E-2</v>
      </c>
      <c r="I323" s="358"/>
      <c r="J323" s="359"/>
      <c r="K323" s="357">
        <f>F323/B323-1</f>
        <v>-0.20418848167539272</v>
      </c>
      <c r="L323" s="358"/>
      <c r="M323" s="360">
        <f>F323-D323</f>
        <v>10</v>
      </c>
      <c r="N323" s="361"/>
      <c r="O323" s="360">
        <f>F323-B323</f>
        <v>-78</v>
      </c>
      <c r="P323" s="361"/>
      <c r="Q323" s="357">
        <f>F323/$F$323</f>
        <v>1</v>
      </c>
      <c r="R323" s="358"/>
    </row>
    <row r="324" spans="1:18" x14ac:dyDescent="0.25">
      <c r="A324" s="96" t="s">
        <v>49</v>
      </c>
      <c r="B324" s="378">
        <v>98</v>
      </c>
      <c r="C324" s="379"/>
      <c r="D324" s="378">
        <v>85</v>
      </c>
      <c r="E324" s="379"/>
      <c r="F324" s="378">
        <v>90</v>
      </c>
      <c r="G324" s="379"/>
      <c r="H324" s="380">
        <f t="shared" ref="H324:H333" si="164">F324/D324-1</f>
        <v>5.8823529411764719E-2</v>
      </c>
      <c r="I324" s="381"/>
      <c r="J324" s="382"/>
      <c r="K324" s="380">
        <f t="shared" ref="K324:K333" si="165">F324/B324-1</f>
        <v>-8.1632653061224469E-2</v>
      </c>
      <c r="L324" s="381"/>
      <c r="M324" s="383">
        <f t="shared" ref="M324:M333" si="166">F324-D324</f>
        <v>5</v>
      </c>
      <c r="N324" s="384"/>
      <c r="O324" s="383">
        <f t="shared" ref="O324:O333" si="167">F324-B324</f>
        <v>-8</v>
      </c>
      <c r="P324" s="384"/>
      <c r="Q324" s="380">
        <f t="shared" ref="Q324:Q333" si="168">F324/$F$323</f>
        <v>0.29605263157894735</v>
      </c>
      <c r="R324" s="381"/>
    </row>
    <row r="325" spans="1:18" x14ac:dyDescent="0.25">
      <c r="A325" s="99" t="s">
        <v>50</v>
      </c>
      <c r="B325" s="378">
        <v>100</v>
      </c>
      <c r="C325" s="379"/>
      <c r="D325" s="378">
        <v>78</v>
      </c>
      <c r="E325" s="379"/>
      <c r="F325" s="378">
        <v>77</v>
      </c>
      <c r="G325" s="379"/>
      <c r="H325" s="380">
        <f t="shared" si="164"/>
        <v>-1.2820512820512775E-2</v>
      </c>
      <c r="I325" s="381"/>
      <c r="J325" s="382"/>
      <c r="K325" s="380">
        <f t="shared" si="165"/>
        <v>-0.22999999999999998</v>
      </c>
      <c r="L325" s="381"/>
      <c r="M325" s="383">
        <f t="shared" si="166"/>
        <v>-1</v>
      </c>
      <c r="N325" s="384"/>
      <c r="O325" s="383">
        <f t="shared" si="167"/>
        <v>-23</v>
      </c>
      <c r="P325" s="384"/>
      <c r="Q325" s="380">
        <f t="shared" si="168"/>
        <v>0.25328947368421051</v>
      </c>
      <c r="R325" s="381"/>
    </row>
    <row r="326" spans="1:18" x14ac:dyDescent="0.25">
      <c r="A326" s="99" t="s">
        <v>52</v>
      </c>
      <c r="B326" s="378">
        <v>78</v>
      </c>
      <c r="C326" s="379"/>
      <c r="D326" s="378">
        <v>59</v>
      </c>
      <c r="E326" s="379"/>
      <c r="F326" s="378">
        <v>62</v>
      </c>
      <c r="G326" s="379"/>
      <c r="H326" s="380">
        <f t="shared" si="164"/>
        <v>5.0847457627118731E-2</v>
      </c>
      <c r="I326" s="381"/>
      <c r="J326" s="382"/>
      <c r="K326" s="380">
        <f t="shared" si="165"/>
        <v>-0.20512820512820518</v>
      </c>
      <c r="L326" s="381"/>
      <c r="M326" s="383">
        <f t="shared" si="166"/>
        <v>3</v>
      </c>
      <c r="N326" s="384"/>
      <c r="O326" s="383">
        <f t="shared" si="167"/>
        <v>-16</v>
      </c>
      <c r="P326" s="384"/>
      <c r="Q326" s="380">
        <f t="shared" si="168"/>
        <v>0.20394736842105263</v>
      </c>
      <c r="R326" s="381"/>
    </row>
    <row r="327" spans="1:18" x14ac:dyDescent="0.25">
      <c r="A327" s="99" t="s">
        <v>53</v>
      </c>
      <c r="B327" s="378">
        <v>15</v>
      </c>
      <c r="C327" s="379"/>
      <c r="D327" s="378">
        <v>10</v>
      </c>
      <c r="E327" s="379"/>
      <c r="F327" s="378">
        <v>12</v>
      </c>
      <c r="G327" s="379"/>
      <c r="H327" s="380">
        <f>F327/D327-1</f>
        <v>0.19999999999999996</v>
      </c>
      <c r="I327" s="381"/>
      <c r="J327" s="382"/>
      <c r="K327" s="380">
        <f>F327/B327-1</f>
        <v>-0.19999999999999996</v>
      </c>
      <c r="L327" s="381"/>
      <c r="M327" s="383">
        <f>F327-D327</f>
        <v>2</v>
      </c>
      <c r="N327" s="384"/>
      <c r="O327" s="383">
        <f>F327-B327</f>
        <v>-3</v>
      </c>
      <c r="P327" s="384"/>
      <c r="Q327" s="380">
        <f>F327/$F$323</f>
        <v>3.9473684210526314E-2</v>
      </c>
      <c r="R327" s="381"/>
    </row>
    <row r="328" spans="1:18" x14ac:dyDescent="0.25">
      <c r="A328" s="99" t="s">
        <v>54</v>
      </c>
      <c r="B328" s="378">
        <v>23</v>
      </c>
      <c r="C328" s="379"/>
      <c r="D328" s="378">
        <v>17</v>
      </c>
      <c r="E328" s="379"/>
      <c r="F328" s="378">
        <v>19</v>
      </c>
      <c r="G328" s="379"/>
      <c r="H328" s="380">
        <f t="shared" si="164"/>
        <v>0.11764705882352944</v>
      </c>
      <c r="I328" s="381"/>
      <c r="J328" s="382"/>
      <c r="K328" s="380">
        <f t="shared" si="165"/>
        <v>-0.17391304347826086</v>
      </c>
      <c r="L328" s="381"/>
      <c r="M328" s="383">
        <f t="shared" si="166"/>
        <v>2</v>
      </c>
      <c r="N328" s="384"/>
      <c r="O328" s="383">
        <f t="shared" si="167"/>
        <v>-4</v>
      </c>
      <c r="P328" s="384"/>
      <c r="Q328" s="380">
        <f t="shared" si="168"/>
        <v>6.25E-2</v>
      </c>
      <c r="R328" s="381"/>
    </row>
    <row r="329" spans="1:18" x14ac:dyDescent="0.25">
      <c r="A329" s="99" t="s">
        <v>55</v>
      </c>
      <c r="B329" s="378">
        <v>8</v>
      </c>
      <c r="C329" s="379"/>
      <c r="D329" s="378">
        <v>5</v>
      </c>
      <c r="E329" s="379"/>
      <c r="F329" s="378">
        <v>5</v>
      </c>
      <c r="G329" s="379"/>
      <c r="H329" s="380">
        <f>F329/D329-1</f>
        <v>0</v>
      </c>
      <c r="I329" s="381"/>
      <c r="J329" s="382"/>
      <c r="K329" s="380">
        <f>F329/B329-1</f>
        <v>-0.375</v>
      </c>
      <c r="L329" s="381"/>
      <c r="M329" s="383">
        <f>F329-D329</f>
        <v>0</v>
      </c>
      <c r="N329" s="384"/>
      <c r="O329" s="383">
        <f>F329-B329</f>
        <v>-3</v>
      </c>
      <c r="P329" s="384"/>
      <c r="Q329" s="380">
        <f>F329/$F$323</f>
        <v>1.6447368421052631E-2</v>
      </c>
      <c r="R329" s="381"/>
    </row>
    <row r="330" spans="1:18" x14ac:dyDescent="0.25">
      <c r="A330" s="99" t="s">
        <v>56</v>
      </c>
      <c r="B330" s="378">
        <v>19</v>
      </c>
      <c r="C330" s="379"/>
      <c r="D330" s="378">
        <v>14</v>
      </c>
      <c r="E330" s="379"/>
      <c r="F330" s="378">
        <v>13</v>
      </c>
      <c r="G330" s="379"/>
      <c r="H330" s="380">
        <f t="shared" si="164"/>
        <v>-7.1428571428571397E-2</v>
      </c>
      <c r="I330" s="381"/>
      <c r="J330" s="382"/>
      <c r="K330" s="380">
        <f t="shared" si="165"/>
        <v>-0.31578947368421051</v>
      </c>
      <c r="L330" s="381"/>
      <c r="M330" s="383">
        <f t="shared" si="166"/>
        <v>-1</v>
      </c>
      <c r="N330" s="384"/>
      <c r="O330" s="383">
        <f t="shared" si="167"/>
        <v>-6</v>
      </c>
      <c r="P330" s="384"/>
      <c r="Q330" s="380">
        <f t="shared" si="168"/>
        <v>4.2763157894736843E-2</v>
      </c>
      <c r="R330" s="381"/>
    </row>
    <row r="331" spans="1:18" x14ac:dyDescent="0.25">
      <c r="A331" s="99" t="s">
        <v>51</v>
      </c>
      <c r="B331" s="378">
        <v>13</v>
      </c>
      <c r="C331" s="379"/>
      <c r="D331" s="378">
        <v>5</v>
      </c>
      <c r="E331" s="379"/>
      <c r="F331" s="378">
        <v>7</v>
      </c>
      <c r="G331" s="379"/>
      <c r="H331" s="380">
        <f t="shared" si="164"/>
        <v>0.39999999999999991</v>
      </c>
      <c r="I331" s="381"/>
      <c r="J331" s="382"/>
      <c r="K331" s="380">
        <f t="shared" si="165"/>
        <v>-0.46153846153846156</v>
      </c>
      <c r="L331" s="381"/>
      <c r="M331" s="383">
        <f t="shared" si="166"/>
        <v>2</v>
      </c>
      <c r="N331" s="384"/>
      <c r="O331" s="383">
        <f t="shared" si="167"/>
        <v>-6</v>
      </c>
      <c r="P331" s="384"/>
      <c r="Q331" s="380">
        <f t="shared" si="168"/>
        <v>2.3026315789473683E-2</v>
      </c>
      <c r="R331" s="381"/>
    </row>
    <row r="332" spans="1:18" x14ac:dyDescent="0.25">
      <c r="A332" s="100" t="s">
        <v>57</v>
      </c>
      <c r="B332" s="378">
        <v>6</v>
      </c>
      <c r="C332" s="379"/>
      <c r="D332" s="378">
        <v>5</v>
      </c>
      <c r="E332" s="379"/>
      <c r="F332" s="378">
        <v>4</v>
      </c>
      <c r="G332" s="379"/>
      <c r="H332" s="380">
        <f t="shared" si="164"/>
        <v>-0.19999999999999996</v>
      </c>
      <c r="I332" s="381"/>
      <c r="J332" s="382"/>
      <c r="K332" s="380">
        <f t="shared" si="165"/>
        <v>-0.33333333333333337</v>
      </c>
      <c r="L332" s="381"/>
      <c r="M332" s="383">
        <f t="shared" si="166"/>
        <v>-1</v>
      </c>
      <c r="N332" s="384"/>
      <c r="O332" s="383">
        <f t="shared" si="167"/>
        <v>-2</v>
      </c>
      <c r="P332" s="384"/>
      <c r="Q332" s="380">
        <f t="shared" si="168"/>
        <v>1.3157894736842105E-2</v>
      </c>
      <c r="R332" s="381"/>
    </row>
    <row r="333" spans="1:18" x14ac:dyDescent="0.25">
      <c r="A333" s="101" t="s">
        <v>58</v>
      </c>
      <c r="B333" s="378">
        <v>22</v>
      </c>
      <c r="C333" s="379"/>
      <c r="D333" s="378">
        <v>16</v>
      </c>
      <c r="E333" s="379"/>
      <c r="F333" s="378">
        <v>15</v>
      </c>
      <c r="G333" s="379"/>
      <c r="H333" s="380">
        <f t="shared" si="164"/>
        <v>-6.25E-2</v>
      </c>
      <c r="I333" s="381"/>
      <c r="J333" s="382"/>
      <c r="K333" s="380">
        <f t="shared" si="165"/>
        <v>-0.31818181818181823</v>
      </c>
      <c r="L333" s="381"/>
      <c r="M333" s="383">
        <f t="shared" si="166"/>
        <v>-1</v>
      </c>
      <c r="N333" s="384"/>
      <c r="O333" s="383">
        <f t="shared" si="167"/>
        <v>-7</v>
      </c>
      <c r="P333" s="384"/>
      <c r="Q333" s="380">
        <f t="shared" si="168"/>
        <v>4.9342105263157895E-2</v>
      </c>
      <c r="R333" s="381"/>
    </row>
    <row r="334" spans="1:18" ht="21" x14ac:dyDescent="0.35">
      <c r="A334" s="353" t="s">
        <v>88</v>
      </c>
      <c r="B334" s="353"/>
      <c r="C334" s="353"/>
      <c r="D334" s="353"/>
      <c r="E334" s="353"/>
      <c r="F334" s="353"/>
      <c r="G334" s="353"/>
      <c r="H334" s="353"/>
      <c r="I334" s="353"/>
      <c r="J334" s="353"/>
      <c r="K334" s="353"/>
      <c r="L334" s="353"/>
      <c r="M334" s="353"/>
      <c r="N334" s="353"/>
      <c r="O334" s="353"/>
      <c r="P334" s="353"/>
      <c r="Q334" s="353"/>
      <c r="R334" s="353"/>
    </row>
    <row r="335" spans="1:18" x14ac:dyDescent="0.25">
      <c r="A335" s="72"/>
      <c r="B335" s="11" t="s">
        <v>114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3"/>
    </row>
    <row r="336" spans="1:18" x14ac:dyDescent="0.25">
      <c r="A336" s="15"/>
      <c r="B336" s="108">
        <f>B$6</f>
        <v>2019</v>
      </c>
      <c r="C336" s="109"/>
      <c r="D336" s="108">
        <f>C$6</f>
        <v>2022</v>
      </c>
      <c r="E336" s="109"/>
      <c r="F336" s="108">
        <f>D$6</f>
        <v>2023</v>
      </c>
      <c r="G336" s="109"/>
      <c r="H336" s="108" t="str">
        <f>CONCATENATE("var ",RIGHT(F336,2),"/",RIGHT(D336,2))</f>
        <v>var 23/22</v>
      </c>
      <c r="I336" s="109"/>
      <c r="J336" s="16"/>
      <c r="K336" s="108" t="str">
        <f>CONCATENATE("var ",RIGHT(F336,2),"/",RIGHT(B336,2))</f>
        <v>var 23/19</v>
      </c>
      <c r="L336" s="109"/>
      <c r="M336" s="108" t="str">
        <f>CONCATENATE("dif ",RIGHT(F336,2),"-",RIGHT(D336,2))</f>
        <v>dif 23-22</v>
      </c>
      <c r="N336" s="109"/>
      <c r="O336" s="108" t="str">
        <f>CONCATENATE("dif ",RIGHT(F336,2),"-",RIGHT(B336,2))</f>
        <v>dif 23-19</v>
      </c>
      <c r="P336" s="109"/>
      <c r="Q336" s="108" t="str">
        <f>CONCATENATE("cuota ",RIGHT(F336,2))</f>
        <v>cuota 23</v>
      </c>
      <c r="R336" s="109"/>
    </row>
    <row r="337" spans="1:19" x14ac:dyDescent="0.25">
      <c r="A337" s="354" t="s">
        <v>4</v>
      </c>
      <c r="B337" s="400">
        <v>130200</v>
      </c>
      <c r="C337" s="401"/>
      <c r="D337" s="400">
        <v>124698</v>
      </c>
      <c r="E337" s="401"/>
      <c r="F337" s="400">
        <v>124892</v>
      </c>
      <c r="G337" s="401"/>
      <c r="H337" s="357">
        <f>F337/D337-1</f>
        <v>1.5557587130508033E-3</v>
      </c>
      <c r="I337" s="358"/>
      <c r="J337" s="359"/>
      <c r="K337" s="357">
        <f>F337/B337-1</f>
        <v>-4.076804915514598E-2</v>
      </c>
      <c r="L337" s="358"/>
      <c r="M337" s="402">
        <f>F337-D337</f>
        <v>194</v>
      </c>
      <c r="N337" s="403"/>
      <c r="O337" s="402">
        <f>F337-B337</f>
        <v>-5308</v>
      </c>
      <c r="P337" s="403"/>
      <c r="Q337" s="357">
        <f>F337/$F$337</f>
        <v>1</v>
      </c>
      <c r="R337" s="358"/>
      <c r="S337">
        <f>F337/B337</f>
        <v>0.95923195084485402</v>
      </c>
    </row>
    <row r="338" spans="1:19" x14ac:dyDescent="0.25">
      <c r="A338" s="362" t="s">
        <v>5</v>
      </c>
      <c r="B338" s="404">
        <v>86743</v>
      </c>
      <c r="C338" s="405"/>
      <c r="D338" s="404">
        <v>90035</v>
      </c>
      <c r="E338" s="405"/>
      <c r="F338" s="404">
        <v>88809</v>
      </c>
      <c r="G338" s="405"/>
      <c r="H338" s="365">
        <f t="shared" ref="H338:H348" si="169">F338/D338-1</f>
        <v>-1.3616926750708025E-2</v>
      </c>
      <c r="I338" s="366"/>
      <c r="J338" s="367"/>
      <c r="K338" s="365">
        <f t="shared" ref="K338:K348" si="170">F338/B338-1</f>
        <v>2.3817483831548358E-2</v>
      </c>
      <c r="L338" s="366"/>
      <c r="M338" s="406">
        <f t="shared" ref="M338:M348" si="171">F338-D338</f>
        <v>-1226</v>
      </c>
      <c r="N338" s="407"/>
      <c r="O338" s="406">
        <f>F338-B338</f>
        <v>2066</v>
      </c>
      <c r="P338" s="407"/>
      <c r="Q338" s="365">
        <f t="shared" ref="Q338:Q348" si="172">F338/$F$337</f>
        <v>0.71108637863113733</v>
      </c>
      <c r="R338" s="366"/>
    </row>
    <row r="339" spans="1:19" x14ac:dyDescent="0.25">
      <c r="A339" s="370" t="s">
        <v>6</v>
      </c>
      <c r="B339" s="408">
        <v>15700</v>
      </c>
      <c r="C339" s="409"/>
      <c r="D339" s="408">
        <v>17788</v>
      </c>
      <c r="E339" s="409"/>
      <c r="F339" s="408">
        <v>16778</v>
      </c>
      <c r="G339" s="409"/>
      <c r="H339" s="373">
        <f t="shared" si="169"/>
        <v>-5.6779851585338381E-2</v>
      </c>
      <c r="I339" s="374"/>
      <c r="J339" s="375"/>
      <c r="K339" s="373">
        <f t="shared" si="170"/>
        <v>6.8662420382165523E-2</v>
      </c>
      <c r="L339" s="374"/>
      <c r="M339" s="410">
        <f t="shared" si="171"/>
        <v>-1010</v>
      </c>
      <c r="N339" s="411"/>
      <c r="O339" s="410">
        <f t="shared" ref="O338:O348" si="173">F339-B339</f>
        <v>1078</v>
      </c>
      <c r="P339" s="411"/>
      <c r="Q339" s="373">
        <f t="shared" si="172"/>
        <v>0.13434006982032476</v>
      </c>
      <c r="R339" s="374"/>
    </row>
    <row r="340" spans="1:19" x14ac:dyDescent="0.25">
      <c r="A340" s="37" t="s">
        <v>7</v>
      </c>
      <c r="B340" s="412">
        <v>51741</v>
      </c>
      <c r="C340" s="413"/>
      <c r="D340" s="412">
        <v>54134</v>
      </c>
      <c r="E340" s="413"/>
      <c r="F340" s="412">
        <v>56018</v>
      </c>
      <c r="G340" s="413"/>
      <c r="H340" s="380">
        <f t="shared" si="169"/>
        <v>3.4802527062474553E-2</v>
      </c>
      <c r="I340" s="381"/>
      <c r="J340" s="382"/>
      <c r="K340" s="380">
        <f t="shared" si="170"/>
        <v>8.2661718946290152E-2</v>
      </c>
      <c r="L340" s="381"/>
      <c r="M340" s="414">
        <f t="shared" si="171"/>
        <v>1884</v>
      </c>
      <c r="N340" s="415"/>
      <c r="O340" s="414">
        <f t="shared" si="173"/>
        <v>4277</v>
      </c>
      <c r="P340" s="415"/>
      <c r="Q340" s="380">
        <f t="shared" si="172"/>
        <v>0.44853153124299394</v>
      </c>
      <c r="R340" s="381"/>
    </row>
    <row r="341" spans="1:19" x14ac:dyDescent="0.25">
      <c r="A341" s="37" t="s">
        <v>8</v>
      </c>
      <c r="B341" s="412">
        <v>15992</v>
      </c>
      <c r="C341" s="413"/>
      <c r="D341" s="412">
        <v>15485</v>
      </c>
      <c r="E341" s="413"/>
      <c r="F341" s="412">
        <v>13266</v>
      </c>
      <c r="G341" s="413"/>
      <c r="H341" s="380">
        <f t="shared" si="169"/>
        <v>-0.14329996771068776</v>
      </c>
      <c r="I341" s="381"/>
      <c r="J341" s="382"/>
      <c r="K341" s="380">
        <f t="shared" si="170"/>
        <v>-0.17046023011505751</v>
      </c>
      <c r="L341" s="381"/>
      <c r="M341" s="414">
        <f t="shared" si="171"/>
        <v>-2219</v>
      </c>
      <c r="N341" s="415"/>
      <c r="O341" s="414">
        <f t="shared" si="173"/>
        <v>-2726</v>
      </c>
      <c r="P341" s="415"/>
      <c r="Q341" s="380">
        <f t="shared" si="172"/>
        <v>0.10621977388463633</v>
      </c>
      <c r="R341" s="381"/>
    </row>
    <row r="342" spans="1:19" x14ac:dyDescent="0.25">
      <c r="A342" s="37" t="s">
        <v>9</v>
      </c>
      <c r="B342" s="412">
        <v>2305</v>
      </c>
      <c r="C342" s="413"/>
      <c r="D342" s="412">
        <v>2043</v>
      </c>
      <c r="E342" s="413"/>
      <c r="F342" s="412">
        <v>2162</v>
      </c>
      <c r="G342" s="413"/>
      <c r="H342" s="380">
        <f t="shared" si="169"/>
        <v>5.8247674987763176E-2</v>
      </c>
      <c r="I342" s="381"/>
      <c r="J342" s="382"/>
      <c r="K342" s="380">
        <f t="shared" si="170"/>
        <v>-6.2039045553145322E-2</v>
      </c>
      <c r="L342" s="381"/>
      <c r="M342" s="414">
        <f t="shared" si="171"/>
        <v>119</v>
      </c>
      <c r="N342" s="415"/>
      <c r="O342" s="414">
        <f t="shared" si="173"/>
        <v>-143</v>
      </c>
      <c r="P342" s="415"/>
      <c r="Q342" s="380">
        <f t="shared" si="172"/>
        <v>1.7310956666559907E-2</v>
      </c>
      <c r="R342" s="381"/>
    </row>
    <row r="343" spans="1:19" x14ac:dyDescent="0.25">
      <c r="A343" s="385" t="s">
        <v>10</v>
      </c>
      <c r="B343" s="416">
        <v>1005</v>
      </c>
      <c r="C343" s="417"/>
      <c r="D343" s="416">
        <v>585</v>
      </c>
      <c r="E343" s="417"/>
      <c r="F343" s="416">
        <v>585</v>
      </c>
      <c r="G343" s="417"/>
      <c r="H343" s="388">
        <f t="shared" si="169"/>
        <v>0</v>
      </c>
      <c r="I343" s="389"/>
      <c r="J343" s="390"/>
      <c r="K343" s="388">
        <f t="shared" si="170"/>
        <v>-0.41791044776119401</v>
      </c>
      <c r="L343" s="389"/>
      <c r="M343" s="418">
        <f t="shared" si="171"/>
        <v>0</v>
      </c>
      <c r="N343" s="419"/>
      <c r="O343" s="418">
        <f t="shared" si="173"/>
        <v>-420</v>
      </c>
      <c r="P343" s="419"/>
      <c r="Q343" s="388">
        <f t="shared" si="172"/>
        <v>4.6840470166223617E-3</v>
      </c>
      <c r="R343" s="389"/>
    </row>
    <row r="344" spans="1:19" x14ac:dyDescent="0.25">
      <c r="A344" s="393" t="s">
        <v>11</v>
      </c>
      <c r="B344" s="404">
        <v>43457</v>
      </c>
      <c r="C344" s="405"/>
      <c r="D344" s="404">
        <v>34663</v>
      </c>
      <c r="E344" s="405"/>
      <c r="F344" s="404">
        <v>36083</v>
      </c>
      <c r="G344" s="405"/>
      <c r="H344" s="365">
        <f t="shared" si="169"/>
        <v>4.0965871390243214E-2</v>
      </c>
      <c r="I344" s="366"/>
      <c r="J344" s="367"/>
      <c r="K344" s="365">
        <f>F344/B344-1</f>
        <v>-0.16968497595324117</v>
      </c>
      <c r="L344" s="366"/>
      <c r="M344" s="406">
        <f t="shared" si="171"/>
        <v>1420</v>
      </c>
      <c r="N344" s="407"/>
      <c r="O344" s="406">
        <f>F344-B344</f>
        <v>-7374</v>
      </c>
      <c r="P344" s="407"/>
      <c r="Q344" s="365">
        <f t="shared" si="172"/>
        <v>0.28891362136886267</v>
      </c>
      <c r="R344" s="366"/>
    </row>
    <row r="345" spans="1:19" x14ac:dyDescent="0.25">
      <c r="A345" s="370" t="s">
        <v>12</v>
      </c>
      <c r="B345" s="412">
        <v>1933</v>
      </c>
      <c r="C345" s="413"/>
      <c r="D345" s="412">
        <v>2230</v>
      </c>
      <c r="E345" s="413"/>
      <c r="F345" s="412">
        <v>2117</v>
      </c>
      <c r="G345" s="413"/>
      <c r="H345" s="373">
        <f t="shared" si="169"/>
        <v>-5.067264573991026E-2</v>
      </c>
      <c r="I345" s="374"/>
      <c r="J345" s="375"/>
      <c r="K345" s="373">
        <f t="shared" si="170"/>
        <v>9.5188825659596521E-2</v>
      </c>
      <c r="L345" s="374"/>
      <c r="M345" s="410">
        <f t="shared" si="171"/>
        <v>-113</v>
      </c>
      <c r="N345" s="411"/>
      <c r="O345" s="410">
        <f t="shared" si="173"/>
        <v>184</v>
      </c>
      <c r="P345" s="411"/>
      <c r="Q345" s="373">
        <f t="shared" si="172"/>
        <v>1.6950645357588955E-2</v>
      </c>
      <c r="R345" s="374"/>
    </row>
    <row r="346" spans="1:19" x14ac:dyDescent="0.25">
      <c r="A346" s="37" t="s">
        <v>8</v>
      </c>
      <c r="B346" s="412">
        <v>24102</v>
      </c>
      <c r="C346" s="413"/>
      <c r="D346" s="412">
        <v>20412</v>
      </c>
      <c r="E346" s="413"/>
      <c r="F346" s="412">
        <v>21400</v>
      </c>
      <c r="G346" s="413"/>
      <c r="H346" s="380">
        <f t="shared" si="169"/>
        <v>4.8402900254752135E-2</v>
      </c>
      <c r="I346" s="381"/>
      <c r="J346" s="382"/>
      <c r="K346" s="380">
        <f t="shared" si="170"/>
        <v>-0.11210687909717032</v>
      </c>
      <c r="L346" s="381"/>
      <c r="M346" s="414">
        <f t="shared" si="171"/>
        <v>988</v>
      </c>
      <c r="N346" s="415"/>
      <c r="O346" s="414">
        <f t="shared" si="173"/>
        <v>-2702</v>
      </c>
      <c r="P346" s="415"/>
      <c r="Q346" s="380">
        <f t="shared" si="172"/>
        <v>0.17134804471062998</v>
      </c>
      <c r="R346" s="381"/>
    </row>
    <row r="347" spans="1:19" x14ac:dyDescent="0.25">
      <c r="A347" s="37" t="s">
        <v>9</v>
      </c>
      <c r="B347" s="412">
        <v>12342</v>
      </c>
      <c r="C347" s="413"/>
      <c r="D347" s="412">
        <v>9023</v>
      </c>
      <c r="E347" s="413"/>
      <c r="F347" s="412">
        <v>9205</v>
      </c>
      <c r="G347" s="413"/>
      <c r="H347" s="380">
        <f t="shared" si="169"/>
        <v>2.0170674941815347E-2</v>
      </c>
      <c r="I347" s="381"/>
      <c r="J347" s="382"/>
      <c r="K347" s="380">
        <f t="shared" si="170"/>
        <v>-0.25417274347755636</v>
      </c>
      <c r="L347" s="381"/>
      <c r="M347" s="414">
        <f t="shared" si="171"/>
        <v>182</v>
      </c>
      <c r="N347" s="415"/>
      <c r="O347" s="414">
        <f t="shared" si="173"/>
        <v>-3137</v>
      </c>
      <c r="P347" s="415"/>
      <c r="Q347" s="380">
        <f t="shared" si="172"/>
        <v>7.3703679979502293E-2</v>
      </c>
      <c r="R347" s="381"/>
    </row>
    <row r="348" spans="1:19" x14ac:dyDescent="0.25">
      <c r="A348" s="394" t="s">
        <v>10</v>
      </c>
      <c r="B348" s="416">
        <v>5080</v>
      </c>
      <c r="C348" s="417"/>
      <c r="D348" s="416">
        <v>2998</v>
      </c>
      <c r="E348" s="417"/>
      <c r="F348" s="416">
        <v>3361</v>
      </c>
      <c r="G348" s="417"/>
      <c r="H348" s="395">
        <f t="shared" si="169"/>
        <v>0.12108072048032015</v>
      </c>
      <c r="I348" s="396"/>
      <c r="J348" s="397"/>
      <c r="K348" s="395">
        <f t="shared" si="170"/>
        <v>-0.33838582677165352</v>
      </c>
      <c r="L348" s="396"/>
      <c r="M348" s="420">
        <f t="shared" si="171"/>
        <v>363</v>
      </c>
      <c r="N348" s="421"/>
      <c r="O348" s="420">
        <f t="shared" si="173"/>
        <v>-1719</v>
      </c>
      <c r="P348" s="421"/>
      <c r="Q348" s="395">
        <f t="shared" si="172"/>
        <v>2.6911251321141465E-2</v>
      </c>
      <c r="R348" s="396"/>
    </row>
    <row r="349" spans="1:19" ht="21" x14ac:dyDescent="0.35">
      <c r="A349" s="353" t="s">
        <v>89</v>
      </c>
      <c r="B349" s="353"/>
      <c r="C349" s="353"/>
      <c r="D349" s="353"/>
      <c r="E349" s="353"/>
      <c r="F349" s="353"/>
      <c r="G349" s="353"/>
      <c r="H349" s="353"/>
      <c r="I349" s="353"/>
      <c r="J349" s="353"/>
      <c r="K349" s="353"/>
      <c r="L349" s="353"/>
      <c r="M349" s="353"/>
      <c r="N349" s="353"/>
      <c r="O349" s="353"/>
      <c r="P349" s="353"/>
      <c r="Q349" s="353"/>
      <c r="R349" s="353"/>
    </row>
    <row r="350" spans="1:19" x14ac:dyDescent="0.25">
      <c r="A350" s="72"/>
      <c r="B350" s="11" t="s">
        <v>114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3"/>
    </row>
    <row r="351" spans="1:19" x14ac:dyDescent="0.25">
      <c r="A351" s="15"/>
      <c r="B351" s="108">
        <f>B$6</f>
        <v>2019</v>
      </c>
      <c r="C351" s="109"/>
      <c r="D351" s="108">
        <f>C$6</f>
        <v>2022</v>
      </c>
      <c r="E351" s="109"/>
      <c r="F351" s="108">
        <f>D$6</f>
        <v>2023</v>
      </c>
      <c r="G351" s="109"/>
      <c r="H351" s="108" t="str">
        <f>CONCATENATE("var ",RIGHT(F351,2),"/",RIGHT(D351,2))</f>
        <v>var 23/22</v>
      </c>
      <c r="I351" s="109"/>
      <c r="J351" s="16"/>
      <c r="K351" s="108" t="str">
        <f>CONCATENATE("var ",RIGHT(F351,2),"/",RIGHT(B351,2))</f>
        <v>var 23/19</v>
      </c>
      <c r="L351" s="109"/>
      <c r="M351" s="108" t="str">
        <f>CONCATENATE("dif ",RIGHT(F351,2),"-",RIGHT(D351,2))</f>
        <v>dif 23-22</v>
      </c>
      <c r="N351" s="109"/>
      <c r="O351" s="108" t="str">
        <f>CONCATENATE("dif ",RIGHT(F351,2),"-",RIGHT(B351,2))</f>
        <v>dif 23-19</v>
      </c>
      <c r="P351" s="109"/>
      <c r="Q351" s="108" t="str">
        <f>CONCATENATE("cuota ",RIGHT(F351,2))</f>
        <v>cuota 23</v>
      </c>
      <c r="R351" s="109"/>
    </row>
    <row r="352" spans="1:19" x14ac:dyDescent="0.25">
      <c r="A352" s="354" t="s">
        <v>48</v>
      </c>
      <c r="B352" s="400">
        <v>130200</v>
      </c>
      <c r="C352" s="401"/>
      <c r="D352" s="400">
        <v>124698</v>
      </c>
      <c r="E352" s="401"/>
      <c r="F352" s="400">
        <v>124892</v>
      </c>
      <c r="G352" s="401"/>
      <c r="H352" s="357">
        <f>F352/D352-1</f>
        <v>1.5557587130508033E-3</v>
      </c>
      <c r="I352" s="358"/>
      <c r="J352" s="359"/>
      <c r="K352" s="357">
        <f>F352/B352-1</f>
        <v>-4.076804915514598E-2</v>
      </c>
      <c r="L352" s="358"/>
      <c r="M352" s="402">
        <f>F352-D352</f>
        <v>194</v>
      </c>
      <c r="N352" s="403"/>
      <c r="O352" s="402">
        <f>F352-B352</f>
        <v>-5308</v>
      </c>
      <c r="P352" s="403"/>
      <c r="Q352" s="357">
        <f>F352/$F$352</f>
        <v>1</v>
      </c>
      <c r="R352" s="358"/>
    </row>
    <row r="353" spans="1:18" x14ac:dyDescent="0.25">
      <c r="A353" s="96" t="s">
        <v>49</v>
      </c>
      <c r="B353" s="412">
        <v>45352</v>
      </c>
      <c r="C353" s="413"/>
      <c r="D353" s="412">
        <v>44921</v>
      </c>
      <c r="E353" s="413"/>
      <c r="F353" s="412">
        <v>45920</v>
      </c>
      <c r="G353" s="413"/>
      <c r="H353" s="380">
        <f t="shared" ref="H353:H362" si="174">F353/D353-1</f>
        <v>2.2239041873511223E-2</v>
      </c>
      <c r="I353" s="381"/>
      <c r="J353" s="382"/>
      <c r="K353" s="380">
        <f t="shared" ref="K353:K362" si="175">F353/B353-1</f>
        <v>1.2524254718645267E-2</v>
      </c>
      <c r="L353" s="381"/>
      <c r="M353" s="414">
        <f t="shared" ref="M353:M362" si="176">F353-D353</f>
        <v>999</v>
      </c>
      <c r="N353" s="415"/>
      <c r="O353" s="414">
        <f t="shared" ref="O353:O362" si="177">F353-B353</f>
        <v>568</v>
      </c>
      <c r="P353" s="415"/>
      <c r="Q353" s="380">
        <f t="shared" ref="Q353:Q362" si="178">F353/$F$352</f>
        <v>0.36767767350991254</v>
      </c>
      <c r="R353" s="381"/>
    </row>
    <row r="354" spans="1:18" x14ac:dyDescent="0.25">
      <c r="A354" s="99" t="s">
        <v>50</v>
      </c>
      <c r="B354" s="412">
        <v>40835</v>
      </c>
      <c r="C354" s="413"/>
      <c r="D354" s="412">
        <v>39041</v>
      </c>
      <c r="E354" s="413"/>
      <c r="F354" s="412">
        <v>37006</v>
      </c>
      <c r="G354" s="413"/>
      <c r="H354" s="380">
        <f t="shared" si="174"/>
        <v>-5.2124689429061788E-2</v>
      </c>
      <c r="I354" s="381"/>
      <c r="J354" s="382"/>
      <c r="K354" s="380">
        <f t="shared" si="175"/>
        <v>-9.3767601322395033E-2</v>
      </c>
      <c r="L354" s="381"/>
      <c r="M354" s="414">
        <f t="shared" si="176"/>
        <v>-2035</v>
      </c>
      <c r="N354" s="415"/>
      <c r="O354" s="414">
        <f t="shared" si="177"/>
        <v>-3829</v>
      </c>
      <c r="P354" s="415"/>
      <c r="Q354" s="380">
        <f t="shared" si="178"/>
        <v>0.29630400666175577</v>
      </c>
      <c r="R354" s="381"/>
    </row>
    <row r="355" spans="1:18" x14ac:dyDescent="0.25">
      <c r="A355" s="99" t="s">
        <v>52</v>
      </c>
      <c r="B355" s="412">
        <v>21131</v>
      </c>
      <c r="C355" s="413"/>
      <c r="D355" s="412">
        <v>18373</v>
      </c>
      <c r="E355" s="413"/>
      <c r="F355" s="412">
        <v>19251</v>
      </c>
      <c r="G355" s="413"/>
      <c r="H355" s="380">
        <f t="shared" si="174"/>
        <v>4.7787514287269461E-2</v>
      </c>
      <c r="I355" s="381"/>
      <c r="J355" s="382"/>
      <c r="K355" s="380">
        <f t="shared" si="175"/>
        <v>-8.896881359140596E-2</v>
      </c>
      <c r="L355" s="381"/>
      <c r="M355" s="414">
        <f t="shared" si="176"/>
        <v>878</v>
      </c>
      <c r="N355" s="415"/>
      <c r="O355" s="414">
        <f t="shared" si="177"/>
        <v>-1880</v>
      </c>
      <c r="P355" s="415"/>
      <c r="Q355" s="380">
        <f t="shared" si="178"/>
        <v>0.1541411779777728</v>
      </c>
      <c r="R355" s="381"/>
    </row>
    <row r="356" spans="1:18" x14ac:dyDescent="0.25">
      <c r="A356" s="99" t="s">
        <v>53</v>
      </c>
      <c r="B356" s="412">
        <v>4121</v>
      </c>
      <c r="C356" s="413"/>
      <c r="D356" s="412">
        <v>4097</v>
      </c>
      <c r="E356" s="413"/>
      <c r="F356" s="412">
        <v>4791</v>
      </c>
      <c r="G356" s="413"/>
      <c r="H356" s="380">
        <f>F356/D356-1</f>
        <v>0.16939223822309013</v>
      </c>
      <c r="I356" s="381"/>
      <c r="J356" s="382"/>
      <c r="K356" s="380">
        <f>F356/B356-1</f>
        <v>0.1625818975976705</v>
      </c>
      <c r="L356" s="381"/>
      <c r="M356" s="414">
        <f>F356-D356</f>
        <v>694</v>
      </c>
      <c r="N356" s="415"/>
      <c r="O356" s="414">
        <f>F356-B356</f>
        <v>670</v>
      </c>
      <c r="P356" s="415"/>
      <c r="Q356" s="380">
        <f>F356/$F$352</f>
        <v>3.8361144028440576E-2</v>
      </c>
      <c r="R356" s="381"/>
    </row>
    <row r="357" spans="1:18" x14ac:dyDescent="0.25">
      <c r="A357" s="99" t="s">
        <v>54</v>
      </c>
      <c r="B357" s="412">
        <v>2708</v>
      </c>
      <c r="C357" s="413"/>
      <c r="D357" s="412">
        <v>2710</v>
      </c>
      <c r="E357" s="413"/>
      <c r="F357" s="412">
        <v>2855</v>
      </c>
      <c r="G357" s="413"/>
      <c r="H357" s="380">
        <f t="shared" si="174"/>
        <v>5.3505535055350606E-2</v>
      </c>
      <c r="I357" s="381"/>
      <c r="J357" s="382"/>
      <c r="K357" s="380">
        <f t="shared" si="175"/>
        <v>5.4283604135893615E-2</v>
      </c>
      <c r="L357" s="381"/>
      <c r="M357" s="414">
        <f t="shared" si="176"/>
        <v>145</v>
      </c>
      <c r="N357" s="415"/>
      <c r="O357" s="414">
        <f t="shared" si="177"/>
        <v>147</v>
      </c>
      <c r="P357" s="415"/>
      <c r="Q357" s="380">
        <f t="shared" si="178"/>
        <v>2.2859750824712553E-2</v>
      </c>
      <c r="R357" s="381"/>
    </row>
    <row r="358" spans="1:18" x14ac:dyDescent="0.25">
      <c r="A358" s="99" t="s">
        <v>55</v>
      </c>
      <c r="B358" s="412">
        <v>584</v>
      </c>
      <c r="C358" s="413"/>
      <c r="D358" s="412">
        <v>663</v>
      </c>
      <c r="E358" s="413"/>
      <c r="F358" s="412">
        <v>663</v>
      </c>
      <c r="G358" s="413"/>
      <c r="H358" s="380">
        <f>F358/D358-1</f>
        <v>0</v>
      </c>
      <c r="I358" s="381"/>
      <c r="J358" s="382"/>
      <c r="K358" s="380">
        <f>F358/B358-1</f>
        <v>0.13527397260273966</v>
      </c>
      <c r="L358" s="381"/>
      <c r="M358" s="414">
        <f>F358-D358</f>
        <v>0</v>
      </c>
      <c r="N358" s="415"/>
      <c r="O358" s="414">
        <f>F358-B358</f>
        <v>79</v>
      </c>
      <c r="P358" s="415"/>
      <c r="Q358" s="380">
        <f>F358/$F$352</f>
        <v>5.308586618838677E-3</v>
      </c>
      <c r="R358" s="381"/>
    </row>
    <row r="359" spans="1:18" x14ac:dyDescent="0.25">
      <c r="A359" s="99" t="s">
        <v>56</v>
      </c>
      <c r="B359" s="412">
        <v>6890</v>
      </c>
      <c r="C359" s="413"/>
      <c r="D359" s="412">
        <v>6412</v>
      </c>
      <c r="E359" s="413"/>
      <c r="F359" s="412">
        <v>6177</v>
      </c>
      <c r="G359" s="413"/>
      <c r="H359" s="380">
        <f t="shared" si="174"/>
        <v>-3.6650031191515886E-2</v>
      </c>
      <c r="I359" s="381"/>
      <c r="J359" s="382"/>
      <c r="K359" s="380">
        <f t="shared" si="175"/>
        <v>-0.10348330914368653</v>
      </c>
      <c r="L359" s="381"/>
      <c r="M359" s="414">
        <f t="shared" si="176"/>
        <v>-235</v>
      </c>
      <c r="N359" s="415"/>
      <c r="O359" s="414">
        <f t="shared" si="177"/>
        <v>-713</v>
      </c>
      <c r="P359" s="415"/>
      <c r="Q359" s="380">
        <f t="shared" si="178"/>
        <v>4.9458732344745862E-2</v>
      </c>
      <c r="R359" s="381"/>
    </row>
    <row r="360" spans="1:18" x14ac:dyDescent="0.25">
      <c r="A360" s="99" t="s">
        <v>51</v>
      </c>
      <c r="B360" s="412">
        <v>1127</v>
      </c>
      <c r="C360" s="413"/>
      <c r="D360" s="412">
        <v>844</v>
      </c>
      <c r="E360" s="413"/>
      <c r="F360" s="412">
        <v>912</v>
      </c>
      <c r="G360" s="413"/>
      <c r="H360" s="380">
        <f t="shared" si="174"/>
        <v>8.0568720379146974E-2</v>
      </c>
      <c r="I360" s="381"/>
      <c r="J360" s="382"/>
      <c r="K360" s="380">
        <f t="shared" si="175"/>
        <v>-0.1907719609582964</v>
      </c>
      <c r="L360" s="381"/>
      <c r="M360" s="414">
        <f t="shared" si="176"/>
        <v>68</v>
      </c>
      <c r="N360" s="415"/>
      <c r="O360" s="414">
        <f t="shared" si="177"/>
        <v>-215</v>
      </c>
      <c r="P360" s="415"/>
      <c r="Q360" s="380">
        <f t="shared" si="178"/>
        <v>7.3023091951446052E-3</v>
      </c>
      <c r="R360" s="381"/>
    </row>
    <row r="361" spans="1:18" x14ac:dyDescent="0.25">
      <c r="A361" s="100" t="s">
        <v>57</v>
      </c>
      <c r="B361" s="412">
        <v>4070</v>
      </c>
      <c r="C361" s="413"/>
      <c r="D361" s="412">
        <v>4562</v>
      </c>
      <c r="E361" s="413"/>
      <c r="F361" s="412">
        <v>4276</v>
      </c>
      <c r="G361" s="413"/>
      <c r="H361" s="380">
        <f t="shared" si="174"/>
        <v>-6.2691801841297634E-2</v>
      </c>
      <c r="I361" s="381"/>
      <c r="J361" s="382"/>
      <c r="K361" s="380">
        <f t="shared" si="175"/>
        <v>5.0614250614250622E-2</v>
      </c>
      <c r="L361" s="381"/>
      <c r="M361" s="414">
        <f t="shared" si="176"/>
        <v>-286</v>
      </c>
      <c r="N361" s="415"/>
      <c r="O361" s="414">
        <f t="shared" si="177"/>
        <v>206</v>
      </c>
      <c r="P361" s="415"/>
      <c r="Q361" s="380">
        <f t="shared" si="178"/>
        <v>3.4237581270217469E-2</v>
      </c>
      <c r="R361" s="381"/>
    </row>
    <row r="362" spans="1:18" x14ac:dyDescent="0.25">
      <c r="A362" s="101" t="s">
        <v>58</v>
      </c>
      <c r="B362" s="412">
        <v>3382</v>
      </c>
      <c r="C362" s="413"/>
      <c r="D362" s="412">
        <v>3075</v>
      </c>
      <c r="E362" s="413"/>
      <c r="F362" s="412">
        <v>3041</v>
      </c>
      <c r="G362" s="413"/>
      <c r="H362" s="380">
        <f t="shared" si="174"/>
        <v>-1.1056910569105738E-2</v>
      </c>
      <c r="I362" s="381"/>
      <c r="J362" s="382"/>
      <c r="K362" s="380">
        <f t="shared" si="175"/>
        <v>-0.10082791247782374</v>
      </c>
      <c r="L362" s="381"/>
      <c r="M362" s="414">
        <f t="shared" si="176"/>
        <v>-34</v>
      </c>
      <c r="N362" s="415"/>
      <c r="O362" s="414">
        <f t="shared" si="177"/>
        <v>-341</v>
      </c>
      <c r="P362" s="415"/>
      <c r="Q362" s="380">
        <f t="shared" si="178"/>
        <v>2.4349037568459148E-2</v>
      </c>
      <c r="R362" s="381"/>
    </row>
    <row r="363" spans="1:18" ht="21" x14ac:dyDescent="0.35">
      <c r="A363" s="353" t="s">
        <v>90</v>
      </c>
      <c r="B363" s="353"/>
      <c r="C363" s="353"/>
      <c r="D363" s="353"/>
      <c r="E363" s="353"/>
      <c r="F363" s="353"/>
      <c r="G363" s="353"/>
      <c r="H363" s="353"/>
      <c r="I363" s="353"/>
      <c r="J363" s="353"/>
      <c r="K363" s="353"/>
      <c r="L363" s="353"/>
      <c r="M363" s="353"/>
      <c r="N363" s="353"/>
      <c r="O363" s="353"/>
      <c r="P363" s="353"/>
      <c r="Q363" s="353"/>
      <c r="R363" s="353"/>
    </row>
  </sheetData>
  <mergeCells count="917">
    <mergeCell ref="A363:R363"/>
    <mergeCell ref="O361:P361"/>
    <mergeCell ref="Q361:R361"/>
    <mergeCell ref="B362:C362"/>
    <mergeCell ref="D362:E362"/>
    <mergeCell ref="F362:G362"/>
    <mergeCell ref="H362:I362"/>
    <mergeCell ref="K362:L362"/>
    <mergeCell ref="M362:N362"/>
    <mergeCell ref="O362:P362"/>
    <mergeCell ref="Q362:R362"/>
    <mergeCell ref="B361:C361"/>
    <mergeCell ref="D361:E361"/>
    <mergeCell ref="F361:G361"/>
    <mergeCell ref="H361:I361"/>
    <mergeCell ref="K361:L361"/>
    <mergeCell ref="M361:N361"/>
    <mergeCell ref="O359:P359"/>
    <mergeCell ref="Q359:R359"/>
    <mergeCell ref="B360:C360"/>
    <mergeCell ref="D360:E360"/>
    <mergeCell ref="F360:G360"/>
    <mergeCell ref="H360:I360"/>
    <mergeCell ref="K360:L360"/>
    <mergeCell ref="M360:N360"/>
    <mergeCell ref="O360:P360"/>
    <mergeCell ref="Q360:R360"/>
    <mergeCell ref="B359:C359"/>
    <mergeCell ref="D359:E359"/>
    <mergeCell ref="F359:G359"/>
    <mergeCell ref="H359:I359"/>
    <mergeCell ref="K359:L359"/>
    <mergeCell ref="M359:N359"/>
    <mergeCell ref="O357:P357"/>
    <mergeCell ref="Q357:R357"/>
    <mergeCell ref="B358:C358"/>
    <mergeCell ref="D358:E358"/>
    <mergeCell ref="F358:G358"/>
    <mergeCell ref="H358:I358"/>
    <mergeCell ref="K358:L358"/>
    <mergeCell ref="M358:N358"/>
    <mergeCell ref="O358:P358"/>
    <mergeCell ref="Q358:R358"/>
    <mergeCell ref="B357:C357"/>
    <mergeCell ref="D357:E357"/>
    <mergeCell ref="F357:G357"/>
    <mergeCell ref="H357:I357"/>
    <mergeCell ref="K357:L357"/>
    <mergeCell ref="M357:N357"/>
    <mergeCell ref="O355:P355"/>
    <mergeCell ref="Q355:R355"/>
    <mergeCell ref="B356:C356"/>
    <mergeCell ref="D356:E356"/>
    <mergeCell ref="F356:G356"/>
    <mergeCell ref="H356:I356"/>
    <mergeCell ref="K356:L356"/>
    <mergeCell ref="M356:N356"/>
    <mergeCell ref="O356:P356"/>
    <mergeCell ref="Q356:R356"/>
    <mergeCell ref="B355:C355"/>
    <mergeCell ref="D355:E355"/>
    <mergeCell ref="F355:G355"/>
    <mergeCell ref="H355:I355"/>
    <mergeCell ref="K355:L355"/>
    <mergeCell ref="M355:N355"/>
    <mergeCell ref="O353:P353"/>
    <mergeCell ref="Q353:R353"/>
    <mergeCell ref="B354:C354"/>
    <mergeCell ref="D354:E354"/>
    <mergeCell ref="F354:G354"/>
    <mergeCell ref="H354:I354"/>
    <mergeCell ref="K354:L354"/>
    <mergeCell ref="M354:N354"/>
    <mergeCell ref="O354:P354"/>
    <mergeCell ref="Q354:R354"/>
    <mergeCell ref="B353:C353"/>
    <mergeCell ref="D353:E353"/>
    <mergeCell ref="F353:G353"/>
    <mergeCell ref="H353:I353"/>
    <mergeCell ref="K353:L353"/>
    <mergeCell ref="M353:N353"/>
    <mergeCell ref="O351:P351"/>
    <mergeCell ref="Q351:R351"/>
    <mergeCell ref="B352:C352"/>
    <mergeCell ref="D352:E352"/>
    <mergeCell ref="F352:G352"/>
    <mergeCell ref="H352:I352"/>
    <mergeCell ref="K352:L352"/>
    <mergeCell ref="M352:N352"/>
    <mergeCell ref="O352:P352"/>
    <mergeCell ref="Q352:R352"/>
    <mergeCell ref="O348:P348"/>
    <mergeCell ref="Q348:R348"/>
    <mergeCell ref="A349:R349"/>
    <mergeCell ref="B350:R350"/>
    <mergeCell ref="B351:C351"/>
    <mergeCell ref="D351:E351"/>
    <mergeCell ref="F351:G351"/>
    <mergeCell ref="H351:I351"/>
    <mergeCell ref="K351:L351"/>
    <mergeCell ref="M351:N351"/>
    <mergeCell ref="B348:C348"/>
    <mergeCell ref="D348:E348"/>
    <mergeCell ref="F348:G348"/>
    <mergeCell ref="H348:I348"/>
    <mergeCell ref="K348:L348"/>
    <mergeCell ref="M348:N348"/>
    <mergeCell ref="O346:P346"/>
    <mergeCell ref="Q346:R346"/>
    <mergeCell ref="B347:C347"/>
    <mergeCell ref="D347:E347"/>
    <mergeCell ref="F347:G347"/>
    <mergeCell ref="H347:I347"/>
    <mergeCell ref="K347:L347"/>
    <mergeCell ref="M347:N347"/>
    <mergeCell ref="O347:P347"/>
    <mergeCell ref="Q347:R347"/>
    <mergeCell ref="B346:C346"/>
    <mergeCell ref="D346:E346"/>
    <mergeCell ref="F346:G346"/>
    <mergeCell ref="H346:I346"/>
    <mergeCell ref="K346:L346"/>
    <mergeCell ref="M346:N346"/>
    <mergeCell ref="O344:P344"/>
    <mergeCell ref="Q344:R344"/>
    <mergeCell ref="B345:C345"/>
    <mergeCell ref="D345:E345"/>
    <mergeCell ref="F345:G345"/>
    <mergeCell ref="H345:I345"/>
    <mergeCell ref="K345:L345"/>
    <mergeCell ref="M345:N345"/>
    <mergeCell ref="O345:P345"/>
    <mergeCell ref="Q345:R345"/>
    <mergeCell ref="B344:C344"/>
    <mergeCell ref="D344:E344"/>
    <mergeCell ref="F344:G344"/>
    <mergeCell ref="H344:I344"/>
    <mergeCell ref="K344:L344"/>
    <mergeCell ref="M344:N344"/>
    <mergeCell ref="O342:P342"/>
    <mergeCell ref="Q342:R342"/>
    <mergeCell ref="B343:C343"/>
    <mergeCell ref="D343:E343"/>
    <mergeCell ref="F343:G343"/>
    <mergeCell ref="H343:I343"/>
    <mergeCell ref="K343:L343"/>
    <mergeCell ref="M343:N343"/>
    <mergeCell ref="O343:P343"/>
    <mergeCell ref="Q343:R343"/>
    <mergeCell ref="B342:C342"/>
    <mergeCell ref="D342:E342"/>
    <mergeCell ref="F342:G342"/>
    <mergeCell ref="H342:I342"/>
    <mergeCell ref="K342:L342"/>
    <mergeCell ref="M342:N342"/>
    <mergeCell ref="O340:P340"/>
    <mergeCell ref="Q340:R340"/>
    <mergeCell ref="B341:C341"/>
    <mergeCell ref="D341:E341"/>
    <mergeCell ref="F341:G341"/>
    <mergeCell ref="H341:I341"/>
    <mergeCell ref="K341:L341"/>
    <mergeCell ref="M341:N341"/>
    <mergeCell ref="O341:P341"/>
    <mergeCell ref="Q341:R341"/>
    <mergeCell ref="B340:C340"/>
    <mergeCell ref="D340:E340"/>
    <mergeCell ref="F340:G340"/>
    <mergeCell ref="H340:I340"/>
    <mergeCell ref="K340:L340"/>
    <mergeCell ref="M340:N340"/>
    <mergeCell ref="O338:P338"/>
    <mergeCell ref="Q338:R338"/>
    <mergeCell ref="B339:C339"/>
    <mergeCell ref="D339:E339"/>
    <mergeCell ref="F339:G339"/>
    <mergeCell ref="H339:I339"/>
    <mergeCell ref="K339:L339"/>
    <mergeCell ref="M339:N339"/>
    <mergeCell ref="O339:P339"/>
    <mergeCell ref="Q339:R339"/>
    <mergeCell ref="B338:C338"/>
    <mergeCell ref="D338:E338"/>
    <mergeCell ref="F338:G338"/>
    <mergeCell ref="H338:I338"/>
    <mergeCell ref="K338:L338"/>
    <mergeCell ref="M338:N338"/>
    <mergeCell ref="O336:P336"/>
    <mergeCell ref="Q336:R336"/>
    <mergeCell ref="B337:C337"/>
    <mergeCell ref="D337:E337"/>
    <mergeCell ref="F337:G337"/>
    <mergeCell ref="H337:I337"/>
    <mergeCell ref="K337:L337"/>
    <mergeCell ref="M337:N337"/>
    <mergeCell ref="O337:P337"/>
    <mergeCell ref="Q337:R337"/>
    <mergeCell ref="O333:P333"/>
    <mergeCell ref="Q333:R333"/>
    <mergeCell ref="A334:R334"/>
    <mergeCell ref="B335:R335"/>
    <mergeCell ref="B336:C336"/>
    <mergeCell ref="D336:E336"/>
    <mergeCell ref="F336:G336"/>
    <mergeCell ref="H336:I336"/>
    <mergeCell ref="K336:L336"/>
    <mergeCell ref="M336:N336"/>
    <mergeCell ref="B333:C333"/>
    <mergeCell ref="D333:E333"/>
    <mergeCell ref="F333:G333"/>
    <mergeCell ref="H333:I333"/>
    <mergeCell ref="K333:L333"/>
    <mergeCell ref="M333:N333"/>
    <mergeCell ref="O331:P331"/>
    <mergeCell ref="Q331:R331"/>
    <mergeCell ref="B332:C332"/>
    <mergeCell ref="D332:E332"/>
    <mergeCell ref="F332:G332"/>
    <mergeCell ref="H332:I332"/>
    <mergeCell ref="K332:L332"/>
    <mergeCell ref="M332:N332"/>
    <mergeCell ref="O332:P332"/>
    <mergeCell ref="Q332:R332"/>
    <mergeCell ref="B331:C331"/>
    <mergeCell ref="D331:E331"/>
    <mergeCell ref="F331:G331"/>
    <mergeCell ref="H331:I331"/>
    <mergeCell ref="K331:L331"/>
    <mergeCell ref="M331:N331"/>
    <mergeCell ref="O329:P329"/>
    <mergeCell ref="Q329:R329"/>
    <mergeCell ref="B330:C330"/>
    <mergeCell ref="D330:E330"/>
    <mergeCell ref="F330:G330"/>
    <mergeCell ref="H330:I330"/>
    <mergeCell ref="K330:L330"/>
    <mergeCell ref="M330:N330"/>
    <mergeCell ref="O330:P330"/>
    <mergeCell ref="Q330:R330"/>
    <mergeCell ref="B329:C329"/>
    <mergeCell ref="D329:E329"/>
    <mergeCell ref="F329:G329"/>
    <mergeCell ref="H329:I329"/>
    <mergeCell ref="K329:L329"/>
    <mergeCell ref="M329:N329"/>
    <mergeCell ref="O327:P327"/>
    <mergeCell ref="Q327:R327"/>
    <mergeCell ref="B328:C328"/>
    <mergeCell ref="D328:E328"/>
    <mergeCell ref="F328:G328"/>
    <mergeCell ref="H328:I328"/>
    <mergeCell ref="K328:L328"/>
    <mergeCell ref="M328:N328"/>
    <mergeCell ref="O328:P328"/>
    <mergeCell ref="Q328:R328"/>
    <mergeCell ref="B327:C327"/>
    <mergeCell ref="D327:E327"/>
    <mergeCell ref="F327:G327"/>
    <mergeCell ref="H327:I327"/>
    <mergeCell ref="K327:L327"/>
    <mergeCell ref="M327:N327"/>
    <mergeCell ref="O325:P325"/>
    <mergeCell ref="Q325:R325"/>
    <mergeCell ref="B326:C326"/>
    <mergeCell ref="D326:E326"/>
    <mergeCell ref="F326:G326"/>
    <mergeCell ref="H326:I326"/>
    <mergeCell ref="K326:L326"/>
    <mergeCell ref="M326:N326"/>
    <mergeCell ref="O326:P326"/>
    <mergeCell ref="Q326:R326"/>
    <mergeCell ref="B325:C325"/>
    <mergeCell ref="D325:E325"/>
    <mergeCell ref="F325:G325"/>
    <mergeCell ref="H325:I325"/>
    <mergeCell ref="K325:L325"/>
    <mergeCell ref="M325:N325"/>
    <mergeCell ref="O323:P323"/>
    <mergeCell ref="Q323:R323"/>
    <mergeCell ref="B324:C324"/>
    <mergeCell ref="D324:E324"/>
    <mergeCell ref="F324:G324"/>
    <mergeCell ref="H324:I324"/>
    <mergeCell ref="K324:L324"/>
    <mergeCell ref="M324:N324"/>
    <mergeCell ref="O324:P324"/>
    <mergeCell ref="Q324:R324"/>
    <mergeCell ref="B323:C323"/>
    <mergeCell ref="D323:E323"/>
    <mergeCell ref="F323:G323"/>
    <mergeCell ref="H323:I323"/>
    <mergeCell ref="K323:L323"/>
    <mergeCell ref="M323:N323"/>
    <mergeCell ref="A320:R320"/>
    <mergeCell ref="B321:R321"/>
    <mergeCell ref="B322:C322"/>
    <mergeCell ref="D322:E322"/>
    <mergeCell ref="F322:G322"/>
    <mergeCell ref="H322:I322"/>
    <mergeCell ref="K322:L322"/>
    <mergeCell ref="M322:N322"/>
    <mergeCell ref="O322:P322"/>
    <mergeCell ref="Q322:R322"/>
    <mergeCell ref="O318:P318"/>
    <mergeCell ref="Q318:R318"/>
    <mergeCell ref="B319:C319"/>
    <mergeCell ref="D319:E319"/>
    <mergeCell ref="F319:G319"/>
    <mergeCell ref="H319:I319"/>
    <mergeCell ref="K319:L319"/>
    <mergeCell ref="M319:N319"/>
    <mergeCell ref="O319:P319"/>
    <mergeCell ref="Q319:R319"/>
    <mergeCell ref="B318:C318"/>
    <mergeCell ref="D318:E318"/>
    <mergeCell ref="F318:G318"/>
    <mergeCell ref="H318:I318"/>
    <mergeCell ref="K318:L318"/>
    <mergeCell ref="M318:N318"/>
    <mergeCell ref="O316:P316"/>
    <mergeCell ref="Q316:R316"/>
    <mergeCell ref="B317:C317"/>
    <mergeCell ref="D317:E317"/>
    <mergeCell ref="F317:G317"/>
    <mergeCell ref="H317:I317"/>
    <mergeCell ref="K317:L317"/>
    <mergeCell ref="M317:N317"/>
    <mergeCell ref="O317:P317"/>
    <mergeCell ref="Q317:R317"/>
    <mergeCell ref="B316:C316"/>
    <mergeCell ref="D316:E316"/>
    <mergeCell ref="F316:G316"/>
    <mergeCell ref="H316:I316"/>
    <mergeCell ref="K316:L316"/>
    <mergeCell ref="M316:N316"/>
    <mergeCell ref="O314:P314"/>
    <mergeCell ref="Q314:R314"/>
    <mergeCell ref="B315:C315"/>
    <mergeCell ref="D315:E315"/>
    <mergeCell ref="F315:G315"/>
    <mergeCell ref="H315:I315"/>
    <mergeCell ref="K315:L315"/>
    <mergeCell ref="M315:N315"/>
    <mergeCell ref="O315:P315"/>
    <mergeCell ref="Q315:R315"/>
    <mergeCell ref="B314:C314"/>
    <mergeCell ref="D314:E314"/>
    <mergeCell ref="F314:G314"/>
    <mergeCell ref="H314:I314"/>
    <mergeCell ref="K314:L314"/>
    <mergeCell ref="M314:N314"/>
    <mergeCell ref="O312:P312"/>
    <mergeCell ref="Q312:R312"/>
    <mergeCell ref="B313:C313"/>
    <mergeCell ref="D313:E313"/>
    <mergeCell ref="F313:G313"/>
    <mergeCell ref="H313:I313"/>
    <mergeCell ref="K313:L313"/>
    <mergeCell ref="M313:N313"/>
    <mergeCell ref="O313:P313"/>
    <mergeCell ref="Q313:R313"/>
    <mergeCell ref="B312:C312"/>
    <mergeCell ref="D312:E312"/>
    <mergeCell ref="F312:G312"/>
    <mergeCell ref="H312:I312"/>
    <mergeCell ref="K312:L312"/>
    <mergeCell ref="M312:N312"/>
    <mergeCell ref="O310:P310"/>
    <mergeCell ref="Q310:R310"/>
    <mergeCell ref="B311:C311"/>
    <mergeCell ref="D311:E311"/>
    <mergeCell ref="F311:G311"/>
    <mergeCell ref="H311:I311"/>
    <mergeCell ref="K311:L311"/>
    <mergeCell ref="M311:N311"/>
    <mergeCell ref="O311:P311"/>
    <mergeCell ref="Q311:R311"/>
    <mergeCell ref="B310:C310"/>
    <mergeCell ref="D310:E310"/>
    <mergeCell ref="F310:G310"/>
    <mergeCell ref="H310:I310"/>
    <mergeCell ref="K310:L310"/>
    <mergeCell ref="M310:N310"/>
    <mergeCell ref="O308:P308"/>
    <mergeCell ref="Q308:R308"/>
    <mergeCell ref="B309:C309"/>
    <mergeCell ref="D309:E309"/>
    <mergeCell ref="F309:G309"/>
    <mergeCell ref="H309:I309"/>
    <mergeCell ref="K309:L309"/>
    <mergeCell ref="M309:N309"/>
    <mergeCell ref="O309:P309"/>
    <mergeCell ref="Q309:R309"/>
    <mergeCell ref="B308:C308"/>
    <mergeCell ref="D308:E308"/>
    <mergeCell ref="F308:G308"/>
    <mergeCell ref="H308:I308"/>
    <mergeCell ref="K308:L308"/>
    <mergeCell ref="M308:N308"/>
    <mergeCell ref="A305:R305"/>
    <mergeCell ref="B306:R306"/>
    <mergeCell ref="B307:C307"/>
    <mergeCell ref="D307:E307"/>
    <mergeCell ref="F307:G307"/>
    <mergeCell ref="H307:I307"/>
    <mergeCell ref="K307:L307"/>
    <mergeCell ref="M307:N307"/>
    <mergeCell ref="O307:P307"/>
    <mergeCell ref="Q307:R307"/>
    <mergeCell ref="H301:I301"/>
    <mergeCell ref="Q301:R301"/>
    <mergeCell ref="H302:I302"/>
    <mergeCell ref="Q302:R302"/>
    <mergeCell ref="A303:R303"/>
    <mergeCell ref="A304:R304"/>
    <mergeCell ref="H298:I298"/>
    <mergeCell ref="Q298:R298"/>
    <mergeCell ref="H299:I299"/>
    <mergeCell ref="Q299:R299"/>
    <mergeCell ref="H300:I300"/>
    <mergeCell ref="Q300:R300"/>
    <mergeCell ref="H295:I295"/>
    <mergeCell ref="Q295:R295"/>
    <mergeCell ref="H296:I296"/>
    <mergeCell ref="Q296:R296"/>
    <mergeCell ref="H297:I297"/>
    <mergeCell ref="Q297:R297"/>
    <mergeCell ref="H292:I292"/>
    <mergeCell ref="Q292:R292"/>
    <mergeCell ref="H293:I293"/>
    <mergeCell ref="Q293:R293"/>
    <mergeCell ref="H294:I294"/>
    <mergeCell ref="Q294:R294"/>
    <mergeCell ref="A288:R288"/>
    <mergeCell ref="A289:R289"/>
    <mergeCell ref="B290:I290"/>
    <mergeCell ref="K290:R290"/>
    <mergeCell ref="H291:I291"/>
    <mergeCell ref="Q291:R291"/>
    <mergeCell ref="H285:I285"/>
    <mergeCell ref="Q285:R285"/>
    <mergeCell ref="H286:I286"/>
    <mergeCell ref="Q286:R286"/>
    <mergeCell ref="H287:I287"/>
    <mergeCell ref="Q287:R287"/>
    <mergeCell ref="H282:I282"/>
    <mergeCell ref="Q282:R282"/>
    <mergeCell ref="H283:I283"/>
    <mergeCell ref="Q283:R283"/>
    <mergeCell ref="H284:I284"/>
    <mergeCell ref="Q284:R284"/>
    <mergeCell ref="H279:I279"/>
    <mergeCell ref="Q279:R279"/>
    <mergeCell ref="H280:I280"/>
    <mergeCell ref="Q280:R280"/>
    <mergeCell ref="H281:I281"/>
    <mergeCell ref="Q281:R281"/>
    <mergeCell ref="H276:I276"/>
    <mergeCell ref="Q276:R276"/>
    <mergeCell ref="H277:I277"/>
    <mergeCell ref="Q277:R277"/>
    <mergeCell ref="H278:I278"/>
    <mergeCell ref="Q278:R278"/>
    <mergeCell ref="A272:R272"/>
    <mergeCell ref="A273:R273"/>
    <mergeCell ref="B274:I274"/>
    <mergeCell ref="K274:R274"/>
    <mergeCell ref="H275:I275"/>
    <mergeCell ref="Q275:R275"/>
    <mergeCell ref="H269:I269"/>
    <mergeCell ref="Q269:R269"/>
    <mergeCell ref="H270:I270"/>
    <mergeCell ref="Q270:R270"/>
    <mergeCell ref="H271:I271"/>
    <mergeCell ref="Q271:R271"/>
    <mergeCell ref="H266:I266"/>
    <mergeCell ref="Q266:R266"/>
    <mergeCell ref="H267:I267"/>
    <mergeCell ref="Q267:R267"/>
    <mergeCell ref="H268:I268"/>
    <mergeCell ref="Q268:R268"/>
    <mergeCell ref="H263:I263"/>
    <mergeCell ref="Q263:R263"/>
    <mergeCell ref="H264:I264"/>
    <mergeCell ref="Q264:R264"/>
    <mergeCell ref="H265:I265"/>
    <mergeCell ref="Q265:R265"/>
    <mergeCell ref="H260:I260"/>
    <mergeCell ref="Q260:R260"/>
    <mergeCell ref="H261:I261"/>
    <mergeCell ref="Q261:R261"/>
    <mergeCell ref="H262:I262"/>
    <mergeCell ref="Q262:R262"/>
    <mergeCell ref="H256:I256"/>
    <mergeCell ref="Q256:R256"/>
    <mergeCell ref="A257:R257"/>
    <mergeCell ref="A258:R258"/>
    <mergeCell ref="B259:I259"/>
    <mergeCell ref="K259:R259"/>
    <mergeCell ref="H253:I253"/>
    <mergeCell ref="Q253:R253"/>
    <mergeCell ref="H254:I254"/>
    <mergeCell ref="Q254:R254"/>
    <mergeCell ref="H255:I255"/>
    <mergeCell ref="Q255:R255"/>
    <mergeCell ref="H250:I250"/>
    <mergeCell ref="Q250:R250"/>
    <mergeCell ref="H251:I251"/>
    <mergeCell ref="Q251:R251"/>
    <mergeCell ref="H252:I252"/>
    <mergeCell ref="Q252:R252"/>
    <mergeCell ref="H247:I247"/>
    <mergeCell ref="Q247:R247"/>
    <mergeCell ref="H248:I248"/>
    <mergeCell ref="Q248:R248"/>
    <mergeCell ref="H249:I249"/>
    <mergeCell ref="Q249:R249"/>
    <mergeCell ref="H244:I244"/>
    <mergeCell ref="Q244:R244"/>
    <mergeCell ref="H245:I245"/>
    <mergeCell ref="Q245:R245"/>
    <mergeCell ref="H246:I246"/>
    <mergeCell ref="Q246:R246"/>
    <mergeCell ref="A227:R227"/>
    <mergeCell ref="A228:R228"/>
    <mergeCell ref="B229:I229"/>
    <mergeCell ref="K229:R229"/>
    <mergeCell ref="A242:R242"/>
    <mergeCell ref="B243:I243"/>
    <mergeCell ref="K243:R243"/>
    <mergeCell ref="H210:I210"/>
    <mergeCell ref="Q210:R210"/>
    <mergeCell ref="A211:R211"/>
    <mergeCell ref="A212:R212"/>
    <mergeCell ref="B213:I213"/>
    <mergeCell ref="K213:R213"/>
    <mergeCell ref="H207:I207"/>
    <mergeCell ref="Q207:R207"/>
    <mergeCell ref="H208:I208"/>
    <mergeCell ref="Q208:R208"/>
    <mergeCell ref="H209:I209"/>
    <mergeCell ref="Q209:R209"/>
    <mergeCell ref="H204:I204"/>
    <mergeCell ref="Q204:R204"/>
    <mergeCell ref="H205:I205"/>
    <mergeCell ref="Q205:R205"/>
    <mergeCell ref="H206:I206"/>
    <mergeCell ref="Q206:R206"/>
    <mergeCell ref="H201:I201"/>
    <mergeCell ref="Q201:R201"/>
    <mergeCell ref="H202:I202"/>
    <mergeCell ref="Q202:R202"/>
    <mergeCell ref="H203:I203"/>
    <mergeCell ref="Q203:R203"/>
    <mergeCell ref="B198:I198"/>
    <mergeCell ref="K198:R198"/>
    <mergeCell ref="H199:I199"/>
    <mergeCell ref="Q199:R199"/>
    <mergeCell ref="H200:I200"/>
    <mergeCell ref="Q200:R200"/>
    <mergeCell ref="H194:I194"/>
    <mergeCell ref="Q194:R194"/>
    <mergeCell ref="H195:I195"/>
    <mergeCell ref="Q195:R195"/>
    <mergeCell ref="A196:R196"/>
    <mergeCell ref="A197:R197"/>
    <mergeCell ref="H191:I191"/>
    <mergeCell ref="Q191:R191"/>
    <mergeCell ref="H192:I192"/>
    <mergeCell ref="Q192:R192"/>
    <mergeCell ref="H193:I193"/>
    <mergeCell ref="Q193:R193"/>
    <mergeCell ref="H188:I188"/>
    <mergeCell ref="Q188:R188"/>
    <mergeCell ref="H189:I189"/>
    <mergeCell ref="Q189:R189"/>
    <mergeCell ref="H190:I190"/>
    <mergeCell ref="Q190:R190"/>
    <mergeCell ref="H185:I185"/>
    <mergeCell ref="Q185:R185"/>
    <mergeCell ref="H186:I186"/>
    <mergeCell ref="Q186:R186"/>
    <mergeCell ref="H187:I187"/>
    <mergeCell ref="Q187:R187"/>
    <mergeCell ref="A181:R181"/>
    <mergeCell ref="B182:I182"/>
    <mergeCell ref="K182:R182"/>
    <mergeCell ref="H183:I183"/>
    <mergeCell ref="Q183:R183"/>
    <mergeCell ref="H184:I184"/>
    <mergeCell ref="Q184:R184"/>
    <mergeCell ref="C180:D180"/>
    <mergeCell ref="F180:G180"/>
    <mergeCell ref="H180:I180"/>
    <mergeCell ref="L180:M180"/>
    <mergeCell ref="O180:P180"/>
    <mergeCell ref="Q180:R180"/>
    <mergeCell ref="C179:D179"/>
    <mergeCell ref="F179:G179"/>
    <mergeCell ref="H179:I179"/>
    <mergeCell ref="L179:M179"/>
    <mergeCell ref="O179:P179"/>
    <mergeCell ref="Q179:R179"/>
    <mergeCell ref="C178:D178"/>
    <mergeCell ref="F178:G178"/>
    <mergeCell ref="H178:I178"/>
    <mergeCell ref="L178:M178"/>
    <mergeCell ref="O178:P178"/>
    <mergeCell ref="Q178:R178"/>
    <mergeCell ref="C177:D177"/>
    <mergeCell ref="F177:G177"/>
    <mergeCell ref="H177:I177"/>
    <mergeCell ref="L177:M177"/>
    <mergeCell ref="O177:P177"/>
    <mergeCell ref="Q177:R177"/>
    <mergeCell ref="C176:D176"/>
    <mergeCell ref="F176:G176"/>
    <mergeCell ref="H176:I176"/>
    <mergeCell ref="L176:M176"/>
    <mergeCell ref="O176:P176"/>
    <mergeCell ref="Q176:R176"/>
    <mergeCell ref="C175:D175"/>
    <mergeCell ref="F175:G175"/>
    <mergeCell ref="H175:I175"/>
    <mergeCell ref="L175:M175"/>
    <mergeCell ref="O175:P175"/>
    <mergeCell ref="Q175:R175"/>
    <mergeCell ref="C174:D174"/>
    <mergeCell ref="F174:G174"/>
    <mergeCell ref="H174:I174"/>
    <mergeCell ref="L174:M174"/>
    <mergeCell ref="O174:P174"/>
    <mergeCell ref="Q174:R174"/>
    <mergeCell ref="C173:D173"/>
    <mergeCell ref="F173:G173"/>
    <mergeCell ref="H173:I173"/>
    <mergeCell ref="L173:M173"/>
    <mergeCell ref="O173:P173"/>
    <mergeCell ref="Q173:R173"/>
    <mergeCell ref="C172:D172"/>
    <mergeCell ref="F172:G172"/>
    <mergeCell ref="H172:I172"/>
    <mergeCell ref="L172:M172"/>
    <mergeCell ref="O172:P172"/>
    <mergeCell ref="Q172:R172"/>
    <mergeCell ref="C171:D171"/>
    <mergeCell ref="F171:G171"/>
    <mergeCell ref="H171:I171"/>
    <mergeCell ref="L171:M171"/>
    <mergeCell ref="O171:P171"/>
    <mergeCell ref="Q171:R171"/>
    <mergeCell ref="C170:D170"/>
    <mergeCell ref="F170:G170"/>
    <mergeCell ref="H170:I170"/>
    <mergeCell ref="L170:M170"/>
    <mergeCell ref="O170:P170"/>
    <mergeCell ref="Q170:R170"/>
    <mergeCell ref="A167:R167"/>
    <mergeCell ref="B168:I168"/>
    <mergeCell ref="K168:R168"/>
    <mergeCell ref="C169:D169"/>
    <mergeCell ref="F169:G169"/>
    <mergeCell ref="H169:I169"/>
    <mergeCell ref="L169:M169"/>
    <mergeCell ref="O169:P169"/>
    <mergeCell ref="Q169:R169"/>
    <mergeCell ref="C166:D166"/>
    <mergeCell ref="F166:G166"/>
    <mergeCell ref="H166:I166"/>
    <mergeCell ref="L166:M166"/>
    <mergeCell ref="O166:P166"/>
    <mergeCell ref="Q166:R166"/>
    <mergeCell ref="C165:D165"/>
    <mergeCell ref="F165:G165"/>
    <mergeCell ref="H165:I165"/>
    <mergeCell ref="L165:M165"/>
    <mergeCell ref="O165:P165"/>
    <mergeCell ref="Q165:R165"/>
    <mergeCell ref="C164:D164"/>
    <mergeCell ref="F164:G164"/>
    <mergeCell ref="H164:I164"/>
    <mergeCell ref="L164:M164"/>
    <mergeCell ref="O164:P164"/>
    <mergeCell ref="Q164:R164"/>
    <mergeCell ref="C163:D163"/>
    <mergeCell ref="F163:G163"/>
    <mergeCell ref="H163:I163"/>
    <mergeCell ref="L163:M163"/>
    <mergeCell ref="O163:P163"/>
    <mergeCell ref="Q163:R163"/>
    <mergeCell ref="C162:D162"/>
    <mergeCell ref="F162:G162"/>
    <mergeCell ref="H162:I162"/>
    <mergeCell ref="L162:M162"/>
    <mergeCell ref="O162:P162"/>
    <mergeCell ref="Q162:R162"/>
    <mergeCell ref="C161:D161"/>
    <mergeCell ref="F161:G161"/>
    <mergeCell ref="H161:I161"/>
    <mergeCell ref="L161:M161"/>
    <mergeCell ref="O161:P161"/>
    <mergeCell ref="Q161:R161"/>
    <mergeCell ref="C160:D160"/>
    <mergeCell ref="F160:G160"/>
    <mergeCell ref="H160:I160"/>
    <mergeCell ref="L160:M160"/>
    <mergeCell ref="O160:P160"/>
    <mergeCell ref="Q160:R160"/>
    <mergeCell ref="C159:D159"/>
    <mergeCell ref="F159:G159"/>
    <mergeCell ref="H159:I159"/>
    <mergeCell ref="L159:M159"/>
    <mergeCell ref="O159:P159"/>
    <mergeCell ref="Q159:R159"/>
    <mergeCell ref="C158:D158"/>
    <mergeCell ref="F158:G158"/>
    <mergeCell ref="H158:I158"/>
    <mergeCell ref="L158:M158"/>
    <mergeCell ref="O158:P158"/>
    <mergeCell ref="Q158:R158"/>
    <mergeCell ref="C157:D157"/>
    <mergeCell ref="F157:G157"/>
    <mergeCell ref="H157:I157"/>
    <mergeCell ref="L157:M157"/>
    <mergeCell ref="O157:P157"/>
    <mergeCell ref="Q157:R157"/>
    <mergeCell ref="C156:D156"/>
    <mergeCell ref="F156:G156"/>
    <mergeCell ref="H156:I156"/>
    <mergeCell ref="L156:M156"/>
    <mergeCell ref="O156:P156"/>
    <mergeCell ref="Q156:R156"/>
    <mergeCell ref="C155:D155"/>
    <mergeCell ref="F155:G155"/>
    <mergeCell ref="H155:I155"/>
    <mergeCell ref="L155:M155"/>
    <mergeCell ref="O155:P155"/>
    <mergeCell ref="Q155:R155"/>
    <mergeCell ref="C154:D154"/>
    <mergeCell ref="F154:G154"/>
    <mergeCell ref="H154:I154"/>
    <mergeCell ref="L154:M154"/>
    <mergeCell ref="O154:P154"/>
    <mergeCell ref="Q154:R154"/>
    <mergeCell ref="C153:D153"/>
    <mergeCell ref="F153:G153"/>
    <mergeCell ref="H153:I153"/>
    <mergeCell ref="L153:M153"/>
    <mergeCell ref="O153:P153"/>
    <mergeCell ref="Q153:R153"/>
    <mergeCell ref="C152:D152"/>
    <mergeCell ref="F152:G152"/>
    <mergeCell ref="H152:I152"/>
    <mergeCell ref="L152:M152"/>
    <mergeCell ref="O152:P152"/>
    <mergeCell ref="Q152:R152"/>
    <mergeCell ref="C151:D151"/>
    <mergeCell ref="F151:G151"/>
    <mergeCell ref="H151:I151"/>
    <mergeCell ref="L151:M151"/>
    <mergeCell ref="O151:P151"/>
    <mergeCell ref="Q151:R151"/>
    <mergeCell ref="C150:D150"/>
    <mergeCell ref="F150:G150"/>
    <mergeCell ref="H150:I150"/>
    <mergeCell ref="L150:M150"/>
    <mergeCell ref="O150:P150"/>
    <mergeCell ref="Q150:R150"/>
    <mergeCell ref="C149:D149"/>
    <mergeCell ref="F149:G149"/>
    <mergeCell ref="H149:I149"/>
    <mergeCell ref="L149:M149"/>
    <mergeCell ref="O149:P149"/>
    <mergeCell ref="Q149:R149"/>
    <mergeCell ref="C148:D148"/>
    <mergeCell ref="F148:G148"/>
    <mergeCell ref="H148:I148"/>
    <mergeCell ref="L148:M148"/>
    <mergeCell ref="O148:P148"/>
    <mergeCell ref="Q148:R148"/>
    <mergeCell ref="C147:D147"/>
    <mergeCell ref="F147:G147"/>
    <mergeCell ref="H147:I147"/>
    <mergeCell ref="L147:M147"/>
    <mergeCell ref="O147:P147"/>
    <mergeCell ref="Q147:R147"/>
    <mergeCell ref="C146:D146"/>
    <mergeCell ref="F146:G146"/>
    <mergeCell ref="H146:I146"/>
    <mergeCell ref="L146:M146"/>
    <mergeCell ref="O146:P146"/>
    <mergeCell ref="Q146:R146"/>
    <mergeCell ref="C145:D145"/>
    <mergeCell ref="F145:G145"/>
    <mergeCell ref="H145:I145"/>
    <mergeCell ref="L145:M145"/>
    <mergeCell ref="O145:P145"/>
    <mergeCell ref="Q145:R145"/>
    <mergeCell ref="C144:D144"/>
    <mergeCell ref="F144:G144"/>
    <mergeCell ref="H144:I144"/>
    <mergeCell ref="L144:M144"/>
    <mergeCell ref="O144:P144"/>
    <mergeCell ref="Q144:R144"/>
    <mergeCell ref="A140:R140"/>
    <mergeCell ref="A141:R141"/>
    <mergeCell ref="B142:I142"/>
    <mergeCell ref="K142:R142"/>
    <mergeCell ref="C143:D143"/>
    <mergeCell ref="F143:G143"/>
    <mergeCell ref="H143:I143"/>
    <mergeCell ref="L143:M143"/>
    <mergeCell ref="O143:P143"/>
    <mergeCell ref="Q143:R143"/>
    <mergeCell ref="C139:D139"/>
    <mergeCell ref="F139:G139"/>
    <mergeCell ref="H139:I139"/>
    <mergeCell ref="L139:M139"/>
    <mergeCell ref="O139:P139"/>
    <mergeCell ref="Q139:R139"/>
    <mergeCell ref="C138:D138"/>
    <mergeCell ref="F138:G138"/>
    <mergeCell ref="H138:I138"/>
    <mergeCell ref="L138:M138"/>
    <mergeCell ref="O138:P138"/>
    <mergeCell ref="Q138:R138"/>
    <mergeCell ref="C137:D137"/>
    <mergeCell ref="F137:G137"/>
    <mergeCell ref="H137:I137"/>
    <mergeCell ref="L137:M137"/>
    <mergeCell ref="O137:P137"/>
    <mergeCell ref="Q137:R137"/>
    <mergeCell ref="C136:D136"/>
    <mergeCell ref="F136:G136"/>
    <mergeCell ref="H136:I136"/>
    <mergeCell ref="L136:M136"/>
    <mergeCell ref="O136:P136"/>
    <mergeCell ref="Q136:R136"/>
    <mergeCell ref="C135:D135"/>
    <mergeCell ref="F135:G135"/>
    <mergeCell ref="H135:I135"/>
    <mergeCell ref="L135:M135"/>
    <mergeCell ref="O135:P135"/>
    <mergeCell ref="Q135:R135"/>
    <mergeCell ref="C134:D134"/>
    <mergeCell ref="F134:G134"/>
    <mergeCell ref="H134:I134"/>
    <mergeCell ref="L134:M134"/>
    <mergeCell ref="O134:P134"/>
    <mergeCell ref="Q134:R134"/>
    <mergeCell ref="C133:D133"/>
    <mergeCell ref="F133:G133"/>
    <mergeCell ref="H133:I133"/>
    <mergeCell ref="L133:M133"/>
    <mergeCell ref="O133:P133"/>
    <mergeCell ref="Q133:R133"/>
    <mergeCell ref="C132:D132"/>
    <mergeCell ref="F132:G132"/>
    <mergeCell ref="H132:I132"/>
    <mergeCell ref="L132:M132"/>
    <mergeCell ref="O132:P132"/>
    <mergeCell ref="Q132:R132"/>
    <mergeCell ref="C131:D131"/>
    <mergeCell ref="F131:G131"/>
    <mergeCell ref="H131:I131"/>
    <mergeCell ref="L131:M131"/>
    <mergeCell ref="O131:P131"/>
    <mergeCell ref="Q131:R131"/>
    <mergeCell ref="C130:D130"/>
    <mergeCell ref="F130:G130"/>
    <mergeCell ref="H130:I130"/>
    <mergeCell ref="L130:M130"/>
    <mergeCell ref="O130:P130"/>
    <mergeCell ref="Q130:R130"/>
    <mergeCell ref="C129:D129"/>
    <mergeCell ref="F129:G129"/>
    <mergeCell ref="H129:I129"/>
    <mergeCell ref="L129:M129"/>
    <mergeCell ref="O129:P129"/>
    <mergeCell ref="Q129:R129"/>
    <mergeCell ref="C128:D128"/>
    <mergeCell ref="F128:G128"/>
    <mergeCell ref="H128:I128"/>
    <mergeCell ref="L128:M128"/>
    <mergeCell ref="O128:P128"/>
    <mergeCell ref="Q128:R128"/>
    <mergeCell ref="C127:D127"/>
    <mergeCell ref="F127:G127"/>
    <mergeCell ref="H127:I127"/>
    <mergeCell ref="L127:M127"/>
    <mergeCell ref="O127:P127"/>
    <mergeCell ref="Q127:R127"/>
    <mergeCell ref="A111:R111"/>
    <mergeCell ref="B112:I112"/>
    <mergeCell ref="K112:R112"/>
    <mergeCell ref="A125:R125"/>
    <mergeCell ref="B126:I126"/>
    <mergeCell ref="K126:R126"/>
    <mergeCell ref="A69:R69"/>
    <mergeCell ref="B70:I70"/>
    <mergeCell ref="K70:R70"/>
    <mergeCell ref="A84:R84"/>
    <mergeCell ref="A85:R85"/>
    <mergeCell ref="B86:I86"/>
    <mergeCell ref="K86:R86"/>
    <mergeCell ref="A19:R19"/>
    <mergeCell ref="B21:I21"/>
    <mergeCell ref="K21:R21"/>
    <mergeCell ref="A55:R55"/>
    <mergeCell ref="B56:I56"/>
    <mergeCell ref="K56:R56"/>
    <mergeCell ref="A1:R1"/>
    <mergeCell ref="A2:R2"/>
    <mergeCell ref="A3:R3"/>
    <mergeCell ref="A4:R4"/>
    <mergeCell ref="B5:I5"/>
    <mergeCell ref="K5:R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70E8-FA0C-43A5-A524-5DCC9276ABE9}">
  <sheetPr codeName="Hoja15"/>
  <dimension ref="A1:X80"/>
  <sheetViews>
    <sheetView topLeftCell="A6" workbookViewId="0">
      <selection activeCell="A34" sqref="A34:H34"/>
    </sheetView>
  </sheetViews>
  <sheetFormatPr baseColWidth="10" defaultColWidth="0" defaultRowHeight="15" customHeight="1" zeroHeight="1" x14ac:dyDescent="0.25"/>
  <cols>
    <col min="1" max="1" width="29.85546875" bestFit="1" customWidth="1"/>
    <col min="2" max="4" width="11.42578125" style="462" customWidth="1"/>
    <col min="5" max="5" width="12.28515625" style="462" customWidth="1"/>
    <col min="6" max="8" width="12.7109375" style="462" customWidth="1"/>
    <col min="9" max="9" width="11.42578125" style="462" customWidth="1"/>
    <col min="10" max="10" width="1.28515625" style="462" customWidth="1"/>
    <col min="11" max="12" width="12.5703125" style="462" customWidth="1"/>
    <col min="13" max="15" width="11.42578125" style="462" customWidth="1"/>
    <col min="16" max="17" width="14" style="462" customWidth="1"/>
    <col min="18" max="18" width="11.42578125" style="462" customWidth="1"/>
    <col min="19" max="22" width="11.42578125" hidden="1" customWidth="1"/>
    <col min="23" max="23" width="24" hidden="1" customWidth="1"/>
    <col min="24" max="16384" width="11.42578125" hidden="1"/>
  </cols>
  <sheetData>
    <row r="1" spans="1:24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4" ht="21" x14ac:dyDescent="0.35">
      <c r="A2" s="422" t="s">
        <v>91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2"/>
      <c r="R2" s="422"/>
    </row>
    <row r="3" spans="1:24" ht="21" x14ac:dyDescent="0.25">
      <c r="A3" s="4" t="s">
        <v>92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6"/>
    </row>
    <row r="4" spans="1:24" ht="21" x14ac:dyDescent="0.35">
      <c r="A4" s="423" t="s">
        <v>93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  <c r="O4" s="423"/>
      <c r="P4" s="423"/>
      <c r="Q4" s="423"/>
      <c r="R4" s="423"/>
    </row>
    <row r="5" spans="1:24" x14ac:dyDescent="0.25">
      <c r="A5" s="72"/>
      <c r="B5" s="11" t="s">
        <v>114</v>
      </c>
      <c r="C5" s="12"/>
      <c r="D5" s="12"/>
      <c r="E5" s="12"/>
      <c r="F5" s="12"/>
      <c r="G5" s="12"/>
      <c r="H5" s="12"/>
      <c r="I5" s="13"/>
      <c r="J5" s="424"/>
      <c r="K5" s="11" t="str">
        <f>CONCATENATE("acumulado ",B5)</f>
        <v>acumulado junio</v>
      </c>
      <c r="L5" s="12"/>
      <c r="M5" s="12"/>
      <c r="N5" s="12"/>
      <c r="O5" s="12"/>
      <c r="P5" s="12"/>
      <c r="Q5" s="12"/>
      <c r="R5" s="13"/>
    </row>
    <row r="6" spans="1:24" x14ac:dyDescent="0.25">
      <c r="A6" s="15"/>
      <c r="B6" s="16">
        <v>2019</v>
      </c>
      <c r="C6" s="16">
        <v>2022</v>
      </c>
      <c r="D6" s="16">
        <v>2023</v>
      </c>
      <c r="E6" s="16" t="str">
        <f>CONCATENATE("var ",RIGHT(D6,2),"/",RIGHT(C6,2))</f>
        <v>var 23/22</v>
      </c>
      <c r="F6" s="16" t="str">
        <f>CONCATENATE("var ",RIGHT(D6,2),"/",RIGHT(B6,2))</f>
        <v>var 23/19</v>
      </c>
      <c r="G6" s="16" t="str">
        <f>CONCATENATE("dif ",RIGHT(D6,2),"-",RIGHT(C6,2))</f>
        <v>dif 23-22</v>
      </c>
      <c r="H6" s="16" t="str">
        <f>CONCATENATE("dif ",RIGHT(D6,2),"-",RIGHT(B6,2))</f>
        <v>dif 23-19</v>
      </c>
      <c r="I6" s="16" t="str">
        <f>CONCATENATE("cuota ",RIGHT(D6,2))</f>
        <v>cuota 23</v>
      </c>
      <c r="J6" s="425"/>
      <c r="K6" s="16">
        <v>2019</v>
      </c>
      <c r="L6" s="16">
        <v>2022</v>
      </c>
      <c r="M6" s="16">
        <v>2023</v>
      </c>
      <c r="N6" s="16" t="str">
        <f>CONCATENATE("var ",RIGHT(M6,2),"/",RIGHT(L6,2))</f>
        <v>var 23/22</v>
      </c>
      <c r="O6" s="16" t="str">
        <f>CONCATENATE("var ",RIGHT(M6,2),"/",RIGHT(K6,2))</f>
        <v>var 23/19</v>
      </c>
      <c r="P6" s="16" t="str">
        <f>CONCATENATE("dif ",RIGHT(M6,2),"-",RIGHT(L6,2))</f>
        <v>dif 23-22</v>
      </c>
      <c r="Q6" s="16" t="str">
        <f>CONCATENATE("dif ",RIGHT(M6,2),"-",RIGHT(K6,2))</f>
        <v>dif 23-19</v>
      </c>
      <c r="R6" s="16" t="str">
        <f>CONCATENATE("cuota ",RIGHT(M6,2))</f>
        <v>cuota 23</v>
      </c>
      <c r="X6" s="426"/>
    </row>
    <row r="7" spans="1:24" x14ac:dyDescent="0.25">
      <c r="A7" s="427" t="s">
        <v>94</v>
      </c>
      <c r="B7" s="428">
        <v>666296</v>
      </c>
      <c r="C7" s="428">
        <v>643934</v>
      </c>
      <c r="D7" s="428">
        <v>691826</v>
      </c>
      <c r="E7" s="429">
        <f>IFERROR(D7/C7-1,"-")</f>
        <v>7.4374081815838267E-2</v>
      </c>
      <c r="F7" s="429">
        <f>IFERROR(D7/B7-1,"-")</f>
        <v>3.8316303864948997E-2</v>
      </c>
      <c r="G7" s="428">
        <f>IFERROR(D7-C7,"-")</f>
        <v>47892</v>
      </c>
      <c r="H7" s="428">
        <f>IFERROR(D7-B7,"-")</f>
        <v>25530</v>
      </c>
      <c r="I7" s="429">
        <f>D7/$D$7</f>
        <v>1</v>
      </c>
      <c r="J7" s="430"/>
      <c r="K7" s="428">
        <v>4123504</v>
      </c>
      <c r="L7" s="428">
        <v>3734850</v>
      </c>
      <c r="M7" s="428">
        <v>4406877</v>
      </c>
      <c r="N7" s="429">
        <f>IFERROR(M7/L7-1,"-")</f>
        <v>0.17993413390095991</v>
      </c>
      <c r="O7" s="429">
        <f>IFERROR(M7/K7-1,"-")</f>
        <v>6.8721407812384783E-2</v>
      </c>
      <c r="P7" s="428">
        <f>IFERROR(M7-L7,"-")</f>
        <v>672027</v>
      </c>
      <c r="Q7" s="428">
        <f>IFERROR(M7-K7,"-")</f>
        <v>283373</v>
      </c>
      <c r="R7" s="429">
        <f>M7/$M$7</f>
        <v>1</v>
      </c>
      <c r="X7" s="431"/>
    </row>
    <row r="8" spans="1:24" x14ac:dyDescent="0.25">
      <c r="A8" s="432" t="s">
        <v>95</v>
      </c>
      <c r="B8" s="433">
        <v>617548</v>
      </c>
      <c r="C8" s="433">
        <v>607438</v>
      </c>
      <c r="D8" s="433">
        <v>650121</v>
      </c>
      <c r="E8" s="434">
        <f>IFERROR(D8/C8-1,"-")</f>
        <v>7.0267253612714464E-2</v>
      </c>
      <c r="F8" s="435">
        <f>IFERROR(D8/B8-1,"-")</f>
        <v>5.2745697500437227E-2</v>
      </c>
      <c r="G8" s="433">
        <f>IFERROR(D8-C8,"-")</f>
        <v>42683</v>
      </c>
      <c r="H8" s="433">
        <f>IFERROR(D8-B8,"-")</f>
        <v>32573</v>
      </c>
      <c r="I8" s="434">
        <f>D8/$D$7</f>
        <v>0.9397175012214054</v>
      </c>
      <c r="J8" s="425"/>
      <c r="K8" s="433">
        <v>3691140</v>
      </c>
      <c r="L8" s="433">
        <v>3428950</v>
      </c>
      <c r="M8" s="433">
        <v>4038655</v>
      </c>
      <c r="N8" s="434">
        <f>IFERROR(M8/L8-1,"-")</f>
        <v>0.17781099170299952</v>
      </c>
      <c r="O8" s="434">
        <f>IFERROR(M8/K8-1,"-")</f>
        <v>9.4148420271244149E-2</v>
      </c>
      <c r="P8" s="433">
        <f>IFERROR(M8-L8,"-")</f>
        <v>609705</v>
      </c>
      <c r="Q8" s="433">
        <f>IFERROR(M8-K8,"-")</f>
        <v>347515</v>
      </c>
      <c r="R8" s="434">
        <f>M8/$M$7</f>
        <v>0.91644377639766206</v>
      </c>
    </row>
    <row r="9" spans="1:24" x14ac:dyDescent="0.25">
      <c r="A9" s="432" t="s">
        <v>96</v>
      </c>
      <c r="B9" s="433">
        <v>48748</v>
      </c>
      <c r="C9" s="433">
        <v>36496</v>
      </c>
      <c r="D9" s="433">
        <v>41705</v>
      </c>
      <c r="E9" s="434">
        <f>IFERROR(D9/C9-1,"-")</f>
        <v>0.1427279701885138</v>
      </c>
      <c r="F9" s="435">
        <f>IFERROR(D9/B9-1,"-")</f>
        <v>-0.14447772216296051</v>
      </c>
      <c r="G9" s="433">
        <f>IFERROR(D9-C9,"-")</f>
        <v>5209</v>
      </c>
      <c r="H9" s="433">
        <f>IFERROR(D9-B9,"-")</f>
        <v>-7043</v>
      </c>
      <c r="I9" s="434">
        <f>D9/$D$7</f>
        <v>6.0282498778594616E-2</v>
      </c>
      <c r="J9" s="425"/>
      <c r="K9" s="433">
        <v>432364</v>
      </c>
      <c r="L9" s="433">
        <v>305900</v>
      </c>
      <c r="M9" s="433">
        <v>368222</v>
      </c>
      <c r="N9" s="434">
        <f>IFERROR(M9/L9-1,"-")</f>
        <v>0.20373324615887545</v>
      </c>
      <c r="O9" s="434">
        <f>IFERROR(M9/K9-1,"-")</f>
        <v>-0.14835185168052845</v>
      </c>
      <c r="P9" s="433">
        <f>IFERROR(M9-L9,"-")</f>
        <v>62322</v>
      </c>
      <c r="Q9" s="433">
        <f>IFERROR(M9-K9,"-")</f>
        <v>-64142</v>
      </c>
      <c r="R9" s="434">
        <f>M9/$M$7</f>
        <v>8.3556223602337887E-2</v>
      </c>
    </row>
    <row r="10" spans="1:24" ht="21" x14ac:dyDescent="0.35">
      <c r="A10" s="423" t="s">
        <v>97</v>
      </c>
      <c r="B10" s="423"/>
      <c r="C10" s="423"/>
      <c r="D10" s="423"/>
      <c r="E10" s="423"/>
      <c r="F10" s="423"/>
      <c r="G10" s="423"/>
      <c r="H10" s="423"/>
      <c r="I10" s="423"/>
      <c r="J10" s="423"/>
      <c r="K10" s="423"/>
      <c r="L10" s="423"/>
      <c r="M10" s="423"/>
      <c r="N10" s="423"/>
      <c r="O10" s="423"/>
      <c r="P10" s="423"/>
      <c r="Q10" s="423"/>
      <c r="R10" s="423"/>
    </row>
    <row r="11" spans="1:24" x14ac:dyDescent="0.25">
      <c r="A11" s="72"/>
      <c r="B11" s="11" t="s">
        <v>114</v>
      </c>
      <c r="C11" s="12"/>
      <c r="D11" s="12"/>
      <c r="E11" s="12"/>
      <c r="F11" s="12"/>
      <c r="G11" s="12"/>
      <c r="H11" s="12"/>
      <c r="I11" s="13"/>
      <c r="J11" s="424"/>
      <c r="K11" s="11" t="str">
        <f>CONCATENATE("acumulado ",B11)</f>
        <v>acumulado junio</v>
      </c>
      <c r="L11" s="12"/>
      <c r="M11" s="12"/>
      <c r="N11" s="12"/>
      <c r="O11" s="12"/>
      <c r="P11" s="12"/>
      <c r="Q11" s="12"/>
      <c r="R11" s="13"/>
      <c r="W11" s="436"/>
    </row>
    <row r="12" spans="1:24" x14ac:dyDescent="0.25">
      <c r="A12" s="15" t="s">
        <v>98</v>
      </c>
      <c r="B12" s="16">
        <f>B$6</f>
        <v>2019</v>
      </c>
      <c r="C12" s="16">
        <f t="shared" ref="C12:D12" si="0">C$6</f>
        <v>2022</v>
      </c>
      <c r="D12" s="16">
        <f t="shared" si="0"/>
        <v>2023</v>
      </c>
      <c r="E12" s="16" t="str">
        <f>CONCATENATE("var ",RIGHT(D12,2),"/",RIGHT(C12,2))</f>
        <v>var 23/22</v>
      </c>
      <c r="F12" s="16" t="str">
        <f>CONCATENATE("var ",RIGHT(D12,2),"/",RIGHT(B12,2))</f>
        <v>var 23/19</v>
      </c>
      <c r="G12" s="16" t="str">
        <f>CONCATENATE("dif ",RIGHT(D12,2),"-",RIGHT(C12,2))</f>
        <v>dif 23-22</v>
      </c>
      <c r="H12" s="16" t="str">
        <f>CONCATENATE("dif ",RIGHT(D12,2),"-",RIGHT(B12,2))</f>
        <v>dif 23-19</v>
      </c>
      <c r="I12" s="16" t="str">
        <f>CONCATENATE("cuota ",RIGHT(D12,2))</f>
        <v>cuota 23</v>
      </c>
      <c r="J12" s="425"/>
      <c r="K12" s="16">
        <f>K$6</f>
        <v>2019</v>
      </c>
      <c r="L12" s="16">
        <f t="shared" ref="L12:M12" si="1">L$6</f>
        <v>2022</v>
      </c>
      <c r="M12" s="16">
        <f t="shared" si="1"/>
        <v>2023</v>
      </c>
      <c r="N12" s="16" t="str">
        <f>CONCATENATE("var ",RIGHT(M12,2),"/",RIGHT(L12,2))</f>
        <v>var 23/22</v>
      </c>
      <c r="O12" s="16" t="str">
        <f>CONCATENATE("var ",RIGHT(M12,2),"/",RIGHT(K12,2))</f>
        <v>var 23/19</v>
      </c>
      <c r="P12" s="16" t="str">
        <f>CONCATENATE("dif ",RIGHT(M12,2),"-",RIGHT(L12,2))</f>
        <v>dif 23-22</v>
      </c>
      <c r="Q12" s="16" t="str">
        <f>CONCATENATE("dif ",RIGHT(M12,2),"-",RIGHT(K12,2))</f>
        <v>dif 23-19</v>
      </c>
      <c r="R12" s="16" t="str">
        <f>CONCATENATE("cuota ",RIGHT(M12,2))</f>
        <v>cuota 23</v>
      </c>
      <c r="W12" s="437"/>
    </row>
    <row r="13" spans="1:24" x14ac:dyDescent="0.25">
      <c r="A13" s="438" t="s">
        <v>99</v>
      </c>
      <c r="B13" s="439">
        <v>666296</v>
      </c>
      <c r="C13" s="439">
        <v>643934</v>
      </c>
      <c r="D13" s="439">
        <v>691826</v>
      </c>
      <c r="E13" s="440">
        <f>IFERROR(D13/C13-1,"-")</f>
        <v>7.4374081815838267E-2</v>
      </c>
      <c r="F13" s="440">
        <f>IFERROR(D13/B13-1,"-")</f>
        <v>3.8316303864948997E-2</v>
      </c>
      <c r="G13" s="439">
        <f>IFERROR(D13-C13,"-")</f>
        <v>47892</v>
      </c>
      <c r="H13" s="439">
        <f>IFERROR(D13-B13,"-")</f>
        <v>25530</v>
      </c>
      <c r="I13" s="440">
        <f>IFERROR(D13/$D$7,"-")</f>
        <v>1</v>
      </c>
      <c r="J13" s="430"/>
      <c r="K13" s="428">
        <v>4123504</v>
      </c>
      <c r="L13" s="428">
        <v>3734850</v>
      </c>
      <c r="M13" s="428">
        <v>4406877</v>
      </c>
      <c r="N13" s="429">
        <f t="shared" ref="N13:N36" si="2">IFERROR(M13/L13-1,"-")</f>
        <v>0.17993413390095991</v>
      </c>
      <c r="O13" s="429">
        <f t="shared" ref="O13:O36" si="3">IFERROR(M13/K13-1,"-")</f>
        <v>6.8721407812384783E-2</v>
      </c>
      <c r="P13" s="428">
        <f t="shared" ref="P13:P36" si="4">IFERROR(M13-L13,"-")</f>
        <v>672027</v>
      </c>
      <c r="Q13" s="428">
        <f t="shared" ref="Q13:Q36" si="5">IFERROR(M13-K13,"-")</f>
        <v>283373</v>
      </c>
      <c r="R13" s="429">
        <f>M13/$M$13</f>
        <v>1</v>
      </c>
      <c r="W13" s="437"/>
    </row>
    <row r="14" spans="1:24" x14ac:dyDescent="0.25">
      <c r="A14" s="441" t="s">
        <v>100</v>
      </c>
      <c r="B14" s="442">
        <v>300881</v>
      </c>
      <c r="C14" s="442">
        <v>282403</v>
      </c>
      <c r="D14" s="442">
        <v>300413</v>
      </c>
      <c r="E14" s="443">
        <f t="shared" ref="E14:E36" si="6">IFERROR(D14/C14-1,"-")</f>
        <v>6.3774110048405941E-2</v>
      </c>
      <c r="F14" s="443">
        <f t="shared" ref="F14:F36" si="7">IFERROR(D14/B14-1,"-")</f>
        <v>-1.5554322140647336E-3</v>
      </c>
      <c r="G14" s="442">
        <f t="shared" ref="G14:G36" si="8">IFERROR(D14-C14,"-")</f>
        <v>18010</v>
      </c>
      <c r="H14" s="442">
        <f t="shared" ref="H14:H36" si="9">IFERROR(D14-B14,"-")</f>
        <v>-468</v>
      </c>
      <c r="I14" s="443">
        <f t="shared" ref="I14:I20" si="10">IFERROR(D14/$D$7,"-")</f>
        <v>0.43423201787732751</v>
      </c>
      <c r="J14" s="430"/>
      <c r="K14" s="442">
        <v>1605240</v>
      </c>
      <c r="L14" s="442">
        <v>1430992</v>
      </c>
      <c r="M14" s="442">
        <v>1682486</v>
      </c>
      <c r="N14" s="443">
        <f t="shared" si="2"/>
        <v>0.17574801256750572</v>
      </c>
      <c r="O14" s="443">
        <f t="shared" si="3"/>
        <v>4.8121153223193991E-2</v>
      </c>
      <c r="P14" s="442">
        <f t="shared" si="4"/>
        <v>251494</v>
      </c>
      <c r="Q14" s="442">
        <f t="shared" si="5"/>
        <v>77246</v>
      </c>
      <c r="R14" s="443">
        <f t="shared" ref="R14:R36" si="11">M14/$M$13</f>
        <v>0.38178646692430945</v>
      </c>
    </row>
    <row r="15" spans="1:24" x14ac:dyDescent="0.25">
      <c r="A15" s="432" t="s">
        <v>101</v>
      </c>
      <c r="B15" s="433">
        <v>124774</v>
      </c>
      <c r="C15" s="433">
        <v>116547</v>
      </c>
      <c r="D15" s="433">
        <v>125336</v>
      </c>
      <c r="E15" s="434">
        <f>IFERROR(D15/C15-1,"-")</f>
        <v>7.5411636507160207E-2</v>
      </c>
      <c r="F15" s="434">
        <f t="shared" si="7"/>
        <v>4.5041434914325773E-3</v>
      </c>
      <c r="G15" s="433">
        <f t="shared" si="8"/>
        <v>8789</v>
      </c>
      <c r="H15" s="433">
        <f t="shared" si="9"/>
        <v>562</v>
      </c>
      <c r="I15" s="434">
        <f t="shared" si="10"/>
        <v>0.18116694082037968</v>
      </c>
      <c r="J15" s="425"/>
      <c r="K15" s="433">
        <v>691039</v>
      </c>
      <c r="L15" s="433">
        <v>596017</v>
      </c>
      <c r="M15" s="433">
        <v>688540</v>
      </c>
      <c r="N15" s="434">
        <f t="shared" si="2"/>
        <v>0.15523550502754113</v>
      </c>
      <c r="O15" s="434">
        <f t="shared" si="3"/>
        <v>-3.6162937258243932E-3</v>
      </c>
      <c r="P15" s="433">
        <f t="shared" si="4"/>
        <v>92523</v>
      </c>
      <c r="Q15" s="433">
        <f t="shared" si="5"/>
        <v>-2499</v>
      </c>
      <c r="R15" s="434">
        <f t="shared" si="11"/>
        <v>0.15624216423557999</v>
      </c>
    </row>
    <row r="16" spans="1:24" x14ac:dyDescent="0.25">
      <c r="A16" s="444" t="s">
        <v>102</v>
      </c>
      <c r="B16" s="445">
        <v>176107</v>
      </c>
      <c r="C16" s="445">
        <v>165856</v>
      </c>
      <c r="D16" s="445">
        <v>175077</v>
      </c>
      <c r="E16" s="446">
        <f t="shared" si="6"/>
        <v>5.5596420991703699E-2</v>
      </c>
      <c r="F16" s="446">
        <f t="shared" si="7"/>
        <v>-5.8487169732037714E-3</v>
      </c>
      <c r="G16" s="445">
        <f t="shared" si="8"/>
        <v>9221</v>
      </c>
      <c r="H16" s="445">
        <f t="shared" si="9"/>
        <v>-1030</v>
      </c>
      <c r="I16" s="446">
        <f t="shared" si="10"/>
        <v>0.25306507705694786</v>
      </c>
      <c r="J16" s="425"/>
      <c r="K16" s="445">
        <v>914201</v>
      </c>
      <c r="L16" s="445">
        <v>834975</v>
      </c>
      <c r="M16" s="445">
        <v>993946</v>
      </c>
      <c r="N16" s="446">
        <f t="shared" si="2"/>
        <v>0.19039013144106121</v>
      </c>
      <c r="O16" s="446">
        <f t="shared" si="3"/>
        <v>8.7229176078345905E-2</v>
      </c>
      <c r="P16" s="445">
        <f t="shared" si="4"/>
        <v>158971</v>
      </c>
      <c r="Q16" s="445">
        <f t="shared" si="5"/>
        <v>79745</v>
      </c>
      <c r="R16" s="446">
        <f t="shared" si="11"/>
        <v>0.22554430268872946</v>
      </c>
    </row>
    <row r="17" spans="1:19" x14ac:dyDescent="0.25">
      <c r="A17" s="441" t="s">
        <v>103</v>
      </c>
      <c r="B17" s="442">
        <v>365415</v>
      </c>
      <c r="C17" s="442">
        <v>361531</v>
      </c>
      <c r="D17" s="442">
        <v>391413</v>
      </c>
      <c r="E17" s="443">
        <f t="shared" si="6"/>
        <v>8.2654046264359016E-2</v>
      </c>
      <c r="F17" s="443">
        <f t="shared" si="7"/>
        <v>7.1146504659086229E-2</v>
      </c>
      <c r="G17" s="442">
        <f t="shared" si="8"/>
        <v>29882</v>
      </c>
      <c r="H17" s="442">
        <f t="shared" si="9"/>
        <v>25998</v>
      </c>
      <c r="I17" s="443">
        <f t="shared" si="10"/>
        <v>0.56576798212267243</v>
      </c>
      <c r="J17" s="430"/>
      <c r="K17" s="442">
        <v>2518264</v>
      </c>
      <c r="L17" s="442">
        <v>2303858</v>
      </c>
      <c r="M17" s="442">
        <v>2724391</v>
      </c>
      <c r="N17" s="443">
        <f t="shared" si="2"/>
        <v>0.18253425341318774</v>
      </c>
      <c r="O17" s="443">
        <f t="shared" si="3"/>
        <v>8.1852816066941392E-2</v>
      </c>
      <c r="P17" s="442">
        <f t="shared" si="4"/>
        <v>420533</v>
      </c>
      <c r="Q17" s="442">
        <f t="shared" si="5"/>
        <v>206127</v>
      </c>
      <c r="R17" s="443">
        <f t="shared" si="11"/>
        <v>0.6182135330756906</v>
      </c>
    </row>
    <row r="18" spans="1:19" x14ac:dyDescent="0.25">
      <c r="A18" s="432" t="s">
        <v>104</v>
      </c>
      <c r="B18" s="433">
        <v>184292</v>
      </c>
      <c r="C18" s="433">
        <v>194742</v>
      </c>
      <c r="D18" s="433">
        <v>207751</v>
      </c>
      <c r="E18" s="434">
        <f t="shared" si="6"/>
        <v>6.6801203643795271E-2</v>
      </c>
      <c r="F18" s="434">
        <f t="shared" si="7"/>
        <v>0.12729255746315626</v>
      </c>
      <c r="G18" s="433">
        <f t="shared" si="8"/>
        <v>13009</v>
      </c>
      <c r="H18" s="433">
        <f t="shared" si="9"/>
        <v>23459</v>
      </c>
      <c r="I18" s="434">
        <f t="shared" si="10"/>
        <v>0.30029371547180939</v>
      </c>
      <c r="J18" s="425"/>
      <c r="K18" s="433">
        <v>1118936</v>
      </c>
      <c r="L18" s="433">
        <v>1047001</v>
      </c>
      <c r="M18" s="433">
        <v>1239740</v>
      </c>
      <c r="N18" s="434">
        <f t="shared" si="2"/>
        <v>0.184086739172169</v>
      </c>
      <c r="O18" s="434">
        <f t="shared" si="3"/>
        <v>0.10796327940114536</v>
      </c>
      <c r="P18" s="433">
        <f t="shared" si="4"/>
        <v>192739</v>
      </c>
      <c r="Q18" s="433">
        <f t="shared" si="5"/>
        <v>120804</v>
      </c>
      <c r="R18" s="434">
        <f t="shared" si="11"/>
        <v>0.28131940147183593</v>
      </c>
      <c r="S18" s="447"/>
    </row>
    <row r="19" spans="1:19" x14ac:dyDescent="0.25">
      <c r="A19" s="432" t="s">
        <v>22</v>
      </c>
      <c r="B19" s="433">
        <v>54011</v>
      </c>
      <c r="C19" s="433">
        <v>38413</v>
      </c>
      <c r="D19" s="433">
        <v>42087</v>
      </c>
      <c r="E19" s="434">
        <f t="shared" si="6"/>
        <v>9.5644703615963333E-2</v>
      </c>
      <c r="F19" s="434">
        <f t="shared" si="7"/>
        <v>-0.22076984318009296</v>
      </c>
      <c r="G19" s="433">
        <f t="shared" si="8"/>
        <v>3674</v>
      </c>
      <c r="H19" s="433">
        <f t="shared" si="9"/>
        <v>-11924</v>
      </c>
      <c r="I19" s="434">
        <f t="shared" si="10"/>
        <v>6.0834660738393755E-2</v>
      </c>
      <c r="J19" s="425"/>
      <c r="K19" s="433">
        <v>428542</v>
      </c>
      <c r="L19" s="433">
        <v>323173</v>
      </c>
      <c r="M19" s="433">
        <v>399196</v>
      </c>
      <c r="N19" s="434">
        <f t="shared" si="2"/>
        <v>0.23523933001828734</v>
      </c>
      <c r="O19" s="434">
        <f t="shared" si="3"/>
        <v>-6.8478702204218034E-2</v>
      </c>
      <c r="P19" s="433">
        <f t="shared" si="4"/>
        <v>76023</v>
      </c>
      <c r="Q19" s="433">
        <f t="shared" si="5"/>
        <v>-29346</v>
      </c>
      <c r="R19" s="434">
        <f t="shared" si="11"/>
        <v>9.0584783736873078E-2</v>
      </c>
      <c r="S19" s="447"/>
    </row>
    <row r="20" spans="1:19" x14ac:dyDescent="0.25">
      <c r="A20" s="432" t="s">
        <v>32</v>
      </c>
      <c r="B20" s="433">
        <v>18043</v>
      </c>
      <c r="C20" s="433">
        <v>15223</v>
      </c>
      <c r="D20" s="433">
        <v>16306</v>
      </c>
      <c r="E20" s="434">
        <f t="shared" si="6"/>
        <v>7.1142350390855924E-2</v>
      </c>
      <c r="F20" s="434">
        <f t="shared" si="7"/>
        <v>-9.6270021615030732E-2</v>
      </c>
      <c r="G20" s="433">
        <f t="shared" si="8"/>
        <v>1083</v>
      </c>
      <c r="H20" s="433">
        <f t="shared" si="9"/>
        <v>-1737</v>
      </c>
      <c r="I20" s="434">
        <f t="shared" si="10"/>
        <v>2.356951025257796E-2</v>
      </c>
      <c r="J20" s="425"/>
      <c r="K20" s="433">
        <v>120922</v>
      </c>
      <c r="L20" s="433">
        <v>113671</v>
      </c>
      <c r="M20" s="433">
        <v>117648</v>
      </c>
      <c r="N20" s="434">
        <f t="shared" si="2"/>
        <v>3.4986935981912604E-2</v>
      </c>
      <c r="O20" s="434">
        <f t="shared" si="3"/>
        <v>-2.7075304741899786E-2</v>
      </c>
      <c r="P20" s="433">
        <f t="shared" si="4"/>
        <v>3977</v>
      </c>
      <c r="Q20" s="433">
        <f t="shared" si="5"/>
        <v>-3274</v>
      </c>
      <c r="R20" s="434">
        <f t="shared" si="11"/>
        <v>2.66964564701942E-2</v>
      </c>
      <c r="S20" s="447"/>
    </row>
    <row r="21" spans="1:19" x14ac:dyDescent="0.25">
      <c r="A21" s="432" t="s">
        <v>27</v>
      </c>
      <c r="B21" s="433" t="s">
        <v>115</v>
      </c>
      <c r="C21" s="433" t="s">
        <v>115</v>
      </c>
      <c r="D21" s="433" t="s">
        <v>115</v>
      </c>
      <c r="E21" s="434" t="str">
        <f t="shared" si="6"/>
        <v>-</v>
      </c>
      <c r="F21" s="434" t="str">
        <f t="shared" si="7"/>
        <v>-</v>
      </c>
      <c r="G21" s="433" t="str">
        <f t="shared" si="8"/>
        <v>-</v>
      </c>
      <c r="H21" s="433" t="str">
        <f t="shared" si="9"/>
        <v>-</v>
      </c>
      <c r="I21" s="434" t="str">
        <f>IFERROR(D21/$D$7,"-")</f>
        <v>-</v>
      </c>
      <c r="J21" s="425"/>
      <c r="K21" s="433">
        <v>57829</v>
      </c>
      <c r="L21" s="433">
        <v>29037</v>
      </c>
      <c r="M21" s="433">
        <v>42208</v>
      </c>
      <c r="N21" s="434">
        <f t="shared" si="2"/>
        <v>0.45359369080827916</v>
      </c>
      <c r="O21" s="434">
        <f t="shared" si="3"/>
        <v>-0.27012398623527989</v>
      </c>
      <c r="P21" s="433">
        <f t="shared" si="4"/>
        <v>13171</v>
      </c>
      <c r="Q21" s="433">
        <f t="shared" si="5"/>
        <v>-15621</v>
      </c>
      <c r="R21" s="434">
        <f t="shared" si="11"/>
        <v>9.5777576728372504E-3</v>
      </c>
      <c r="S21" s="447"/>
    </row>
    <row r="22" spans="1:19" x14ac:dyDescent="0.25">
      <c r="A22" s="432" t="s">
        <v>37</v>
      </c>
      <c r="B22" s="433">
        <v>2168</v>
      </c>
      <c r="C22" s="433">
        <v>0</v>
      </c>
      <c r="D22" s="433">
        <v>696</v>
      </c>
      <c r="E22" s="434" t="str">
        <f t="shared" si="6"/>
        <v>-</v>
      </c>
      <c r="F22" s="434">
        <f t="shared" si="7"/>
        <v>-0.6789667896678967</v>
      </c>
      <c r="G22" s="433">
        <f t="shared" si="8"/>
        <v>696</v>
      </c>
      <c r="H22" s="433">
        <f t="shared" si="9"/>
        <v>-1472</v>
      </c>
      <c r="I22" s="434">
        <f t="shared" ref="I22:I36" si="12">IFERROR(D22/$D$7,"-")</f>
        <v>1.0060333089534073E-3</v>
      </c>
      <c r="J22" s="425"/>
      <c r="K22" s="433">
        <v>59656</v>
      </c>
      <c r="L22" s="433">
        <v>25790</v>
      </c>
      <c r="M22" s="433">
        <v>39131</v>
      </c>
      <c r="N22" s="434">
        <f t="shared" si="2"/>
        <v>0.51729352462194655</v>
      </c>
      <c r="O22" s="434">
        <f t="shared" si="3"/>
        <v>-0.34405592061150592</v>
      </c>
      <c r="P22" s="433">
        <f t="shared" si="4"/>
        <v>13341</v>
      </c>
      <c r="Q22" s="433">
        <f t="shared" si="5"/>
        <v>-20525</v>
      </c>
      <c r="R22" s="434">
        <f t="shared" si="11"/>
        <v>8.8795307879026356E-3</v>
      </c>
      <c r="S22" s="447"/>
    </row>
    <row r="23" spans="1:19" x14ac:dyDescent="0.25">
      <c r="A23" s="432" t="s">
        <v>30</v>
      </c>
      <c r="B23" s="433">
        <v>14090</v>
      </c>
      <c r="C23" s="433">
        <v>13772</v>
      </c>
      <c r="D23" s="433">
        <v>15624</v>
      </c>
      <c r="E23" s="434">
        <f t="shared" si="6"/>
        <v>0.13447574789427819</v>
      </c>
      <c r="F23" s="434">
        <f t="shared" si="7"/>
        <v>0.10887154009936117</v>
      </c>
      <c r="G23" s="433">
        <f t="shared" si="8"/>
        <v>1852</v>
      </c>
      <c r="H23" s="433">
        <f t="shared" si="9"/>
        <v>1534</v>
      </c>
      <c r="I23" s="434">
        <f t="shared" si="12"/>
        <v>2.2583713245816144E-2</v>
      </c>
      <c r="J23" s="425"/>
      <c r="K23" s="433">
        <v>85266</v>
      </c>
      <c r="L23" s="433">
        <v>101605</v>
      </c>
      <c r="M23" s="433">
        <v>119269</v>
      </c>
      <c r="N23" s="434">
        <f t="shared" si="2"/>
        <v>0.17384971212046652</v>
      </c>
      <c r="O23" s="434">
        <f t="shared" si="3"/>
        <v>0.39878732437313813</v>
      </c>
      <c r="P23" s="433">
        <f t="shared" si="4"/>
        <v>17664</v>
      </c>
      <c r="Q23" s="433">
        <f t="shared" si="5"/>
        <v>34003</v>
      </c>
      <c r="R23" s="434">
        <f t="shared" si="11"/>
        <v>2.7064290652995308E-2</v>
      </c>
      <c r="S23" s="447"/>
    </row>
    <row r="24" spans="1:19" x14ac:dyDescent="0.25">
      <c r="A24" s="432" t="s">
        <v>31</v>
      </c>
      <c r="B24" s="433">
        <v>12141</v>
      </c>
      <c r="C24" s="433">
        <v>14907</v>
      </c>
      <c r="D24" s="433">
        <v>15009</v>
      </c>
      <c r="E24" s="434">
        <f t="shared" si="6"/>
        <v>6.8424230227410732E-3</v>
      </c>
      <c r="F24" s="434">
        <f t="shared" si="7"/>
        <v>0.23622436372621691</v>
      </c>
      <c r="G24" s="433">
        <f t="shared" si="8"/>
        <v>102</v>
      </c>
      <c r="H24" s="433">
        <f t="shared" si="9"/>
        <v>2868</v>
      </c>
      <c r="I24" s="434">
        <f t="shared" si="12"/>
        <v>2.1694761399542659E-2</v>
      </c>
      <c r="J24" s="425"/>
      <c r="K24" s="433">
        <v>87205</v>
      </c>
      <c r="L24" s="433">
        <v>101605</v>
      </c>
      <c r="M24" s="433">
        <v>97134</v>
      </c>
      <c r="N24" s="434">
        <f t="shared" si="2"/>
        <v>-4.4003739973426548E-2</v>
      </c>
      <c r="O24" s="434">
        <f t="shared" si="3"/>
        <v>0.11385815033541657</v>
      </c>
      <c r="P24" s="433">
        <f t="shared" si="4"/>
        <v>-4471</v>
      </c>
      <c r="Q24" s="433">
        <f t="shared" si="5"/>
        <v>9929</v>
      </c>
      <c r="R24" s="434">
        <f t="shared" si="11"/>
        <v>2.2041459291920331E-2</v>
      </c>
      <c r="S24" s="447"/>
    </row>
    <row r="25" spans="1:19" x14ac:dyDescent="0.25">
      <c r="A25" s="432" t="s">
        <v>28</v>
      </c>
      <c r="B25" s="433">
        <v>888</v>
      </c>
      <c r="C25" s="433">
        <v>1424</v>
      </c>
      <c r="D25" s="433">
        <v>1428</v>
      </c>
      <c r="E25" s="434">
        <f>IFERROR(D25/C25-1,"-")</f>
        <v>2.8089887640450062E-3</v>
      </c>
      <c r="F25" s="434">
        <f>IFERROR(D25/B25-1,"-")</f>
        <v>0.60810810810810811</v>
      </c>
      <c r="G25" s="433">
        <f>IFERROR(D25-C25,"-")</f>
        <v>4</v>
      </c>
      <c r="H25" s="433">
        <f>IFERROR(D25-B25,"-")</f>
        <v>540</v>
      </c>
      <c r="I25" s="434">
        <f>IFERROR(D25/$D$7,"-")</f>
        <v>2.0641028235423358E-3</v>
      </c>
      <c r="J25" s="425"/>
      <c r="K25" s="433">
        <v>8393</v>
      </c>
      <c r="L25" s="433">
        <v>10441</v>
      </c>
      <c r="M25" s="433">
        <v>12940</v>
      </c>
      <c r="N25" s="434">
        <f>IFERROR(M25/L25-1,"-")</f>
        <v>0.23934489033617479</v>
      </c>
      <c r="O25" s="434">
        <f>IFERROR(M25/K25-1,"-")</f>
        <v>0.54176099130227562</v>
      </c>
      <c r="P25" s="433">
        <f>IFERROR(M25-L25,"-")</f>
        <v>2499</v>
      </c>
      <c r="Q25" s="433">
        <f>IFERROR(M25-K25,"-")</f>
        <v>4547</v>
      </c>
      <c r="R25" s="434">
        <f>M25/$M$13</f>
        <v>2.9363197565986073E-3</v>
      </c>
      <c r="S25" s="447"/>
    </row>
    <row r="26" spans="1:19" x14ac:dyDescent="0.25">
      <c r="A26" s="432" t="s">
        <v>35</v>
      </c>
      <c r="B26" s="433">
        <v>14220</v>
      </c>
      <c r="C26" s="433">
        <v>24760</v>
      </c>
      <c r="D26" s="433">
        <v>24594</v>
      </c>
      <c r="E26" s="434">
        <f t="shared" si="6"/>
        <v>-6.7043618739902611E-3</v>
      </c>
      <c r="F26" s="434">
        <f t="shared" si="7"/>
        <v>0.72953586497890299</v>
      </c>
      <c r="G26" s="433">
        <f t="shared" si="8"/>
        <v>-166</v>
      </c>
      <c r="H26" s="433">
        <f t="shared" si="9"/>
        <v>10374</v>
      </c>
      <c r="I26" s="434">
        <f t="shared" si="12"/>
        <v>3.5549401150000146E-2</v>
      </c>
      <c r="J26" s="425"/>
      <c r="K26" s="433">
        <v>109142</v>
      </c>
      <c r="L26" s="433">
        <v>144834</v>
      </c>
      <c r="M26" s="433">
        <v>158223</v>
      </c>
      <c r="N26" s="434">
        <f t="shared" si="2"/>
        <v>9.2443763204772322E-2</v>
      </c>
      <c r="O26" s="434">
        <f t="shared" si="3"/>
        <v>0.44969855784207735</v>
      </c>
      <c r="P26" s="433">
        <f t="shared" si="4"/>
        <v>13389</v>
      </c>
      <c r="Q26" s="433">
        <f t="shared" si="5"/>
        <v>49081</v>
      </c>
      <c r="R26" s="434">
        <f t="shared" si="11"/>
        <v>3.5903656943454515E-2</v>
      </c>
      <c r="S26" s="447"/>
    </row>
    <row r="27" spans="1:19" x14ac:dyDescent="0.25">
      <c r="A27" s="432" t="s">
        <v>25</v>
      </c>
      <c r="B27" s="433">
        <v>2048</v>
      </c>
      <c r="C27" s="433">
        <v>1745</v>
      </c>
      <c r="D27" s="433">
        <v>1588</v>
      </c>
      <c r="E27" s="434">
        <f t="shared" si="6"/>
        <v>-8.9971346704871058E-2</v>
      </c>
      <c r="F27" s="434">
        <f t="shared" si="7"/>
        <v>-0.224609375</v>
      </c>
      <c r="G27" s="433">
        <f t="shared" si="8"/>
        <v>-157</v>
      </c>
      <c r="H27" s="433">
        <f t="shared" si="9"/>
        <v>-460</v>
      </c>
      <c r="I27" s="434">
        <f t="shared" si="12"/>
        <v>2.2953748485890959E-3</v>
      </c>
      <c r="J27" s="425"/>
      <c r="K27" s="433">
        <v>59558</v>
      </c>
      <c r="L27" s="433">
        <v>46345</v>
      </c>
      <c r="M27" s="433">
        <v>57363</v>
      </c>
      <c r="N27" s="434">
        <f t="shared" si="2"/>
        <v>0.23773869888876908</v>
      </c>
      <c r="O27" s="434">
        <f t="shared" si="3"/>
        <v>-3.6854830585311804E-2</v>
      </c>
      <c r="P27" s="433">
        <f t="shared" si="4"/>
        <v>11018</v>
      </c>
      <c r="Q27" s="433">
        <f t="shared" si="5"/>
        <v>-2195</v>
      </c>
      <c r="R27" s="434">
        <f t="shared" si="11"/>
        <v>1.3016700942640333E-2</v>
      </c>
      <c r="S27" s="447"/>
    </row>
    <row r="28" spans="1:19" x14ac:dyDescent="0.25">
      <c r="A28" s="432" t="s">
        <v>43</v>
      </c>
      <c r="B28" s="433">
        <v>9631</v>
      </c>
      <c r="C28" s="433">
        <v>9729</v>
      </c>
      <c r="D28" s="433">
        <v>11828</v>
      </c>
      <c r="E28" s="434">
        <f t="shared" si="6"/>
        <v>0.21574673656079768</v>
      </c>
      <c r="F28" s="434">
        <f t="shared" si="7"/>
        <v>0.2281175371197175</v>
      </c>
      <c r="G28" s="433">
        <f t="shared" si="8"/>
        <v>2099</v>
      </c>
      <c r="H28" s="433">
        <f t="shared" si="9"/>
        <v>2197</v>
      </c>
      <c r="I28" s="434">
        <f t="shared" si="12"/>
        <v>1.7096784451581755E-2</v>
      </c>
      <c r="J28" s="425"/>
      <c r="K28" s="433">
        <v>56686</v>
      </c>
      <c r="L28" s="433">
        <v>58922</v>
      </c>
      <c r="M28" s="433">
        <v>65369</v>
      </c>
      <c r="N28" s="434">
        <f t="shared" si="2"/>
        <v>0.10941583788737663</v>
      </c>
      <c r="O28" s="434">
        <f t="shared" si="3"/>
        <v>0.15317715132484211</v>
      </c>
      <c r="P28" s="433">
        <f t="shared" si="4"/>
        <v>6447</v>
      </c>
      <c r="Q28" s="433">
        <f t="shared" si="5"/>
        <v>8683</v>
      </c>
      <c r="R28" s="434">
        <f t="shared" si="11"/>
        <v>1.4833406968245312E-2</v>
      </c>
      <c r="S28" s="447"/>
    </row>
    <row r="29" spans="1:19" x14ac:dyDescent="0.25">
      <c r="A29" s="432" t="s">
        <v>33</v>
      </c>
      <c r="B29" s="433">
        <v>14234</v>
      </c>
      <c r="C29" s="433">
        <v>12468</v>
      </c>
      <c r="D29" s="433">
        <v>14331</v>
      </c>
      <c r="E29" s="434">
        <f t="shared" si="6"/>
        <v>0.1494225216554379</v>
      </c>
      <c r="F29" s="434">
        <f t="shared" si="7"/>
        <v>6.8146691021497841E-3</v>
      </c>
      <c r="G29" s="433">
        <f t="shared" si="8"/>
        <v>1863</v>
      </c>
      <c r="H29" s="433">
        <f t="shared" si="9"/>
        <v>97</v>
      </c>
      <c r="I29" s="434">
        <f t="shared" si="12"/>
        <v>2.0714746193407012E-2</v>
      </c>
      <c r="J29" s="425"/>
      <c r="K29" s="433">
        <v>76275</v>
      </c>
      <c r="L29" s="433">
        <v>74346</v>
      </c>
      <c r="M29" s="433">
        <v>86839</v>
      </c>
      <c r="N29" s="434">
        <f t="shared" si="2"/>
        <v>0.16803863018857768</v>
      </c>
      <c r="O29" s="434">
        <f t="shared" si="3"/>
        <v>0.13849885283513608</v>
      </c>
      <c r="P29" s="433">
        <f t="shared" si="4"/>
        <v>12493</v>
      </c>
      <c r="Q29" s="433">
        <f t="shared" si="5"/>
        <v>10564</v>
      </c>
      <c r="R29" s="434">
        <f t="shared" si="11"/>
        <v>1.9705337816326617E-2</v>
      </c>
      <c r="S29" s="447"/>
    </row>
    <row r="30" spans="1:19" x14ac:dyDescent="0.25">
      <c r="A30" s="432" t="s">
        <v>44</v>
      </c>
      <c r="B30" s="433">
        <v>7502</v>
      </c>
      <c r="C30" s="433">
        <v>6740</v>
      </c>
      <c r="D30" s="433">
        <v>7391</v>
      </c>
      <c r="E30" s="434">
        <f t="shared" si="6"/>
        <v>9.6587537091988196E-2</v>
      </c>
      <c r="F30" s="434">
        <f t="shared" si="7"/>
        <v>-1.4796054385497248E-2</v>
      </c>
      <c r="G30" s="433">
        <f t="shared" si="8"/>
        <v>651</v>
      </c>
      <c r="H30" s="433">
        <f t="shared" si="9"/>
        <v>-111</v>
      </c>
      <c r="I30" s="434">
        <f t="shared" si="12"/>
        <v>1.0683322107003785E-2</v>
      </c>
      <c r="J30" s="425"/>
      <c r="K30" s="433">
        <v>50715</v>
      </c>
      <c r="L30" s="433">
        <v>41907</v>
      </c>
      <c r="M30" s="433">
        <v>54512</v>
      </c>
      <c r="N30" s="434">
        <f t="shared" si="2"/>
        <v>0.30078507170639757</v>
      </c>
      <c r="O30" s="434">
        <f t="shared" si="3"/>
        <v>7.4869368037070005E-2</v>
      </c>
      <c r="P30" s="433">
        <f t="shared" si="4"/>
        <v>12605</v>
      </c>
      <c r="Q30" s="433">
        <f t="shared" si="5"/>
        <v>3797</v>
      </c>
      <c r="R30" s="434">
        <f t="shared" si="11"/>
        <v>1.23697575403171E-2</v>
      </c>
      <c r="S30" s="447"/>
    </row>
    <row r="31" spans="1:19" x14ac:dyDescent="0.25">
      <c r="A31" s="432" t="s">
        <v>36</v>
      </c>
      <c r="B31" s="433">
        <v>2032</v>
      </c>
      <c r="C31" s="433">
        <v>361</v>
      </c>
      <c r="D31" s="433">
        <v>972</v>
      </c>
      <c r="E31" s="434">
        <f t="shared" si="6"/>
        <v>1.6925207756232687</v>
      </c>
      <c r="F31" s="434">
        <f t="shared" si="7"/>
        <v>-0.52165354330708658</v>
      </c>
      <c r="G31" s="433">
        <f t="shared" si="8"/>
        <v>611</v>
      </c>
      <c r="H31" s="433">
        <f t="shared" si="9"/>
        <v>-1060</v>
      </c>
      <c r="I31" s="434">
        <f t="shared" si="12"/>
        <v>1.4049775521590689E-3</v>
      </c>
      <c r="J31" s="425"/>
      <c r="K31" s="433">
        <v>42484</v>
      </c>
      <c r="L31" s="433">
        <v>20179</v>
      </c>
      <c r="M31" s="433">
        <v>33194</v>
      </c>
      <c r="N31" s="434">
        <f t="shared" si="2"/>
        <v>0.64497745180633337</v>
      </c>
      <c r="O31" s="434">
        <f t="shared" si="3"/>
        <v>-0.2186705583278411</v>
      </c>
      <c r="P31" s="433">
        <f t="shared" si="4"/>
        <v>13015</v>
      </c>
      <c r="Q31" s="433">
        <f t="shared" si="5"/>
        <v>-9290</v>
      </c>
      <c r="R31" s="434">
        <f t="shared" si="11"/>
        <v>7.5323182380629189E-3</v>
      </c>
      <c r="S31" s="447"/>
    </row>
    <row r="32" spans="1:19" x14ac:dyDescent="0.25">
      <c r="A32" s="432" t="s">
        <v>23</v>
      </c>
      <c r="B32" s="433">
        <v>3438</v>
      </c>
      <c r="C32" s="433">
        <v>4834</v>
      </c>
      <c r="D32" s="433">
        <v>5738</v>
      </c>
      <c r="E32" s="434">
        <f t="shared" si="6"/>
        <v>0.18700868845676455</v>
      </c>
      <c r="F32" s="434">
        <f t="shared" si="7"/>
        <v>0.66899360093077376</v>
      </c>
      <c r="G32" s="433">
        <f t="shared" si="8"/>
        <v>904</v>
      </c>
      <c r="H32" s="433">
        <f t="shared" si="9"/>
        <v>2300</v>
      </c>
      <c r="I32" s="434">
        <f t="shared" si="12"/>
        <v>8.2939929982394425E-3</v>
      </c>
      <c r="J32" s="425"/>
      <c r="K32" s="433">
        <v>32117</v>
      </c>
      <c r="L32" s="433">
        <v>33551</v>
      </c>
      <c r="M32" s="433">
        <v>43364</v>
      </c>
      <c r="N32" s="434">
        <f t="shared" si="2"/>
        <v>0.29248010491490573</v>
      </c>
      <c r="O32" s="434">
        <f t="shared" si="3"/>
        <v>0.35018837375844569</v>
      </c>
      <c r="P32" s="433">
        <f t="shared" si="4"/>
        <v>9813</v>
      </c>
      <c r="Q32" s="433">
        <f t="shared" si="5"/>
        <v>11247</v>
      </c>
      <c r="R32" s="434">
        <f t="shared" si="11"/>
        <v>9.8400749555751163E-3</v>
      </c>
      <c r="S32" s="447"/>
    </row>
    <row r="33" spans="1:19" x14ac:dyDescent="0.25">
      <c r="A33" s="432" t="s">
        <v>40</v>
      </c>
      <c r="B33" s="433">
        <v>5693</v>
      </c>
      <c r="C33" s="433">
        <v>6159</v>
      </c>
      <c r="D33" s="433">
        <v>6051</v>
      </c>
      <c r="E33" s="434">
        <f t="shared" si="6"/>
        <v>-1.7535314174378924E-2</v>
      </c>
      <c r="F33" s="434">
        <f t="shared" si="7"/>
        <v>6.288424380818558E-2</v>
      </c>
      <c r="G33" s="433">
        <f t="shared" si="8"/>
        <v>-108</v>
      </c>
      <c r="H33" s="433">
        <f t="shared" si="9"/>
        <v>358</v>
      </c>
      <c r="I33" s="434">
        <f t="shared" si="12"/>
        <v>8.7464188972371671E-3</v>
      </c>
      <c r="J33" s="425"/>
      <c r="K33" s="433">
        <v>14651</v>
      </c>
      <c r="L33" s="433">
        <v>26793</v>
      </c>
      <c r="M33" s="433">
        <v>32525</v>
      </c>
      <c r="N33" s="434">
        <f t="shared" si="2"/>
        <v>0.21393647594520959</v>
      </c>
      <c r="O33" s="434">
        <f t="shared" si="3"/>
        <v>1.2199849839601393</v>
      </c>
      <c r="P33" s="433">
        <f t="shared" si="4"/>
        <v>5732</v>
      </c>
      <c r="Q33" s="433">
        <f t="shared" si="5"/>
        <v>17874</v>
      </c>
      <c r="R33" s="434">
        <f t="shared" si="11"/>
        <v>7.3805100528106411E-3</v>
      </c>
      <c r="S33" s="447"/>
    </row>
    <row r="34" spans="1:19" x14ac:dyDescent="0.25">
      <c r="A34" s="432" t="s">
        <v>105</v>
      </c>
      <c r="B34" s="433">
        <v>8816</v>
      </c>
      <c r="C34" s="433">
        <v>0</v>
      </c>
      <c r="D34" s="433">
        <v>0</v>
      </c>
      <c r="E34" s="434" t="str">
        <f t="shared" si="6"/>
        <v>-</v>
      </c>
      <c r="F34" s="434">
        <f t="shared" si="7"/>
        <v>-1</v>
      </c>
      <c r="G34" s="433">
        <f t="shared" si="8"/>
        <v>0</v>
      </c>
      <c r="H34" s="433">
        <f t="shared" si="9"/>
        <v>-8816</v>
      </c>
      <c r="I34" s="434">
        <f t="shared" si="12"/>
        <v>0</v>
      </c>
      <c r="J34" s="425"/>
      <c r="K34" s="433">
        <v>41815</v>
      </c>
      <c r="L34" s="433">
        <v>779</v>
      </c>
      <c r="M34" s="433">
        <v>0</v>
      </c>
      <c r="N34" s="434">
        <f t="shared" si="2"/>
        <v>-1</v>
      </c>
      <c r="O34" s="434">
        <f t="shared" si="3"/>
        <v>-1</v>
      </c>
      <c r="P34" s="433">
        <f t="shared" si="4"/>
        <v>-779</v>
      </c>
      <c r="Q34" s="433">
        <f t="shared" si="5"/>
        <v>-41815</v>
      </c>
      <c r="R34" s="434">
        <f t="shared" si="11"/>
        <v>0</v>
      </c>
      <c r="S34" s="447"/>
    </row>
    <row r="35" spans="1:19" x14ac:dyDescent="0.25">
      <c r="A35" s="432" t="s">
        <v>38</v>
      </c>
      <c r="B35" s="433">
        <v>1780</v>
      </c>
      <c r="C35" s="433">
        <v>3211</v>
      </c>
      <c r="D35" s="433">
        <v>3502</v>
      </c>
      <c r="E35" s="434">
        <f>IFERROR(D35/C35-1,"-")</f>
        <v>9.0625973217066225E-2</v>
      </c>
      <c r="F35" s="434">
        <f>IFERROR(D35/B35-1,"-")</f>
        <v>0.96741573033707873</v>
      </c>
      <c r="G35" s="433">
        <f>IFERROR(D35-C35,"-")</f>
        <v>291</v>
      </c>
      <c r="H35" s="433">
        <f>IFERROR(D35-B35,"-")</f>
        <v>1722</v>
      </c>
      <c r="I35" s="434">
        <f>IFERROR(D35/$D$7,"-")</f>
        <v>5.0619664482109659E-3</v>
      </c>
      <c r="J35" s="425"/>
      <c r="K35" s="433">
        <v>7809</v>
      </c>
      <c r="L35" s="433">
        <v>19682</v>
      </c>
      <c r="M35" s="433">
        <v>16568</v>
      </c>
      <c r="N35" s="434">
        <f>IFERROR(M35/L35-1,"-")</f>
        <v>-0.15821562849303927</v>
      </c>
      <c r="O35" s="434">
        <f>IFERROR(M35/K35-1,"-")</f>
        <v>1.1216545012165451</v>
      </c>
      <c r="P35" s="433">
        <f>IFERROR(M35-L35,"-")</f>
        <v>-3114</v>
      </c>
      <c r="Q35" s="433">
        <f>IFERROR(M35-K35,"-")</f>
        <v>8759</v>
      </c>
      <c r="R35" s="434">
        <f>M35/$M$13</f>
        <v>3.7595784951565472E-3</v>
      </c>
      <c r="S35" s="447"/>
    </row>
    <row r="36" spans="1:19" x14ac:dyDescent="0.25">
      <c r="A36" s="432" t="s">
        <v>106</v>
      </c>
      <c r="B36" s="433">
        <v>10388</v>
      </c>
      <c r="C36" s="433">
        <v>13043</v>
      </c>
      <c r="D36" s="433">
        <v>16517</v>
      </c>
      <c r="E36" s="434">
        <f t="shared" si="6"/>
        <v>0.26634976615809247</v>
      </c>
      <c r="F36" s="434">
        <f t="shared" si="7"/>
        <v>0.59000770119368506</v>
      </c>
      <c r="G36" s="433">
        <f t="shared" si="8"/>
        <v>3474</v>
      </c>
      <c r="H36" s="433">
        <f t="shared" si="9"/>
        <v>6129</v>
      </c>
      <c r="I36" s="434">
        <f t="shared" si="12"/>
        <v>2.3874500235608376E-2</v>
      </c>
      <c r="J36" s="425"/>
      <c r="K36" s="433">
        <v>60263</v>
      </c>
      <c r="L36" s="433">
        <v>84197</v>
      </c>
      <c r="M36" s="433">
        <v>109161</v>
      </c>
      <c r="N36" s="434">
        <f t="shared" si="2"/>
        <v>0.29649512452937743</v>
      </c>
      <c r="O36" s="434">
        <f t="shared" si="3"/>
        <v>0.81140998622703808</v>
      </c>
      <c r="P36" s="433">
        <f t="shared" si="4"/>
        <v>24964</v>
      </c>
      <c r="Q36" s="433">
        <f t="shared" si="5"/>
        <v>48898</v>
      </c>
      <c r="R36" s="434">
        <f t="shared" si="11"/>
        <v>2.4770602855491541E-2</v>
      </c>
      <c r="S36" s="447"/>
    </row>
    <row r="37" spans="1:19" ht="21" x14ac:dyDescent="0.35">
      <c r="A37" s="423" t="s">
        <v>107</v>
      </c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47"/>
    </row>
    <row r="38" spans="1:19" x14ac:dyDescent="0.25">
      <c r="A38" s="72"/>
      <c r="B38" s="11" t="s">
        <v>114</v>
      </c>
      <c r="C38" s="12"/>
      <c r="D38" s="12"/>
      <c r="E38" s="12"/>
      <c r="F38" s="12"/>
      <c r="G38" s="12"/>
      <c r="H38" s="12"/>
      <c r="I38" s="13"/>
      <c r="J38" s="424"/>
      <c r="K38" s="11" t="str">
        <f>CONCATENATE("acumulado ",B38)</f>
        <v>acumulado junio</v>
      </c>
      <c r="L38" s="12"/>
      <c r="M38" s="12"/>
      <c r="N38" s="12"/>
      <c r="O38" s="12"/>
      <c r="P38" s="12"/>
      <c r="Q38" s="12"/>
      <c r="R38" s="13"/>
      <c r="S38" s="447"/>
    </row>
    <row r="39" spans="1:19" x14ac:dyDescent="0.25">
      <c r="A39" s="15"/>
      <c r="B39" s="16">
        <f>B$6</f>
        <v>2019</v>
      </c>
      <c r="C39" s="16">
        <f t="shared" ref="C39:D39" si="13">C$6</f>
        <v>2022</v>
      </c>
      <c r="D39" s="16">
        <f t="shared" si="13"/>
        <v>2023</v>
      </c>
      <c r="E39" s="16" t="str">
        <f>CONCATENATE("var ",RIGHT(D39,2),"/",RIGHT(C39,2))</f>
        <v>var 23/22</v>
      </c>
      <c r="F39" s="16" t="str">
        <f>CONCATENATE("var ",RIGHT(D39,2),"/",RIGHT(B39,2))</f>
        <v>var 23/19</v>
      </c>
      <c r="G39" s="16" t="str">
        <f>CONCATENATE("dif ",RIGHT(D39,2),"-",RIGHT(C39,2))</f>
        <v>dif 23-22</v>
      </c>
      <c r="H39" s="16" t="str">
        <f>CONCATENATE("dif ",RIGHT(D39,2),"-",RIGHT(B39,2))</f>
        <v>dif 23-19</v>
      </c>
      <c r="I39" s="16" t="str">
        <f>CONCATENATE("cuota ",RIGHT(D39,2))</f>
        <v>cuota 23</v>
      </c>
      <c r="J39" s="425"/>
      <c r="K39" s="16">
        <f>K$6</f>
        <v>2019</v>
      </c>
      <c r="L39" s="16">
        <f t="shared" ref="L39:M39" si="14">L$6</f>
        <v>2022</v>
      </c>
      <c r="M39" s="16">
        <f t="shared" si="14"/>
        <v>2023</v>
      </c>
      <c r="N39" s="16" t="str">
        <f>CONCATENATE("var ",RIGHT(M39,2),"/",RIGHT(L39,2))</f>
        <v>var 23/22</v>
      </c>
      <c r="O39" s="16" t="str">
        <f>CONCATENATE("var ",RIGHT(M39,2),"/",RIGHT(K39,2))</f>
        <v>var 23/19</v>
      </c>
      <c r="P39" s="16" t="str">
        <f>CONCATENATE("dif ",RIGHT(M39,2),"-",RIGHT(L39,2))</f>
        <v>dif 23-22</v>
      </c>
      <c r="Q39" s="16" t="str">
        <f>CONCATENATE("dif ",RIGHT(M39,2),"-",RIGHT(K39,2))</f>
        <v>dif 23-19</v>
      </c>
      <c r="R39" s="16" t="str">
        <f>CONCATENATE("cuota ",RIGHT(M39,2))</f>
        <v>cuota 23</v>
      </c>
    </row>
    <row r="40" spans="1:19" x14ac:dyDescent="0.25">
      <c r="A40" s="448" t="s">
        <v>94</v>
      </c>
      <c r="B40" s="428">
        <v>666296</v>
      </c>
      <c r="C40" s="428">
        <v>643934</v>
      </c>
      <c r="D40" s="428">
        <v>691826</v>
      </c>
      <c r="E40" s="429">
        <f>IFERROR(D40/C40-1,"-")</f>
        <v>7.4374081815838267E-2</v>
      </c>
      <c r="F40" s="429">
        <f>IFERROR(D40/B40-1,"-")</f>
        <v>3.8316303864948997E-2</v>
      </c>
      <c r="G40" s="428">
        <f>IFERROR(D40-C40,"-")</f>
        <v>47892</v>
      </c>
      <c r="H40" s="428">
        <f>IFERROR(D40-B40,"-")</f>
        <v>25530</v>
      </c>
      <c r="I40" s="429">
        <f>D40/$D$40</f>
        <v>1</v>
      </c>
      <c r="J40" s="430"/>
      <c r="K40" s="428">
        <v>4123504</v>
      </c>
      <c r="L40" s="428">
        <v>3734850</v>
      </c>
      <c r="M40" s="428">
        <v>4406877</v>
      </c>
      <c r="N40" s="429">
        <f>IFERROR(M40/L40-1,"-")</f>
        <v>0.17993413390095991</v>
      </c>
      <c r="O40" s="429">
        <f>IFERROR(M40/K40-1,"-")</f>
        <v>6.8721407812384783E-2</v>
      </c>
      <c r="P40" s="428">
        <f>IFERROR(M40-L40,"-")</f>
        <v>672027</v>
      </c>
      <c r="Q40" s="428">
        <f>IFERROR(M40-K40,"-")</f>
        <v>283373</v>
      </c>
      <c r="R40" s="429">
        <f>M40/$M$40</f>
        <v>1</v>
      </c>
    </row>
    <row r="41" spans="1:19" x14ac:dyDescent="0.25">
      <c r="A41" s="432" t="s">
        <v>108</v>
      </c>
      <c r="B41" s="433">
        <v>257297</v>
      </c>
      <c r="C41" s="433">
        <v>243718</v>
      </c>
      <c r="D41" s="433">
        <v>258087</v>
      </c>
      <c r="E41" s="434">
        <f>IFERROR(D41/C41-1,"-")</f>
        <v>5.8957483649135556E-2</v>
      </c>
      <c r="F41" s="434">
        <f>IFERROR(D41/B41-1,"-")</f>
        <v>3.070381698970559E-3</v>
      </c>
      <c r="G41" s="433">
        <f>IFERROR(D41-C41,"-")</f>
        <v>14369</v>
      </c>
      <c r="H41" s="433">
        <f>IFERROR(D41-B41,"-")</f>
        <v>790</v>
      </c>
      <c r="I41" s="434">
        <f>D41/$D$40</f>
        <v>0.37305189455152016</v>
      </c>
      <c r="J41" s="425"/>
      <c r="K41" s="433">
        <v>1363954</v>
      </c>
      <c r="L41" s="433">
        <v>1249977</v>
      </c>
      <c r="M41" s="433">
        <v>1437844</v>
      </c>
      <c r="N41" s="434">
        <f>IFERROR(M41/L41-1,"-")</f>
        <v>0.15029636545312441</v>
      </c>
      <c r="O41" s="434">
        <f>IFERROR(M41/K41-1,"-")</f>
        <v>5.4173381213735938E-2</v>
      </c>
      <c r="P41" s="433">
        <f>IFERROR(M41-L41,"-")</f>
        <v>187867</v>
      </c>
      <c r="Q41" s="433">
        <f>IFERROR(M41-K41,"-")</f>
        <v>73890</v>
      </c>
      <c r="R41" s="434">
        <f>M41/$M$40</f>
        <v>0.32627277775168217</v>
      </c>
    </row>
    <row r="42" spans="1:19" x14ac:dyDescent="0.25">
      <c r="A42" s="432" t="s">
        <v>109</v>
      </c>
      <c r="B42" s="433">
        <v>408999</v>
      </c>
      <c r="C42" s="433">
        <v>400216</v>
      </c>
      <c r="D42" s="433">
        <v>433739</v>
      </c>
      <c r="E42" s="434">
        <f>IFERROR(D42/C42-1,"-")</f>
        <v>8.3762268375077387E-2</v>
      </c>
      <c r="F42" s="434">
        <f>IFERROR(D42/B42-1,"-")</f>
        <v>6.0489145450233428E-2</v>
      </c>
      <c r="G42" s="433">
        <f>IFERROR(D42-C42,"-")</f>
        <v>33523</v>
      </c>
      <c r="H42" s="433">
        <f>IFERROR(D42-B42,"-")</f>
        <v>24740</v>
      </c>
      <c r="I42" s="434">
        <f>D42/$D$40</f>
        <v>0.62694810544847979</v>
      </c>
      <c r="J42" s="425"/>
      <c r="K42" s="433">
        <v>2759550</v>
      </c>
      <c r="L42" s="433">
        <v>2484873</v>
      </c>
      <c r="M42" s="433">
        <v>2969033</v>
      </c>
      <c r="N42" s="434">
        <f>IFERROR(M42/L42-1,"-")</f>
        <v>0.19484295575669264</v>
      </c>
      <c r="O42" s="434">
        <f>IFERROR(M42/K42-1,"-")</f>
        <v>7.5912014640068026E-2</v>
      </c>
      <c r="P42" s="433">
        <f>IFERROR(M42-L42,"-")</f>
        <v>484160</v>
      </c>
      <c r="Q42" s="433">
        <f>IFERROR(M42-K42,"-")</f>
        <v>209483</v>
      </c>
      <c r="R42" s="434">
        <f>M42/$M$40</f>
        <v>0.67372722224831783</v>
      </c>
    </row>
    <row r="43" spans="1:19" ht="21" x14ac:dyDescent="0.35">
      <c r="A43" s="353" t="s">
        <v>110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</row>
    <row r="44" spans="1:19" x14ac:dyDescent="0.25">
      <c r="A44" s="72"/>
      <c r="B44" s="11" t="s">
        <v>114</v>
      </c>
      <c r="C44" s="12"/>
      <c r="D44" s="12"/>
      <c r="E44" s="12"/>
      <c r="F44" s="12"/>
      <c r="G44" s="12"/>
      <c r="H44" s="12"/>
      <c r="I44" s="13"/>
      <c r="J44" s="449"/>
      <c r="K44" s="11" t="str">
        <f>CONCATENATE("acumulado ",B44)</f>
        <v>acumulado junio</v>
      </c>
      <c r="L44" s="12"/>
      <c r="M44" s="12"/>
      <c r="N44" s="12"/>
      <c r="O44" s="12"/>
      <c r="P44" s="12"/>
      <c r="Q44" s="12"/>
      <c r="R44" s="13"/>
    </row>
    <row r="45" spans="1:19" x14ac:dyDescent="0.25">
      <c r="A45" s="15"/>
      <c r="B45" s="16">
        <f>B$6</f>
        <v>2019</v>
      </c>
      <c r="C45" s="16">
        <f t="shared" ref="C45:D45" si="15">C$6</f>
        <v>2022</v>
      </c>
      <c r="D45" s="16">
        <f t="shared" si="15"/>
        <v>2023</v>
      </c>
      <c r="E45" s="16" t="str">
        <f>CONCATENATE("var ",RIGHT(D45,2),"/",RIGHT(C45,2))</f>
        <v>var 23/22</v>
      </c>
      <c r="F45" s="16" t="str">
        <f>CONCATENATE("var ",RIGHT(D45,2),"/",RIGHT(B45,2))</f>
        <v>var 23/19</v>
      </c>
      <c r="G45" s="16" t="str">
        <f>CONCATENATE("dif ",RIGHT(D45,2),"-",RIGHT(C45,2))</f>
        <v>dif 23-22</v>
      </c>
      <c r="H45" s="16" t="str">
        <f>CONCATENATE("dif ",RIGHT(D45,2),"-",RIGHT(B45,2))</f>
        <v>dif 23-19</v>
      </c>
      <c r="I45" s="16" t="str">
        <f>CONCATENATE("cuota ",RIGHT(D45,2))</f>
        <v>cuota 23</v>
      </c>
      <c r="J45" s="450"/>
      <c r="K45" s="16">
        <f>K$6</f>
        <v>2019</v>
      </c>
      <c r="L45" s="16">
        <f t="shared" ref="L45:M45" si="16">L$6</f>
        <v>2022</v>
      </c>
      <c r="M45" s="16">
        <f t="shared" si="16"/>
        <v>2023</v>
      </c>
      <c r="N45" s="16" t="str">
        <f>CONCATENATE("var ",RIGHT(M45,2),"/",RIGHT(L45,2))</f>
        <v>var 23/22</v>
      </c>
      <c r="O45" s="16" t="str">
        <f>CONCATENATE("var ",RIGHT(M45,2),"/",RIGHT(K45,2))</f>
        <v>var 23/19</v>
      </c>
      <c r="P45" s="16" t="str">
        <f>CONCATENATE("dif ",RIGHT(M45,2),"-",RIGHT(L45,2))</f>
        <v>dif 23-22</v>
      </c>
      <c r="Q45" s="16" t="str">
        <f>CONCATENATE("dif ",RIGHT(M45,2),"-",RIGHT(K45,2))</f>
        <v>dif 23-19</v>
      </c>
      <c r="R45" s="16" t="str">
        <f>CONCATENATE("cuota ",RIGHT(M45,2))</f>
        <v>cuota 23</v>
      </c>
    </row>
    <row r="46" spans="1:19" x14ac:dyDescent="0.25">
      <c r="A46" s="451" t="s">
        <v>94</v>
      </c>
      <c r="B46" s="452">
        <v>5429</v>
      </c>
      <c r="C46" s="452">
        <v>5181</v>
      </c>
      <c r="D46" s="452">
        <v>5529</v>
      </c>
      <c r="E46" s="453">
        <f>IFERROR(D46/C46-1,"-")</f>
        <v>6.7168500289519484E-2</v>
      </c>
      <c r="F46" s="453">
        <f>IFERROR(D46/B46-1,"-")</f>
        <v>1.841959845275376E-2</v>
      </c>
      <c r="G46" s="452">
        <f>IFERROR(D46-C46,"-")</f>
        <v>348</v>
      </c>
      <c r="H46" s="452">
        <f>IFERROR(D46-B46,"-")</f>
        <v>100</v>
      </c>
      <c r="I46" s="453">
        <f>D46/$D$46</f>
        <v>1</v>
      </c>
      <c r="J46" s="454"/>
      <c r="K46" s="452">
        <v>34323</v>
      </c>
      <c r="L46" s="452">
        <v>31676</v>
      </c>
      <c r="M46" s="452">
        <v>35323</v>
      </c>
      <c r="N46" s="453">
        <f>IFERROR(M46/L46-1,"-")</f>
        <v>0.11513448667761073</v>
      </c>
      <c r="O46" s="453">
        <f>IFERROR(M46/K46-1,"-")</f>
        <v>2.9134982373335561E-2</v>
      </c>
      <c r="P46" s="452">
        <f>IFERROR(M46-L46,"-")</f>
        <v>3647</v>
      </c>
      <c r="Q46" s="452">
        <f>IFERROR(M46-K46,"-")</f>
        <v>1000</v>
      </c>
      <c r="R46" s="453">
        <f>M46/$M$46</f>
        <v>1</v>
      </c>
    </row>
    <row r="47" spans="1:19" x14ac:dyDescent="0.25">
      <c r="A47" s="432" t="s">
        <v>95</v>
      </c>
      <c r="B47" s="433">
        <v>5103</v>
      </c>
      <c r="C47" s="433">
        <v>4882</v>
      </c>
      <c r="D47" s="433">
        <v>5215</v>
      </c>
      <c r="E47" s="434">
        <f>IFERROR(D47/C47-1,"-")</f>
        <v>6.8209750102417033E-2</v>
      </c>
      <c r="F47" s="434">
        <f>IFERROR(D47/B47-1,"-")</f>
        <v>2.1947873799725626E-2</v>
      </c>
      <c r="G47" s="433">
        <f>IFERROR(D47-C47,"-")</f>
        <v>333</v>
      </c>
      <c r="H47" s="433">
        <f>IFERROR(D47-B47,"-")</f>
        <v>112</v>
      </c>
      <c r="I47" s="434">
        <f>D47/$D$46</f>
        <v>0.94320853680593231</v>
      </c>
      <c r="J47" s="450"/>
      <c r="K47" s="433">
        <v>31525</v>
      </c>
      <c r="L47" s="433">
        <v>29225</v>
      </c>
      <c r="M47" s="433">
        <v>32687</v>
      </c>
      <c r="N47" s="434">
        <f>IFERROR(M47/L47-1,"-")</f>
        <v>0.11846022241231813</v>
      </c>
      <c r="O47" s="434">
        <f>IFERROR(M47/K47-1,"-")</f>
        <v>3.6859635210150676E-2</v>
      </c>
      <c r="P47" s="433">
        <f>IFERROR(M47-L47,"-")</f>
        <v>3462</v>
      </c>
      <c r="Q47" s="433">
        <f>IFERROR(M47-K47,"-")</f>
        <v>1162</v>
      </c>
      <c r="R47" s="434">
        <f>M47/$M$46</f>
        <v>0.92537440194773946</v>
      </c>
    </row>
    <row r="48" spans="1:19" x14ac:dyDescent="0.25">
      <c r="A48" s="432" t="s">
        <v>96</v>
      </c>
      <c r="B48" s="433">
        <v>326</v>
      </c>
      <c r="C48" s="433">
        <v>299</v>
      </c>
      <c r="D48" s="433">
        <v>314</v>
      </c>
      <c r="E48" s="434">
        <f>IFERROR(D48/C48-1,"-")</f>
        <v>5.0167224080267525E-2</v>
      </c>
      <c r="F48" s="434">
        <f>IFERROR(D48/B48-1,"-")</f>
        <v>-3.6809815950920255E-2</v>
      </c>
      <c r="G48" s="433">
        <f>IFERROR(D48-C48,"-")</f>
        <v>15</v>
      </c>
      <c r="H48" s="433">
        <f>IFERROR(D48-B48,"-")</f>
        <v>-12</v>
      </c>
      <c r="I48" s="434">
        <f>D48/$D$46</f>
        <v>5.6791463194067644E-2</v>
      </c>
      <c r="J48" s="450"/>
      <c r="K48" s="433">
        <v>2798</v>
      </c>
      <c r="L48" s="433">
        <v>2451</v>
      </c>
      <c r="M48" s="433">
        <v>2636</v>
      </c>
      <c r="N48" s="434">
        <f>IFERROR(M48/L48-1,"-")</f>
        <v>7.5479396164830792E-2</v>
      </c>
      <c r="O48" s="434">
        <f>IFERROR(M48/K48-1,"-")</f>
        <v>-5.7898498927805631E-2</v>
      </c>
      <c r="P48" s="433">
        <f>IFERROR(M48-L48,"-")</f>
        <v>185</v>
      </c>
      <c r="Q48" s="433">
        <f>IFERROR(M48-K48,"-")</f>
        <v>-162</v>
      </c>
      <c r="R48" s="434">
        <f>M48/$M$46</f>
        <v>7.4625598052260572E-2</v>
      </c>
    </row>
    <row r="49" spans="1:18" ht="21" x14ac:dyDescent="0.35">
      <c r="A49" s="353" t="s">
        <v>111</v>
      </c>
      <c r="B49" s="353"/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</row>
    <row r="50" spans="1:18" x14ac:dyDescent="0.25">
      <c r="A50" s="72"/>
      <c r="B50" s="11" t="s">
        <v>114</v>
      </c>
      <c r="C50" s="12"/>
      <c r="D50" s="12"/>
      <c r="E50" s="12"/>
      <c r="F50" s="12"/>
      <c r="G50" s="12"/>
      <c r="H50" s="12"/>
      <c r="I50" s="13"/>
      <c r="J50" s="449"/>
      <c r="K50" s="11" t="str">
        <f>CONCATENATE("acumulado ",B50)</f>
        <v>acumulado junio</v>
      </c>
      <c r="L50" s="12"/>
      <c r="M50" s="12"/>
      <c r="N50" s="12"/>
      <c r="O50" s="12"/>
      <c r="P50" s="12"/>
      <c r="Q50" s="12"/>
      <c r="R50" s="13"/>
    </row>
    <row r="51" spans="1:18" x14ac:dyDescent="0.25">
      <c r="A51" s="15" t="s">
        <v>98</v>
      </c>
      <c r="B51" s="16">
        <f>B$6</f>
        <v>2019</v>
      </c>
      <c r="C51" s="16">
        <f t="shared" ref="C51:D51" si="17">C$6</f>
        <v>2022</v>
      </c>
      <c r="D51" s="16">
        <f t="shared" si="17"/>
        <v>2023</v>
      </c>
      <c r="E51" s="16" t="str">
        <f>CONCATENATE("var ",RIGHT(D51,2),"/",RIGHT(C51,2))</f>
        <v>var 23/22</v>
      </c>
      <c r="F51" s="16" t="str">
        <f>CONCATENATE("var ",RIGHT(D51,2),"/",RIGHT(B51,2))</f>
        <v>var 23/19</v>
      </c>
      <c r="G51" s="16" t="str">
        <f>CONCATENATE("dif ",RIGHT(D51,2),"-",RIGHT(C51,2))</f>
        <v>dif 23-22</v>
      </c>
      <c r="H51" s="16" t="str">
        <f>CONCATENATE("dif ",RIGHT(D51,2),"-",RIGHT(B51,2))</f>
        <v>dif 23-19</v>
      </c>
      <c r="I51" s="16" t="str">
        <f>CONCATENATE("cuota ",RIGHT(D51,2))</f>
        <v>cuota 23</v>
      </c>
      <c r="J51" s="450"/>
      <c r="K51" s="16">
        <f>K$6</f>
        <v>2019</v>
      </c>
      <c r="L51" s="16">
        <f t="shared" ref="L51:M51" si="18">L$6</f>
        <v>2022</v>
      </c>
      <c r="M51" s="16">
        <f t="shared" si="18"/>
        <v>2023</v>
      </c>
      <c r="N51" s="16" t="str">
        <f>CONCATENATE("var ",RIGHT(M51,2),"/",RIGHT(L51,2))</f>
        <v>var 23/22</v>
      </c>
      <c r="O51" s="16" t="str">
        <f>CONCATENATE("var ",RIGHT(M51,2),"/",RIGHT(K51,2))</f>
        <v>var 23/19</v>
      </c>
      <c r="P51" s="16" t="str">
        <f>CONCATENATE("dif ",RIGHT(M51,2),"-",RIGHT(L51,2))</f>
        <v>dif 23-22</v>
      </c>
      <c r="Q51" s="16" t="str">
        <f>CONCATENATE("dif ",RIGHT(M51,2),"-",RIGHT(K51,2))</f>
        <v>dif 23-19</v>
      </c>
      <c r="R51" s="16" t="str">
        <f>CONCATENATE("cuota ",RIGHT(M51,2))</f>
        <v>cuota 23</v>
      </c>
    </row>
    <row r="52" spans="1:18" x14ac:dyDescent="0.25">
      <c r="A52" s="455" t="s">
        <v>99</v>
      </c>
      <c r="B52" s="456">
        <v>5429</v>
      </c>
      <c r="C52" s="456">
        <v>5181</v>
      </c>
      <c r="D52" s="456">
        <v>5529</v>
      </c>
      <c r="E52" s="457">
        <f t="shared" ref="E52:E73" si="19">IFERROR(D52/C52-1,"-")</f>
        <v>6.7168500289519484E-2</v>
      </c>
      <c r="F52" s="457">
        <f t="shared" ref="F52:F73" si="20">IFERROR(D52/B52-1,"-")</f>
        <v>1.841959845275376E-2</v>
      </c>
      <c r="G52" s="456">
        <f t="shared" ref="G52:G73" si="21">IFERROR(D52-C52,"-")</f>
        <v>348</v>
      </c>
      <c r="H52" s="456">
        <f t="shared" ref="H52:H73" si="22">IFERROR(D52-B52,"-")</f>
        <v>100</v>
      </c>
      <c r="I52" s="457">
        <f t="shared" ref="I52:I59" si="23">IFERROR(D52/$D$52,"-")</f>
        <v>1</v>
      </c>
      <c r="J52" s="454"/>
      <c r="K52" s="456">
        <v>34323</v>
      </c>
      <c r="L52" s="456">
        <v>31676</v>
      </c>
      <c r="M52" s="456">
        <v>35323</v>
      </c>
      <c r="N52" s="457">
        <f t="shared" ref="N52:N73" si="24">IFERROR(M52/L52-1,"-")</f>
        <v>0.11513448667761073</v>
      </c>
      <c r="O52" s="457">
        <f t="shared" ref="O52:O73" si="25">IFERROR(M52/K52-1,"-")</f>
        <v>2.9134982373335561E-2</v>
      </c>
      <c r="P52" s="456">
        <f t="shared" ref="P52:P73" si="26">IFERROR(M52-L52,"-")</f>
        <v>3647</v>
      </c>
      <c r="Q52" s="456">
        <f t="shared" ref="Q52:Q73" si="27">IFERROR(M52-K52,"-")</f>
        <v>1000</v>
      </c>
      <c r="R52" s="457">
        <f>M52/$M$52</f>
        <v>1</v>
      </c>
    </row>
    <row r="53" spans="1:18" x14ac:dyDescent="0.25">
      <c r="A53" s="458" t="s">
        <v>100</v>
      </c>
      <c r="B53" s="459">
        <v>3353</v>
      </c>
      <c r="C53" s="459">
        <v>3112</v>
      </c>
      <c r="D53" s="459">
        <v>3296</v>
      </c>
      <c r="E53" s="460">
        <f t="shared" si="19"/>
        <v>5.9125964010282805E-2</v>
      </c>
      <c r="F53" s="460">
        <f t="shared" si="20"/>
        <v>-1.6999701759618291E-2</v>
      </c>
      <c r="G53" s="459">
        <f t="shared" si="21"/>
        <v>184</v>
      </c>
      <c r="H53" s="459">
        <f t="shared" si="22"/>
        <v>-57</v>
      </c>
      <c r="I53" s="460">
        <f t="shared" si="23"/>
        <v>0.59612949900524503</v>
      </c>
      <c r="J53" s="461"/>
      <c r="K53" s="459">
        <v>19405</v>
      </c>
      <c r="L53" s="459">
        <v>16956</v>
      </c>
      <c r="M53" s="459">
        <v>19075</v>
      </c>
      <c r="N53" s="460">
        <f t="shared" si="24"/>
        <v>0.12497051191318698</v>
      </c>
      <c r="O53" s="460">
        <f t="shared" si="25"/>
        <v>-1.700592630765263E-2</v>
      </c>
      <c r="P53" s="459">
        <f t="shared" si="26"/>
        <v>2119</v>
      </c>
      <c r="Q53" s="459">
        <f t="shared" si="27"/>
        <v>-330</v>
      </c>
      <c r="R53" s="460">
        <f t="shared" ref="R53:R73" si="28">M53/$M$52</f>
        <v>0.54001641989638482</v>
      </c>
    </row>
    <row r="54" spans="1:18" x14ac:dyDescent="0.25">
      <c r="A54" s="432" t="s">
        <v>101</v>
      </c>
      <c r="B54" s="433">
        <v>2282</v>
      </c>
      <c r="C54" s="433">
        <v>2121</v>
      </c>
      <c r="D54" s="433">
        <v>2259</v>
      </c>
      <c r="E54" s="434">
        <f>IFERROR(D54/C54-1,"-")</f>
        <v>6.506364922206509E-2</v>
      </c>
      <c r="F54" s="434">
        <f t="shared" si="20"/>
        <v>-1.0078878177037676E-2</v>
      </c>
      <c r="G54" s="433">
        <f t="shared" si="21"/>
        <v>138</v>
      </c>
      <c r="H54" s="433">
        <f t="shared" si="22"/>
        <v>-23</v>
      </c>
      <c r="I54" s="434">
        <f t="shared" si="23"/>
        <v>0.40857297883884969</v>
      </c>
      <c r="J54" s="450"/>
      <c r="K54" s="433">
        <v>13464</v>
      </c>
      <c r="L54" s="433">
        <v>11348</v>
      </c>
      <c r="M54" s="433">
        <v>12789</v>
      </c>
      <c r="N54" s="434">
        <f t="shared" si="24"/>
        <v>0.1269827282340501</v>
      </c>
      <c r="O54" s="434">
        <f t="shared" si="25"/>
        <v>-5.0133689839572226E-2</v>
      </c>
      <c r="P54" s="433">
        <f t="shared" si="26"/>
        <v>1441</v>
      </c>
      <c r="Q54" s="433">
        <f t="shared" si="27"/>
        <v>-675</v>
      </c>
      <c r="R54" s="434">
        <f t="shared" si="28"/>
        <v>0.36205871528465872</v>
      </c>
    </row>
    <row r="55" spans="1:18" x14ac:dyDescent="0.25">
      <c r="A55" s="432" t="s">
        <v>102</v>
      </c>
      <c r="B55" s="433">
        <v>1071</v>
      </c>
      <c r="C55" s="433">
        <v>991</v>
      </c>
      <c r="D55" s="433">
        <v>1037</v>
      </c>
      <c r="E55" s="434">
        <f>IFERROR(D55/C55-1,"-")</f>
        <v>4.6417759838546901E-2</v>
      </c>
      <c r="F55" s="434">
        <f t="shared" si="20"/>
        <v>-3.1746031746031744E-2</v>
      </c>
      <c r="G55" s="433">
        <f t="shared" si="21"/>
        <v>46</v>
      </c>
      <c r="H55" s="433">
        <f t="shared" si="22"/>
        <v>-34</v>
      </c>
      <c r="I55" s="434">
        <f t="shared" si="23"/>
        <v>0.18755652016639537</v>
      </c>
      <c r="J55" s="450"/>
      <c r="K55" s="433">
        <v>5941</v>
      </c>
      <c r="L55" s="433">
        <v>5608</v>
      </c>
      <c r="M55" s="433">
        <v>6286</v>
      </c>
      <c r="N55" s="434">
        <f t="shared" si="24"/>
        <v>0.12089871611982872</v>
      </c>
      <c r="O55" s="434">
        <f t="shared" si="25"/>
        <v>5.8071031812826135E-2</v>
      </c>
      <c r="P55" s="433">
        <f t="shared" si="26"/>
        <v>678</v>
      </c>
      <c r="Q55" s="433">
        <f t="shared" si="27"/>
        <v>345</v>
      </c>
      <c r="R55" s="434">
        <f t="shared" si="28"/>
        <v>0.17795770461172608</v>
      </c>
    </row>
    <row r="56" spans="1:18" x14ac:dyDescent="0.25">
      <c r="A56" s="458" t="s">
        <v>103</v>
      </c>
      <c r="B56" s="459">
        <v>2076</v>
      </c>
      <c r="C56" s="459">
        <v>2069</v>
      </c>
      <c r="D56" s="459">
        <v>2233</v>
      </c>
      <c r="E56" s="460">
        <f t="shared" si="19"/>
        <v>7.9265345577573809E-2</v>
      </c>
      <c r="F56" s="460">
        <f t="shared" si="20"/>
        <v>7.562620423892108E-2</v>
      </c>
      <c r="G56" s="459">
        <f t="shared" si="21"/>
        <v>164</v>
      </c>
      <c r="H56" s="459">
        <f t="shared" si="22"/>
        <v>157</v>
      </c>
      <c r="I56" s="460">
        <f t="shared" si="23"/>
        <v>0.40387050099475491</v>
      </c>
      <c r="J56" s="461"/>
      <c r="K56" s="459">
        <v>14918</v>
      </c>
      <c r="L56" s="459">
        <v>14720</v>
      </c>
      <c r="M56" s="459">
        <v>16248</v>
      </c>
      <c r="N56" s="460">
        <f t="shared" si="24"/>
        <v>0.10380434782608705</v>
      </c>
      <c r="O56" s="460">
        <f t="shared" si="25"/>
        <v>8.9154042096795783E-2</v>
      </c>
      <c r="P56" s="459">
        <f t="shared" si="26"/>
        <v>1528</v>
      </c>
      <c r="Q56" s="459">
        <f t="shared" si="27"/>
        <v>1330</v>
      </c>
      <c r="R56" s="460">
        <f t="shared" si="28"/>
        <v>0.45998358010361523</v>
      </c>
    </row>
    <row r="57" spans="1:18" x14ac:dyDescent="0.25">
      <c r="A57" s="432" t="s">
        <v>104</v>
      </c>
      <c r="B57" s="433">
        <v>963</v>
      </c>
      <c r="C57" s="433">
        <v>1045</v>
      </c>
      <c r="D57" s="433">
        <v>1099</v>
      </c>
      <c r="E57" s="434">
        <f t="shared" si="19"/>
        <v>5.1674641148325318E-2</v>
      </c>
      <c r="F57" s="434">
        <f t="shared" si="20"/>
        <v>0.14122533748701982</v>
      </c>
      <c r="G57" s="433">
        <f t="shared" si="21"/>
        <v>54</v>
      </c>
      <c r="H57" s="433">
        <f t="shared" si="22"/>
        <v>136</v>
      </c>
      <c r="I57" s="434">
        <f t="shared" si="23"/>
        <v>0.19877012117923676</v>
      </c>
      <c r="J57" s="450"/>
      <c r="K57" s="433">
        <v>6154</v>
      </c>
      <c r="L57" s="433">
        <v>6366</v>
      </c>
      <c r="M57" s="433">
        <v>6938</v>
      </c>
      <c r="N57" s="434">
        <f t="shared" si="24"/>
        <v>8.9852340559220867E-2</v>
      </c>
      <c r="O57" s="434">
        <f t="shared" si="25"/>
        <v>0.12739681507962297</v>
      </c>
      <c r="P57" s="433">
        <f t="shared" si="26"/>
        <v>572</v>
      </c>
      <c r="Q57" s="433">
        <f t="shared" si="27"/>
        <v>784</v>
      </c>
      <c r="R57" s="434">
        <f t="shared" si="28"/>
        <v>0.19641593296152648</v>
      </c>
    </row>
    <row r="58" spans="1:18" x14ac:dyDescent="0.25">
      <c r="A58" s="432" t="s">
        <v>22</v>
      </c>
      <c r="B58" s="433">
        <v>295</v>
      </c>
      <c r="C58" s="433">
        <v>222</v>
      </c>
      <c r="D58" s="433">
        <v>255</v>
      </c>
      <c r="E58" s="434">
        <f t="shared" si="19"/>
        <v>0.14864864864864868</v>
      </c>
      <c r="F58" s="434">
        <f t="shared" si="20"/>
        <v>-0.13559322033898302</v>
      </c>
      <c r="G58" s="433">
        <f t="shared" si="21"/>
        <v>33</v>
      </c>
      <c r="H58" s="433">
        <f t="shared" si="22"/>
        <v>-40</v>
      </c>
      <c r="I58" s="434">
        <f t="shared" si="23"/>
        <v>4.6120455778621811E-2</v>
      </c>
      <c r="J58" s="450"/>
      <c r="K58" s="433">
        <v>2592</v>
      </c>
      <c r="L58" s="433">
        <v>2201</v>
      </c>
      <c r="M58" s="433">
        <v>2519</v>
      </c>
      <c r="N58" s="434">
        <f t="shared" si="24"/>
        <v>0.14447978191731026</v>
      </c>
      <c r="O58" s="434">
        <f t="shared" si="25"/>
        <v>-2.8163580246913567E-2</v>
      </c>
      <c r="P58" s="433">
        <f t="shared" si="26"/>
        <v>318</v>
      </c>
      <c r="Q58" s="433">
        <f t="shared" si="27"/>
        <v>-73</v>
      </c>
      <c r="R58" s="434">
        <f t="shared" si="28"/>
        <v>7.1313308609121537E-2</v>
      </c>
    </row>
    <row r="59" spans="1:18" x14ac:dyDescent="0.25">
      <c r="A59" s="432" t="s">
        <v>32</v>
      </c>
      <c r="B59" s="433">
        <v>113</v>
      </c>
      <c r="C59" s="433">
        <v>101</v>
      </c>
      <c r="D59" s="433">
        <v>105</v>
      </c>
      <c r="E59" s="434">
        <f t="shared" si="19"/>
        <v>3.9603960396039639E-2</v>
      </c>
      <c r="F59" s="434">
        <f t="shared" si="20"/>
        <v>-7.0796460176991149E-2</v>
      </c>
      <c r="G59" s="433">
        <f t="shared" si="21"/>
        <v>4</v>
      </c>
      <c r="H59" s="433">
        <f t="shared" si="22"/>
        <v>-8</v>
      </c>
      <c r="I59" s="434">
        <f t="shared" si="23"/>
        <v>1.8990775908844276E-2</v>
      </c>
      <c r="J59" s="450"/>
      <c r="K59" s="433">
        <v>793</v>
      </c>
      <c r="L59" s="433">
        <v>782</v>
      </c>
      <c r="M59" s="433">
        <v>767</v>
      </c>
      <c r="N59" s="434">
        <f t="shared" si="24"/>
        <v>-1.9181585677749413E-2</v>
      </c>
      <c r="O59" s="434">
        <f t="shared" si="25"/>
        <v>-3.2786885245901676E-2</v>
      </c>
      <c r="P59" s="433">
        <f t="shared" si="26"/>
        <v>-15</v>
      </c>
      <c r="Q59" s="433">
        <f t="shared" si="27"/>
        <v>-26</v>
      </c>
      <c r="R59" s="434">
        <f t="shared" si="28"/>
        <v>2.1713897460578092E-2</v>
      </c>
    </row>
    <row r="60" spans="1:18" x14ac:dyDescent="0.25">
      <c r="A60" s="432" t="s">
        <v>27</v>
      </c>
      <c r="B60" s="433" t="s">
        <v>115</v>
      </c>
      <c r="C60" s="433" t="s">
        <v>115</v>
      </c>
      <c r="D60" s="433" t="s">
        <v>115</v>
      </c>
      <c r="E60" s="434" t="str">
        <f t="shared" si="19"/>
        <v>-</v>
      </c>
      <c r="F60" s="434" t="str">
        <f t="shared" si="20"/>
        <v>-</v>
      </c>
      <c r="G60" s="433" t="str">
        <f t="shared" si="21"/>
        <v>-</v>
      </c>
      <c r="H60" s="433" t="str">
        <f t="shared" si="22"/>
        <v>-</v>
      </c>
      <c r="I60" s="434" t="str">
        <f>IFERROR(D60/$D$52,"-")</f>
        <v>-</v>
      </c>
      <c r="J60" s="450"/>
      <c r="K60" s="433">
        <v>351</v>
      </c>
      <c r="L60" s="433">
        <v>191</v>
      </c>
      <c r="M60" s="433">
        <v>248</v>
      </c>
      <c r="N60" s="434">
        <f t="shared" si="24"/>
        <v>0.29842931937172779</v>
      </c>
      <c r="O60" s="434">
        <f t="shared" si="25"/>
        <v>-0.29344729344729348</v>
      </c>
      <c r="P60" s="433">
        <f t="shared" si="26"/>
        <v>57</v>
      </c>
      <c r="Q60" s="433">
        <f t="shared" si="27"/>
        <v>-103</v>
      </c>
      <c r="R60" s="434">
        <f t="shared" si="28"/>
        <v>7.0209212128075193E-3</v>
      </c>
    </row>
    <row r="61" spans="1:18" x14ac:dyDescent="0.25">
      <c r="A61" s="432" t="s">
        <v>37</v>
      </c>
      <c r="B61" s="433">
        <v>12</v>
      </c>
      <c r="C61" s="433">
        <v>0</v>
      </c>
      <c r="D61" s="433">
        <v>5</v>
      </c>
      <c r="E61" s="434" t="str">
        <f t="shared" si="19"/>
        <v>-</v>
      </c>
      <c r="F61" s="434">
        <f t="shared" si="20"/>
        <v>-0.58333333333333326</v>
      </c>
      <c r="G61" s="433">
        <f t="shared" si="21"/>
        <v>5</v>
      </c>
      <c r="H61" s="433">
        <f t="shared" si="22"/>
        <v>-7</v>
      </c>
      <c r="I61" s="434">
        <f t="shared" ref="I61:I73" si="29">IFERROR(D61/$D$52,"-")</f>
        <v>9.043226623259179E-4</v>
      </c>
      <c r="J61" s="450"/>
      <c r="K61" s="433">
        <v>290</v>
      </c>
      <c r="L61" s="433">
        <v>154</v>
      </c>
      <c r="M61" s="433">
        <v>219</v>
      </c>
      <c r="N61" s="434">
        <f t="shared" si="24"/>
        <v>0.42207792207792205</v>
      </c>
      <c r="O61" s="434">
        <f t="shared" si="25"/>
        <v>-0.2448275862068966</v>
      </c>
      <c r="P61" s="433">
        <f t="shared" si="26"/>
        <v>65</v>
      </c>
      <c r="Q61" s="433">
        <f t="shared" si="27"/>
        <v>-71</v>
      </c>
      <c r="R61" s="434">
        <f t="shared" si="28"/>
        <v>6.1999263935679306E-3</v>
      </c>
    </row>
    <row r="62" spans="1:18" x14ac:dyDescent="0.25">
      <c r="A62" s="432" t="s">
        <v>30</v>
      </c>
      <c r="B62" s="433">
        <v>97</v>
      </c>
      <c r="C62" s="433">
        <v>92</v>
      </c>
      <c r="D62" s="433">
        <v>95</v>
      </c>
      <c r="E62" s="434">
        <f t="shared" si="19"/>
        <v>3.2608695652173836E-2</v>
      </c>
      <c r="F62" s="434">
        <f t="shared" si="20"/>
        <v>-2.0618556701030966E-2</v>
      </c>
      <c r="G62" s="433">
        <f t="shared" si="21"/>
        <v>3</v>
      </c>
      <c r="H62" s="433">
        <f t="shared" si="22"/>
        <v>-2</v>
      </c>
      <c r="I62" s="434">
        <f t="shared" si="29"/>
        <v>1.7182130584192441E-2</v>
      </c>
      <c r="J62" s="450"/>
      <c r="K62" s="433">
        <v>569</v>
      </c>
      <c r="L62" s="433">
        <v>673</v>
      </c>
      <c r="M62" s="433">
        <v>740</v>
      </c>
      <c r="N62" s="434">
        <f t="shared" si="24"/>
        <v>9.9554234769688055E-2</v>
      </c>
      <c r="O62" s="434">
        <f t="shared" si="25"/>
        <v>0.30052724077328641</v>
      </c>
      <c r="P62" s="433">
        <f t="shared" si="26"/>
        <v>67</v>
      </c>
      <c r="Q62" s="433">
        <f t="shared" si="27"/>
        <v>171</v>
      </c>
      <c r="R62" s="434">
        <f t="shared" si="28"/>
        <v>2.0949522973699855E-2</v>
      </c>
    </row>
    <row r="63" spans="1:18" x14ac:dyDescent="0.25">
      <c r="A63" s="432" t="s">
        <v>31</v>
      </c>
      <c r="B63" s="433">
        <v>81</v>
      </c>
      <c r="C63" s="433">
        <v>84</v>
      </c>
      <c r="D63" s="433">
        <v>87</v>
      </c>
      <c r="E63" s="434">
        <f t="shared" si="19"/>
        <v>3.5714285714285809E-2</v>
      </c>
      <c r="F63" s="434">
        <f t="shared" si="20"/>
        <v>7.4074074074074181E-2</v>
      </c>
      <c r="G63" s="433">
        <f t="shared" si="21"/>
        <v>3</v>
      </c>
      <c r="H63" s="433">
        <f t="shared" si="22"/>
        <v>6</v>
      </c>
      <c r="I63" s="434">
        <f t="shared" si="29"/>
        <v>1.5735214324470972E-2</v>
      </c>
      <c r="J63" s="450"/>
      <c r="K63" s="433">
        <v>550</v>
      </c>
      <c r="L63" s="433">
        <v>628</v>
      </c>
      <c r="M63" s="433">
        <v>626</v>
      </c>
      <c r="N63" s="434">
        <f t="shared" si="24"/>
        <v>-3.1847133757961776E-3</v>
      </c>
      <c r="O63" s="434">
        <f t="shared" si="25"/>
        <v>0.13818181818181818</v>
      </c>
      <c r="P63" s="433">
        <f t="shared" si="26"/>
        <v>-2</v>
      </c>
      <c r="Q63" s="433">
        <f t="shared" si="27"/>
        <v>76</v>
      </c>
      <c r="R63" s="434">
        <f t="shared" si="28"/>
        <v>1.7722164029102851E-2</v>
      </c>
    </row>
    <row r="64" spans="1:18" x14ac:dyDescent="0.25">
      <c r="A64" s="432" t="s">
        <v>35</v>
      </c>
      <c r="B64" s="433">
        <v>90</v>
      </c>
      <c r="C64" s="433">
        <v>141</v>
      </c>
      <c r="D64" s="433">
        <v>135</v>
      </c>
      <c r="E64" s="434">
        <f t="shared" si="19"/>
        <v>-4.2553191489361653E-2</v>
      </c>
      <c r="F64" s="434">
        <f t="shared" si="20"/>
        <v>0.5</v>
      </c>
      <c r="G64" s="433">
        <f t="shared" si="21"/>
        <v>-6</v>
      </c>
      <c r="H64" s="433">
        <f t="shared" si="22"/>
        <v>45</v>
      </c>
      <c r="I64" s="434">
        <f t="shared" si="29"/>
        <v>2.4416711882799782E-2</v>
      </c>
      <c r="J64" s="450"/>
      <c r="K64" s="433">
        <v>680</v>
      </c>
      <c r="L64" s="433">
        <v>894</v>
      </c>
      <c r="M64" s="433">
        <v>898</v>
      </c>
      <c r="N64" s="434">
        <f t="shared" si="24"/>
        <v>4.4742729306488371E-3</v>
      </c>
      <c r="O64" s="434">
        <f t="shared" si="25"/>
        <v>0.32058823529411762</v>
      </c>
      <c r="P64" s="433">
        <f t="shared" si="26"/>
        <v>4</v>
      </c>
      <c r="Q64" s="433">
        <f t="shared" si="27"/>
        <v>218</v>
      </c>
      <c r="R64" s="434">
        <f t="shared" si="28"/>
        <v>2.5422529230246581E-2</v>
      </c>
    </row>
    <row r="65" spans="1:18" x14ac:dyDescent="0.25">
      <c r="A65" s="432" t="s">
        <v>25</v>
      </c>
      <c r="B65" s="433">
        <v>14</v>
      </c>
      <c r="C65" s="433">
        <v>10</v>
      </c>
      <c r="D65" s="433">
        <v>9</v>
      </c>
      <c r="E65" s="434">
        <f t="shared" si="19"/>
        <v>-9.9999999999999978E-2</v>
      </c>
      <c r="F65" s="434">
        <f t="shared" si="20"/>
        <v>-0.3571428571428571</v>
      </c>
      <c r="G65" s="433">
        <f t="shared" si="21"/>
        <v>-1</v>
      </c>
      <c r="H65" s="433">
        <f t="shared" si="22"/>
        <v>-5</v>
      </c>
      <c r="I65" s="434">
        <f t="shared" si="29"/>
        <v>1.6277807921866521E-3</v>
      </c>
      <c r="J65" s="450"/>
      <c r="K65" s="433">
        <v>368</v>
      </c>
      <c r="L65" s="433">
        <v>286</v>
      </c>
      <c r="M65" s="433">
        <v>347</v>
      </c>
      <c r="N65" s="434">
        <f t="shared" si="24"/>
        <v>0.21328671328671334</v>
      </c>
      <c r="O65" s="434">
        <f t="shared" si="25"/>
        <v>-5.7065217391304324E-2</v>
      </c>
      <c r="P65" s="433">
        <f t="shared" si="26"/>
        <v>61</v>
      </c>
      <c r="Q65" s="433">
        <f t="shared" si="27"/>
        <v>-21</v>
      </c>
      <c r="R65" s="434">
        <f t="shared" si="28"/>
        <v>9.8236276646943912E-3</v>
      </c>
    </row>
    <row r="66" spans="1:18" x14ac:dyDescent="0.25">
      <c r="A66" s="432" t="s">
        <v>43</v>
      </c>
      <c r="B66" s="433">
        <v>54</v>
      </c>
      <c r="C66" s="433">
        <v>53</v>
      </c>
      <c r="D66" s="433">
        <v>60</v>
      </c>
      <c r="E66" s="434">
        <f t="shared" si="19"/>
        <v>0.13207547169811318</v>
      </c>
      <c r="F66" s="434">
        <f t="shared" si="20"/>
        <v>0.11111111111111116</v>
      </c>
      <c r="G66" s="433">
        <f t="shared" si="21"/>
        <v>7</v>
      </c>
      <c r="H66" s="433">
        <f t="shared" si="22"/>
        <v>6</v>
      </c>
      <c r="I66" s="434">
        <f t="shared" si="29"/>
        <v>1.0851871947911014E-2</v>
      </c>
      <c r="J66" s="450"/>
      <c r="K66" s="433">
        <v>318</v>
      </c>
      <c r="L66" s="433">
        <v>310</v>
      </c>
      <c r="M66" s="433">
        <v>324</v>
      </c>
      <c r="N66" s="434">
        <f t="shared" si="24"/>
        <v>4.5161290322580649E-2</v>
      </c>
      <c r="O66" s="434">
        <f t="shared" si="25"/>
        <v>1.8867924528301883E-2</v>
      </c>
      <c r="P66" s="433">
        <f t="shared" si="26"/>
        <v>14</v>
      </c>
      <c r="Q66" s="433">
        <f t="shared" si="27"/>
        <v>6</v>
      </c>
      <c r="R66" s="434">
        <f t="shared" si="28"/>
        <v>9.172493842538855E-3</v>
      </c>
    </row>
    <row r="67" spans="1:18" x14ac:dyDescent="0.25">
      <c r="A67" s="432" t="s">
        <v>33</v>
      </c>
      <c r="B67" s="433">
        <v>81</v>
      </c>
      <c r="C67" s="433">
        <v>71</v>
      </c>
      <c r="D67" s="433">
        <v>80</v>
      </c>
      <c r="E67" s="434">
        <f t="shared" si="19"/>
        <v>0.12676056338028174</v>
      </c>
      <c r="F67" s="434">
        <f t="shared" si="20"/>
        <v>-1.2345679012345734E-2</v>
      </c>
      <c r="G67" s="433">
        <f t="shared" si="21"/>
        <v>9</v>
      </c>
      <c r="H67" s="433">
        <f t="shared" si="22"/>
        <v>-1</v>
      </c>
      <c r="I67" s="434">
        <f t="shared" si="29"/>
        <v>1.4469162597214686E-2</v>
      </c>
      <c r="J67" s="450"/>
      <c r="K67" s="433">
        <v>459</v>
      </c>
      <c r="L67" s="433">
        <v>457</v>
      </c>
      <c r="M67" s="433">
        <v>503</v>
      </c>
      <c r="N67" s="434">
        <f t="shared" si="24"/>
        <v>0.10065645514223198</v>
      </c>
      <c r="O67" s="434">
        <f t="shared" si="25"/>
        <v>9.5860566448801698E-2</v>
      </c>
      <c r="P67" s="433">
        <f t="shared" si="26"/>
        <v>46</v>
      </c>
      <c r="Q67" s="433">
        <f t="shared" si="27"/>
        <v>44</v>
      </c>
      <c r="R67" s="434">
        <f t="shared" si="28"/>
        <v>1.4240013588879767E-2</v>
      </c>
    </row>
    <row r="68" spans="1:18" x14ac:dyDescent="0.25">
      <c r="A68" s="432" t="s">
        <v>44</v>
      </c>
      <c r="B68" s="433">
        <v>51</v>
      </c>
      <c r="C68" s="433">
        <v>56</v>
      </c>
      <c r="D68" s="433">
        <v>62</v>
      </c>
      <c r="E68" s="434">
        <f t="shared" si="19"/>
        <v>0.10714285714285721</v>
      </c>
      <c r="F68" s="434">
        <f t="shared" si="20"/>
        <v>0.21568627450980382</v>
      </c>
      <c r="G68" s="433">
        <f t="shared" si="21"/>
        <v>6</v>
      </c>
      <c r="H68" s="433">
        <f t="shared" si="22"/>
        <v>11</v>
      </c>
      <c r="I68" s="434">
        <f t="shared" si="29"/>
        <v>1.1213601012841383E-2</v>
      </c>
      <c r="J68" s="450"/>
      <c r="K68" s="433">
        <v>346</v>
      </c>
      <c r="L68" s="433">
        <v>366</v>
      </c>
      <c r="M68" s="433">
        <v>448</v>
      </c>
      <c r="N68" s="434">
        <f t="shared" si="24"/>
        <v>0.22404371584699456</v>
      </c>
      <c r="O68" s="434">
        <f t="shared" si="25"/>
        <v>0.2947976878612717</v>
      </c>
      <c r="P68" s="433">
        <f t="shared" si="26"/>
        <v>82</v>
      </c>
      <c r="Q68" s="433">
        <f t="shared" si="27"/>
        <v>102</v>
      </c>
      <c r="R68" s="434">
        <f t="shared" si="28"/>
        <v>1.2682954448942615E-2</v>
      </c>
    </row>
    <row r="69" spans="1:18" x14ac:dyDescent="0.25">
      <c r="A69" s="432" t="s">
        <v>36</v>
      </c>
      <c r="B69" s="433">
        <v>13</v>
      </c>
      <c r="C69" s="433">
        <v>2</v>
      </c>
      <c r="D69" s="433">
        <v>6</v>
      </c>
      <c r="E69" s="434">
        <f t="shared" si="19"/>
        <v>2</v>
      </c>
      <c r="F69" s="434">
        <f t="shared" si="20"/>
        <v>-0.53846153846153844</v>
      </c>
      <c r="G69" s="433">
        <f t="shared" si="21"/>
        <v>4</v>
      </c>
      <c r="H69" s="433">
        <f t="shared" si="22"/>
        <v>-7</v>
      </c>
      <c r="I69" s="434">
        <f t="shared" si="29"/>
        <v>1.0851871947911015E-3</v>
      </c>
      <c r="J69" s="450"/>
      <c r="K69" s="433">
        <v>231</v>
      </c>
      <c r="L69" s="433">
        <v>133</v>
      </c>
      <c r="M69" s="433">
        <v>188</v>
      </c>
      <c r="N69" s="434">
        <f t="shared" si="24"/>
        <v>0.41353383458646609</v>
      </c>
      <c r="O69" s="434">
        <f t="shared" si="25"/>
        <v>-0.18614718614718617</v>
      </c>
      <c r="P69" s="433">
        <f t="shared" si="26"/>
        <v>55</v>
      </c>
      <c r="Q69" s="433">
        <f t="shared" si="27"/>
        <v>-43</v>
      </c>
      <c r="R69" s="434">
        <f t="shared" si="28"/>
        <v>5.3223112419669904E-3</v>
      </c>
    </row>
    <row r="70" spans="1:18" x14ac:dyDescent="0.25">
      <c r="A70" s="432" t="s">
        <v>23</v>
      </c>
      <c r="B70" s="433">
        <v>24</v>
      </c>
      <c r="C70" s="433">
        <v>27</v>
      </c>
      <c r="D70" s="433">
        <v>33</v>
      </c>
      <c r="E70" s="434">
        <f t="shared" si="19"/>
        <v>0.22222222222222232</v>
      </c>
      <c r="F70" s="434">
        <f t="shared" si="20"/>
        <v>0.375</v>
      </c>
      <c r="G70" s="433">
        <f t="shared" si="21"/>
        <v>6</v>
      </c>
      <c r="H70" s="433">
        <f t="shared" si="22"/>
        <v>9</v>
      </c>
      <c r="I70" s="434">
        <f t="shared" si="29"/>
        <v>5.9685295713510578E-3</v>
      </c>
      <c r="J70" s="450"/>
      <c r="K70" s="433">
        <v>220</v>
      </c>
      <c r="L70" s="433">
        <v>203</v>
      </c>
      <c r="M70" s="433">
        <v>234</v>
      </c>
      <c r="N70" s="434">
        <f t="shared" si="24"/>
        <v>0.15270935960591125</v>
      </c>
      <c r="O70" s="434">
        <f t="shared" si="25"/>
        <v>6.3636363636363713E-2</v>
      </c>
      <c r="P70" s="433">
        <f t="shared" si="26"/>
        <v>31</v>
      </c>
      <c r="Q70" s="433">
        <f t="shared" si="27"/>
        <v>14</v>
      </c>
      <c r="R70" s="434">
        <f t="shared" si="28"/>
        <v>6.6245788862780621E-3</v>
      </c>
    </row>
    <row r="71" spans="1:18" x14ac:dyDescent="0.25">
      <c r="A71" s="432" t="s">
        <v>40</v>
      </c>
      <c r="B71" s="433">
        <v>48</v>
      </c>
      <c r="C71" s="433">
        <v>48</v>
      </c>
      <c r="D71" s="433">
        <v>52</v>
      </c>
      <c r="E71" s="434">
        <f t="shared" si="19"/>
        <v>8.3333333333333259E-2</v>
      </c>
      <c r="F71" s="434">
        <f t="shared" si="20"/>
        <v>8.3333333333333259E-2</v>
      </c>
      <c r="G71" s="433">
        <f t="shared" si="21"/>
        <v>4</v>
      </c>
      <c r="H71" s="433">
        <f t="shared" si="22"/>
        <v>4</v>
      </c>
      <c r="I71" s="434">
        <f t="shared" si="29"/>
        <v>9.4049556881895466E-3</v>
      </c>
      <c r="J71" s="450"/>
      <c r="K71" s="433">
        <v>163</v>
      </c>
      <c r="L71" s="433">
        <v>288</v>
      </c>
      <c r="M71" s="433">
        <v>309</v>
      </c>
      <c r="N71" s="434">
        <f t="shared" si="24"/>
        <v>7.2916666666666741E-2</v>
      </c>
      <c r="O71" s="434">
        <f t="shared" si="25"/>
        <v>0.89570552147239257</v>
      </c>
      <c r="P71" s="433">
        <f t="shared" si="26"/>
        <v>21</v>
      </c>
      <c r="Q71" s="433">
        <f t="shared" si="27"/>
        <v>146</v>
      </c>
      <c r="R71" s="434">
        <f t="shared" si="28"/>
        <v>8.7478413498287243E-3</v>
      </c>
    </row>
    <row r="72" spans="1:18" x14ac:dyDescent="0.25">
      <c r="A72" s="432" t="s">
        <v>105</v>
      </c>
      <c r="B72" s="433">
        <v>38</v>
      </c>
      <c r="C72" s="433">
        <v>0</v>
      </c>
      <c r="D72" s="433">
        <v>0</v>
      </c>
      <c r="E72" s="434" t="str">
        <f t="shared" si="19"/>
        <v>-</v>
      </c>
      <c r="F72" s="434">
        <f t="shared" si="20"/>
        <v>-1</v>
      </c>
      <c r="G72" s="433">
        <f t="shared" si="21"/>
        <v>0</v>
      </c>
      <c r="H72" s="433">
        <f t="shared" si="22"/>
        <v>-38</v>
      </c>
      <c r="I72" s="434">
        <f t="shared" si="29"/>
        <v>0</v>
      </c>
      <c r="J72" s="450"/>
      <c r="K72" s="433">
        <v>217</v>
      </c>
      <c r="L72" s="433">
        <v>9</v>
      </c>
      <c r="M72" s="433">
        <v>0</v>
      </c>
      <c r="N72" s="434">
        <f t="shared" si="24"/>
        <v>-1</v>
      </c>
      <c r="O72" s="434">
        <f t="shared" si="25"/>
        <v>-1</v>
      </c>
      <c r="P72" s="433">
        <f t="shared" si="26"/>
        <v>-9</v>
      </c>
      <c r="Q72" s="433">
        <f t="shared" si="27"/>
        <v>-217</v>
      </c>
      <c r="R72" s="434">
        <f t="shared" si="28"/>
        <v>0</v>
      </c>
    </row>
    <row r="73" spans="1:18" x14ac:dyDescent="0.25">
      <c r="A73" s="432" t="s">
        <v>106</v>
      </c>
      <c r="B73" s="433">
        <v>81</v>
      </c>
      <c r="C73" s="433">
        <v>84</v>
      </c>
      <c r="D73" s="433">
        <v>114</v>
      </c>
      <c r="E73" s="434">
        <f t="shared" si="19"/>
        <v>0.35714285714285721</v>
      </c>
      <c r="F73" s="434">
        <f t="shared" si="20"/>
        <v>0.40740740740740744</v>
      </c>
      <c r="G73" s="433">
        <f t="shared" si="21"/>
        <v>30</v>
      </c>
      <c r="H73" s="433">
        <f t="shared" si="22"/>
        <v>33</v>
      </c>
      <c r="I73" s="434">
        <f t="shared" si="29"/>
        <v>2.0618556701030927E-2</v>
      </c>
      <c r="J73" s="450"/>
      <c r="K73" s="433">
        <v>486</v>
      </c>
      <c r="L73" s="433">
        <v>554</v>
      </c>
      <c r="M73" s="433">
        <v>735</v>
      </c>
      <c r="N73" s="434">
        <f t="shared" si="24"/>
        <v>0.3267148014440433</v>
      </c>
      <c r="O73" s="434">
        <f t="shared" si="25"/>
        <v>0.51234567901234573</v>
      </c>
      <c r="P73" s="433">
        <f t="shared" si="26"/>
        <v>181</v>
      </c>
      <c r="Q73" s="433">
        <f t="shared" si="27"/>
        <v>249</v>
      </c>
      <c r="R73" s="434">
        <f t="shared" si="28"/>
        <v>2.0807972142796477E-2</v>
      </c>
    </row>
    <row r="74" spans="1:18" ht="21" x14ac:dyDescent="0.35">
      <c r="A74" s="353" t="s">
        <v>112</v>
      </c>
      <c r="B74" s="353"/>
      <c r="C74" s="353"/>
      <c r="D74" s="353"/>
      <c r="E74" s="353"/>
      <c r="F74" s="353"/>
      <c r="G74" s="353"/>
      <c r="H74" s="353"/>
      <c r="I74" s="353"/>
      <c r="J74" s="353"/>
      <c r="K74" s="353"/>
      <c r="L74" s="353"/>
      <c r="M74" s="353"/>
      <c r="N74" s="353"/>
      <c r="O74" s="353"/>
      <c r="P74" s="353"/>
      <c r="Q74" s="353"/>
      <c r="R74" s="353"/>
    </row>
    <row r="75" spans="1:18" x14ac:dyDescent="0.25">
      <c r="A75" s="72"/>
      <c r="B75" s="11" t="s">
        <v>114</v>
      </c>
      <c r="C75" s="12"/>
      <c r="D75" s="12"/>
      <c r="E75" s="12"/>
      <c r="F75" s="12"/>
      <c r="G75" s="12"/>
      <c r="H75" s="12"/>
      <c r="I75" s="13"/>
      <c r="J75" s="449"/>
      <c r="K75" s="11" t="str">
        <f>CONCATENATE("acumulado ",B75)</f>
        <v>acumulado junio</v>
      </c>
      <c r="L75" s="12"/>
      <c r="M75" s="12"/>
      <c r="N75" s="12"/>
      <c r="O75" s="12"/>
      <c r="P75" s="12"/>
      <c r="Q75" s="12"/>
      <c r="R75" s="13"/>
    </row>
    <row r="76" spans="1:18" x14ac:dyDescent="0.25">
      <c r="A76" s="15"/>
      <c r="B76" s="16">
        <f>B$6</f>
        <v>2019</v>
      </c>
      <c r="C76" s="16">
        <f t="shared" ref="C76:D76" si="30">C$6</f>
        <v>2022</v>
      </c>
      <c r="D76" s="16">
        <f t="shared" si="30"/>
        <v>2023</v>
      </c>
      <c r="E76" s="16" t="str">
        <f>CONCATENATE("var ",RIGHT(D76,2),"/",RIGHT(C76,2))</f>
        <v>var 23/22</v>
      </c>
      <c r="F76" s="16" t="str">
        <f>CONCATENATE("var ",RIGHT(D76,2),"/",RIGHT(B76,2))</f>
        <v>var 23/19</v>
      </c>
      <c r="G76" s="16" t="str">
        <f>CONCATENATE("dif ",RIGHT(D76,2),"-",RIGHT(C76,2))</f>
        <v>dif 23-22</v>
      </c>
      <c r="H76" s="16" t="str">
        <f>CONCATENATE("dif ",RIGHT(D76,2),"-",RIGHT(B76,2))</f>
        <v>dif 23-19</v>
      </c>
      <c r="I76" s="16" t="str">
        <f>CONCATENATE("cuota ",RIGHT(D76,2))</f>
        <v>cuota 23</v>
      </c>
      <c r="J76" s="450"/>
      <c r="K76" s="16">
        <f>K$6</f>
        <v>2019</v>
      </c>
      <c r="L76" s="16">
        <f t="shared" ref="L76:M76" si="31">L$6</f>
        <v>2022</v>
      </c>
      <c r="M76" s="16">
        <f t="shared" si="31"/>
        <v>2023</v>
      </c>
      <c r="N76" s="16" t="str">
        <f>CONCATENATE("var ",RIGHT(M76,2),"/",RIGHT(L76,2))</f>
        <v>var 23/22</v>
      </c>
      <c r="O76" s="16" t="str">
        <f>CONCATENATE("var ",RIGHT(M76,2),"/",RIGHT(K76,2))</f>
        <v>var 23/19</v>
      </c>
      <c r="P76" s="16" t="str">
        <f>CONCATENATE("dif ",RIGHT(M76,2),"-",RIGHT(L76,2))</f>
        <v>dif 23-22</v>
      </c>
      <c r="Q76" s="16" t="str">
        <f>CONCATENATE("dif ",RIGHT(M76,2),"-",RIGHT(K76,2))</f>
        <v>dif 23-19</v>
      </c>
      <c r="R76" s="16" t="str">
        <f>CONCATENATE("cuota ",RIGHT(M76,2))</f>
        <v>cuota 23</v>
      </c>
    </row>
    <row r="77" spans="1:18" x14ac:dyDescent="0.25">
      <c r="A77" s="451" t="s">
        <v>94</v>
      </c>
      <c r="B77" s="452">
        <v>5429</v>
      </c>
      <c r="C77" s="452">
        <v>5181</v>
      </c>
      <c r="D77" s="452">
        <v>5529</v>
      </c>
      <c r="E77" s="453">
        <f>IFERROR(D77/C77-1,"-")</f>
        <v>6.7168500289519484E-2</v>
      </c>
      <c r="F77" s="453">
        <f>IFERROR(D77/B77-1,"-")</f>
        <v>1.841959845275376E-2</v>
      </c>
      <c r="G77" s="452">
        <f>IFERROR(D77-C77,"-")</f>
        <v>348</v>
      </c>
      <c r="H77" s="452">
        <f>IFERROR(D77-B77,"-")</f>
        <v>100</v>
      </c>
      <c r="I77" s="453">
        <f>D77/$D$77</f>
        <v>1</v>
      </c>
      <c r="J77" s="454"/>
      <c r="K77" s="452">
        <v>34323</v>
      </c>
      <c r="L77" s="452">
        <v>31676</v>
      </c>
      <c r="M77" s="452">
        <v>35323</v>
      </c>
      <c r="N77" s="453">
        <f>IFERROR(M77/L77-1,"-")</f>
        <v>0.11513448667761073</v>
      </c>
      <c r="O77" s="453">
        <f>IFERROR(M77/K77-1,"-")</f>
        <v>2.9134982373335561E-2</v>
      </c>
      <c r="P77" s="452">
        <f>IFERROR(M77-L77,"-")</f>
        <v>3647</v>
      </c>
      <c r="Q77" s="452">
        <f>IFERROR(M77-K77,"-")</f>
        <v>1000</v>
      </c>
      <c r="R77" s="453">
        <f>M77/$M$77</f>
        <v>1</v>
      </c>
    </row>
    <row r="78" spans="1:18" x14ac:dyDescent="0.25">
      <c r="A78" s="432" t="s">
        <v>108</v>
      </c>
      <c r="B78" s="433">
        <v>2991</v>
      </c>
      <c r="C78" s="433">
        <v>2707</v>
      </c>
      <c r="D78" s="433">
        <v>2874</v>
      </c>
      <c r="E78" s="434">
        <f>IFERROR(D78/C78-1,"-")</f>
        <v>6.1691909863317296E-2</v>
      </c>
      <c r="F78" s="434">
        <f>IFERROR(D78/B78-1,"-")</f>
        <v>-3.9117352056168508E-2</v>
      </c>
      <c r="G78" s="433">
        <f>IFERROR(D78-C78,"-")</f>
        <v>167</v>
      </c>
      <c r="H78" s="433">
        <f>IFERROR(D78-B78,"-")</f>
        <v>-117</v>
      </c>
      <c r="I78" s="434">
        <f>D78/$D$77</f>
        <v>0.5198046663049376</v>
      </c>
      <c r="J78" s="450"/>
      <c r="K78" s="433">
        <v>17341</v>
      </c>
      <c r="L78" s="433">
        <v>15292</v>
      </c>
      <c r="M78" s="433">
        <v>16561</v>
      </c>
      <c r="N78" s="434">
        <f>IFERROR(M78/L78-1,"-")</f>
        <v>8.2984567093905337E-2</v>
      </c>
      <c r="O78" s="434">
        <f>IFERROR(M78/K78-1,"-")</f>
        <v>-4.4980104953578182E-2</v>
      </c>
      <c r="P78" s="433">
        <f>IFERROR(M78-L78,"-")</f>
        <v>1269</v>
      </c>
      <c r="Q78" s="433">
        <f>IFERROR(M78-K78,"-")</f>
        <v>-780</v>
      </c>
      <c r="R78" s="434">
        <f>M78/$M$77</f>
        <v>0.46884466211816661</v>
      </c>
    </row>
    <row r="79" spans="1:18" x14ac:dyDescent="0.25">
      <c r="A79" s="432" t="s">
        <v>109</v>
      </c>
      <c r="B79" s="433">
        <v>2438</v>
      </c>
      <c r="C79" s="433">
        <v>2474</v>
      </c>
      <c r="D79" s="433">
        <v>2655</v>
      </c>
      <c r="E79" s="434">
        <f>IFERROR(D79/C79-1,"-")</f>
        <v>7.3160873080032385E-2</v>
      </c>
      <c r="F79" s="434">
        <f>IFERROR(D79/B79-1,"-")</f>
        <v>8.9007383100902393E-2</v>
      </c>
      <c r="G79" s="433">
        <f>IFERROR(D79-C79,"-")</f>
        <v>181</v>
      </c>
      <c r="H79" s="433">
        <f>IFERROR(D79-B79,"-")</f>
        <v>217</v>
      </c>
      <c r="I79" s="434">
        <f>D79/$D$77</f>
        <v>0.4801953336950624</v>
      </c>
      <c r="J79" s="450"/>
      <c r="K79" s="433">
        <v>16982</v>
      </c>
      <c r="L79" s="433">
        <v>16384</v>
      </c>
      <c r="M79" s="433">
        <v>18762</v>
      </c>
      <c r="N79" s="434">
        <f>IFERROR(M79/L79-1,"-")</f>
        <v>0.1451416015625</v>
      </c>
      <c r="O79" s="434">
        <f>IFERROR(M79/K79-1,"-")</f>
        <v>0.10481686491579323</v>
      </c>
      <c r="P79" s="433">
        <f>IFERROR(M79-L79,"-")</f>
        <v>2378</v>
      </c>
      <c r="Q79" s="433">
        <f>IFERROR(M79-K79,"-")</f>
        <v>1780</v>
      </c>
      <c r="R79" s="434">
        <f>M79/$M$77</f>
        <v>0.53115533788183333</v>
      </c>
    </row>
    <row r="80" spans="1:18" ht="21" x14ac:dyDescent="0.35">
      <c r="A80" s="353" t="s">
        <v>113</v>
      </c>
      <c r="B80" s="353"/>
      <c r="C80" s="353"/>
      <c r="D80" s="353"/>
      <c r="E80" s="353"/>
      <c r="F80" s="353"/>
      <c r="G80" s="353"/>
      <c r="H80" s="353"/>
      <c r="I80" s="353"/>
      <c r="J80" s="353"/>
      <c r="K80" s="353"/>
      <c r="L80" s="353"/>
      <c r="M80" s="353"/>
      <c r="N80" s="353"/>
      <c r="O80" s="353"/>
      <c r="P80" s="353"/>
      <c r="Q80" s="353"/>
      <c r="R80" s="353"/>
    </row>
  </sheetData>
  <mergeCells count="22">
    <mergeCell ref="A74:R74"/>
    <mergeCell ref="B75:I75"/>
    <mergeCell ref="K75:R75"/>
    <mergeCell ref="A80:R80"/>
    <mergeCell ref="A43:R43"/>
    <mergeCell ref="B44:I44"/>
    <mergeCell ref="K44:R44"/>
    <mergeCell ref="A49:R49"/>
    <mergeCell ref="B50:I50"/>
    <mergeCell ref="K50:R50"/>
    <mergeCell ref="A10:R10"/>
    <mergeCell ref="B11:I11"/>
    <mergeCell ref="K11:R11"/>
    <mergeCell ref="A37:R37"/>
    <mergeCell ref="B38:I38"/>
    <mergeCell ref="K38:R38"/>
    <mergeCell ref="A1:R1"/>
    <mergeCell ref="A2:R2"/>
    <mergeCell ref="A3:R3"/>
    <mergeCell ref="A4:R4"/>
    <mergeCell ref="B5:I5"/>
    <mergeCell ref="K5:R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8" ma:contentTypeDescription="Crear nuevo documento." ma:contentTypeScope="" ma:versionID="57b940e71e097307096e02e39fafe174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ad534114fe6dc101e24c753afc3ef4ed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2C228F-ADB2-45F4-A599-760E33D908CC}"/>
</file>

<file path=customXml/itemProps2.xml><?xml version="1.0" encoding="utf-8"?>
<ds:datastoreItem xmlns:ds="http://schemas.openxmlformats.org/officeDocument/2006/customXml" ds:itemID="{7CD91664-DD0F-4B13-B199-BEF052A31E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Indicadores alojativos</vt:lpstr>
      <vt:lpstr>Pasajeros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Garcia</dc:creator>
  <cp:lastModifiedBy>Alejandro García Cabrera</cp:lastModifiedBy>
  <dcterms:created xsi:type="dcterms:W3CDTF">2023-07-27T10:18:43Z</dcterms:created>
  <dcterms:modified xsi:type="dcterms:W3CDTF">2023-07-27T14:39:52Z</dcterms:modified>
</cp:coreProperties>
</file>