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3/"/>
    </mc:Choice>
  </mc:AlternateContent>
  <xr:revisionPtr revIDLastSave="0" documentId="8_{0D295F0A-6465-4EC7-8252-182D954DA8A1}" xr6:coauthVersionLast="47" xr6:coauthVersionMax="47" xr10:uidLastSave="{00000000-0000-0000-0000-000000000000}"/>
  <bookViews>
    <workbookView xWindow="-120" yWindow="-120" windowWidth="29040" windowHeight="15720" xr2:uid="{1D1CEE9D-8970-4C74-AC91-34F6B3B0C8D7}"/>
  </bookViews>
  <sheets>
    <sheet name="Indicadores alojativos" sheetId="1" r:id="rId1"/>
    <sheet name="Pasaje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2" l="1"/>
  <c r="M76" i="2"/>
  <c r="L76" i="2"/>
  <c r="D76" i="2"/>
  <c r="C76" i="2"/>
  <c r="B76" i="2"/>
  <c r="K75" i="2"/>
  <c r="M51" i="2"/>
  <c r="L51" i="2"/>
  <c r="K50" i="2"/>
  <c r="R45" i="2"/>
  <c r="P45" i="2"/>
  <c r="M45" i="2"/>
  <c r="N45" i="2" s="1"/>
  <c r="L45" i="2"/>
  <c r="K44" i="2"/>
  <c r="R39" i="2"/>
  <c r="M39" i="2"/>
  <c r="L39" i="2"/>
  <c r="K39" i="2"/>
  <c r="K38" i="2"/>
  <c r="P12" i="2"/>
  <c r="N12" i="2"/>
  <c r="M12" i="2"/>
  <c r="L12" i="2"/>
  <c r="K11" i="2"/>
  <c r="R6" i="2"/>
  <c r="Q6" i="2"/>
  <c r="P6" i="2"/>
  <c r="N6" i="2"/>
  <c r="I6" i="2"/>
  <c r="H6" i="2"/>
  <c r="G6" i="2"/>
  <c r="F6" i="2"/>
  <c r="E6" i="2"/>
  <c r="D51" i="2"/>
  <c r="P291" i="1"/>
  <c r="N291" i="1"/>
  <c r="M291" i="1"/>
  <c r="L291" i="1"/>
  <c r="K290" i="1"/>
  <c r="P275" i="1"/>
  <c r="N275" i="1"/>
  <c r="M275" i="1"/>
  <c r="L275" i="1"/>
  <c r="K274" i="1"/>
  <c r="M260" i="1"/>
  <c r="L260" i="1"/>
  <c r="K259" i="1"/>
  <c r="P244" i="1"/>
  <c r="M244" i="1"/>
  <c r="L244" i="1"/>
  <c r="K243" i="1"/>
  <c r="N230" i="1"/>
  <c r="M230" i="1"/>
  <c r="L230" i="1"/>
  <c r="K229" i="1"/>
  <c r="M214" i="1"/>
  <c r="L214" i="1"/>
  <c r="K213" i="1"/>
  <c r="M199" i="1"/>
  <c r="L199" i="1"/>
  <c r="P199" i="1" s="1"/>
  <c r="K198" i="1"/>
  <c r="M183" i="1"/>
  <c r="L183" i="1"/>
  <c r="K182" i="1"/>
  <c r="N169" i="1"/>
  <c r="O169" i="1" s="1"/>
  <c r="L169" i="1"/>
  <c r="E169" i="1"/>
  <c r="K168" i="1"/>
  <c r="N143" i="1"/>
  <c r="O143" i="1" s="1"/>
  <c r="L143" i="1"/>
  <c r="E143" i="1"/>
  <c r="C143" i="1"/>
  <c r="K142" i="1"/>
  <c r="N127" i="1"/>
  <c r="L127" i="1"/>
  <c r="K126" i="1"/>
  <c r="M113" i="1"/>
  <c r="L113" i="1"/>
  <c r="K112" i="1"/>
  <c r="N87" i="1"/>
  <c r="M87" i="1"/>
  <c r="L87" i="1"/>
  <c r="D87" i="1"/>
  <c r="K86" i="1"/>
  <c r="P71" i="1"/>
  <c r="N71" i="1"/>
  <c r="M71" i="1"/>
  <c r="R71" i="1" s="1"/>
  <c r="L71" i="1"/>
  <c r="K70" i="1"/>
  <c r="R57" i="1"/>
  <c r="P57" i="1"/>
  <c r="N57" i="1"/>
  <c r="M57" i="1"/>
  <c r="L57" i="1"/>
  <c r="K56" i="1"/>
  <c r="R22" i="1"/>
  <c r="P22" i="1"/>
  <c r="M22" i="1"/>
  <c r="L22" i="1"/>
  <c r="D22" i="1"/>
  <c r="I22" i="1" s="1"/>
  <c r="C22" i="1"/>
  <c r="B22" i="1"/>
  <c r="K21" i="1"/>
  <c r="R6" i="1"/>
  <c r="P6" i="1"/>
  <c r="N6" i="1"/>
  <c r="I6" i="1"/>
  <c r="P17" i="1" l="1"/>
  <c r="R17" i="1"/>
  <c r="N17" i="1"/>
  <c r="P13" i="1"/>
  <c r="R13" i="1"/>
  <c r="N13" i="1"/>
  <c r="I96" i="1"/>
  <c r="R91" i="1"/>
  <c r="E240" i="1"/>
  <c r="G240" i="1"/>
  <c r="E25" i="1"/>
  <c r="G25" i="1"/>
  <c r="I88" i="1"/>
  <c r="P9" i="1"/>
  <c r="N9" i="1"/>
  <c r="R9" i="1"/>
  <c r="E164" i="1"/>
  <c r="I108" i="1"/>
  <c r="D164" i="1"/>
  <c r="G12" i="1"/>
  <c r="E12" i="1"/>
  <c r="N31" i="1"/>
  <c r="R31" i="1"/>
  <c r="P31" i="1"/>
  <c r="N47" i="1"/>
  <c r="P47" i="1"/>
  <c r="R47" i="1"/>
  <c r="R93" i="1"/>
  <c r="M165" i="1"/>
  <c r="R109" i="1"/>
  <c r="N165" i="1"/>
  <c r="P109" i="1"/>
  <c r="N109" i="1"/>
  <c r="P18" i="1"/>
  <c r="R18" i="1"/>
  <c r="N18" i="1"/>
  <c r="H42" i="1"/>
  <c r="F42" i="1"/>
  <c r="E42" i="1"/>
  <c r="G42" i="1"/>
  <c r="D155" i="1"/>
  <c r="I99" i="1"/>
  <c r="E155" i="1"/>
  <c r="B170" i="1"/>
  <c r="N24" i="1"/>
  <c r="R24" i="1"/>
  <c r="P24" i="1"/>
  <c r="N32" i="1"/>
  <c r="R32" i="1"/>
  <c r="P32" i="1"/>
  <c r="N36" i="1"/>
  <c r="R36" i="1"/>
  <c r="P36" i="1"/>
  <c r="N40" i="1"/>
  <c r="R40" i="1"/>
  <c r="P40" i="1"/>
  <c r="N44" i="1"/>
  <c r="R44" i="1"/>
  <c r="P44" i="1"/>
  <c r="N48" i="1"/>
  <c r="R48" i="1"/>
  <c r="P48" i="1"/>
  <c r="N52" i="1"/>
  <c r="R52" i="1"/>
  <c r="P52" i="1"/>
  <c r="N144" i="1"/>
  <c r="M144" i="1"/>
  <c r="R88" i="1"/>
  <c r="P88" i="1"/>
  <c r="N88" i="1"/>
  <c r="R96" i="1"/>
  <c r="P96" i="1"/>
  <c r="N152" i="1"/>
  <c r="M152" i="1"/>
  <c r="N96" i="1"/>
  <c r="M156" i="1"/>
  <c r="R100" i="1"/>
  <c r="P100" i="1"/>
  <c r="N100" i="1"/>
  <c r="N156" i="1"/>
  <c r="N160" i="1"/>
  <c r="M160" i="1"/>
  <c r="R104" i="1"/>
  <c r="P104" i="1"/>
  <c r="N104" i="1"/>
  <c r="R108" i="1"/>
  <c r="N164" i="1"/>
  <c r="M164" i="1"/>
  <c r="P108" i="1"/>
  <c r="N108" i="1"/>
  <c r="L173" i="1"/>
  <c r="R224" i="1"/>
  <c r="N224" i="1"/>
  <c r="P224" i="1"/>
  <c r="G8" i="1"/>
  <c r="E8" i="1"/>
  <c r="N23" i="1"/>
  <c r="R23" i="1"/>
  <c r="P23" i="1"/>
  <c r="M153" i="1"/>
  <c r="R97" i="1"/>
  <c r="P97" i="1"/>
  <c r="N97" i="1"/>
  <c r="N153" i="1"/>
  <c r="P14" i="1"/>
  <c r="R14" i="1"/>
  <c r="N14" i="1"/>
  <c r="H50" i="1"/>
  <c r="F50" i="1"/>
  <c r="E50" i="1"/>
  <c r="G50" i="1"/>
  <c r="P7" i="1"/>
  <c r="R7" i="1"/>
  <c r="N7" i="1"/>
  <c r="P11" i="1"/>
  <c r="R11" i="1"/>
  <c r="N11" i="1"/>
  <c r="P15" i="1"/>
  <c r="R15" i="1"/>
  <c r="N15" i="1"/>
  <c r="L54" i="1"/>
  <c r="R231" i="1"/>
  <c r="P231" i="1"/>
  <c r="N231" i="1"/>
  <c r="I100" i="1"/>
  <c r="G16" i="1"/>
  <c r="E16" i="1"/>
  <c r="N35" i="1"/>
  <c r="P35" i="1"/>
  <c r="R35" i="1"/>
  <c r="M157" i="1"/>
  <c r="N157" i="1"/>
  <c r="R101" i="1"/>
  <c r="P101" i="1"/>
  <c r="N101" i="1"/>
  <c r="E119" i="1"/>
  <c r="G119" i="1"/>
  <c r="H30" i="1"/>
  <c r="F30" i="1"/>
  <c r="E30" i="1"/>
  <c r="G30" i="1"/>
  <c r="H38" i="1"/>
  <c r="F38" i="1"/>
  <c r="E38" i="1"/>
  <c r="G38" i="1"/>
  <c r="I103" i="1"/>
  <c r="N29" i="1"/>
  <c r="M54" i="1"/>
  <c r="R29" i="1"/>
  <c r="P29" i="1"/>
  <c r="N33" i="1"/>
  <c r="R33" i="1"/>
  <c r="P33" i="1"/>
  <c r="N37" i="1"/>
  <c r="R37" i="1"/>
  <c r="P37" i="1"/>
  <c r="N41" i="1"/>
  <c r="R41" i="1"/>
  <c r="P41" i="1"/>
  <c r="N45" i="1"/>
  <c r="R45" i="1"/>
  <c r="P45" i="1"/>
  <c r="N49" i="1"/>
  <c r="R49" i="1"/>
  <c r="P49" i="1"/>
  <c r="N53" i="1"/>
  <c r="R53" i="1"/>
  <c r="P53" i="1"/>
  <c r="M151" i="1"/>
  <c r="R95" i="1"/>
  <c r="P95" i="1"/>
  <c r="N95" i="1"/>
  <c r="N151" i="1"/>
  <c r="M155" i="1"/>
  <c r="R99" i="1"/>
  <c r="P99" i="1"/>
  <c r="N155" i="1"/>
  <c r="N99" i="1"/>
  <c r="M159" i="1"/>
  <c r="N159" i="1"/>
  <c r="R103" i="1"/>
  <c r="P103" i="1"/>
  <c r="N103" i="1"/>
  <c r="M163" i="1"/>
  <c r="R107" i="1"/>
  <c r="N163" i="1"/>
  <c r="P107" i="1"/>
  <c r="N107" i="1"/>
  <c r="L170" i="1"/>
  <c r="L124" i="1"/>
  <c r="L176" i="1"/>
  <c r="I104" i="1"/>
  <c r="R222" i="1"/>
  <c r="P222" i="1"/>
  <c r="N222" i="1"/>
  <c r="N43" i="1"/>
  <c r="P43" i="1"/>
  <c r="R43" i="1"/>
  <c r="N51" i="1"/>
  <c r="P51" i="1"/>
  <c r="R51" i="1"/>
  <c r="M145" i="1"/>
  <c r="N145" i="1"/>
  <c r="R89" i="1"/>
  <c r="P89" i="1"/>
  <c r="N89" i="1"/>
  <c r="M161" i="1"/>
  <c r="N161" i="1"/>
  <c r="R105" i="1"/>
  <c r="P105" i="1"/>
  <c r="N105" i="1"/>
  <c r="P10" i="1"/>
  <c r="R10" i="1"/>
  <c r="N10" i="1"/>
  <c r="H34" i="1"/>
  <c r="F34" i="1"/>
  <c r="E34" i="1"/>
  <c r="G34" i="1"/>
  <c r="D151" i="1"/>
  <c r="E151" i="1"/>
  <c r="I95" i="1"/>
  <c r="L177" i="1"/>
  <c r="P8" i="1"/>
  <c r="N8" i="1"/>
  <c r="R8" i="1"/>
  <c r="P12" i="1"/>
  <c r="N12" i="1"/>
  <c r="R12" i="1"/>
  <c r="P16" i="1"/>
  <c r="N16" i="1"/>
  <c r="R16" i="1"/>
  <c r="N114" i="1"/>
  <c r="N170" i="1"/>
  <c r="R114" i="1"/>
  <c r="M170" i="1"/>
  <c r="P114" i="1"/>
  <c r="M124" i="1"/>
  <c r="L172" i="1"/>
  <c r="N176" i="1"/>
  <c r="M176" i="1"/>
  <c r="N120" i="1"/>
  <c r="R120" i="1"/>
  <c r="P120" i="1"/>
  <c r="P277" i="1"/>
  <c r="N277" i="1"/>
  <c r="N39" i="1"/>
  <c r="P39" i="1"/>
  <c r="R39" i="1"/>
  <c r="H46" i="1"/>
  <c r="F46" i="1"/>
  <c r="E46" i="1"/>
  <c r="G46" i="1"/>
  <c r="I107" i="1"/>
  <c r="N30" i="1"/>
  <c r="R30" i="1"/>
  <c r="P30" i="1"/>
  <c r="N34" i="1"/>
  <c r="R34" i="1"/>
  <c r="P34" i="1"/>
  <c r="N38" i="1"/>
  <c r="R38" i="1"/>
  <c r="P38" i="1"/>
  <c r="N42" i="1"/>
  <c r="R42" i="1"/>
  <c r="P42" i="1"/>
  <c r="N46" i="1"/>
  <c r="R46" i="1"/>
  <c r="P46" i="1"/>
  <c r="N50" i="1"/>
  <c r="R50" i="1"/>
  <c r="P50" i="1"/>
  <c r="R94" i="1"/>
  <c r="N150" i="1"/>
  <c r="P94" i="1"/>
  <c r="M110" i="1"/>
  <c r="M150" i="1"/>
  <c r="N94" i="1"/>
  <c r="R98" i="1"/>
  <c r="P98" i="1"/>
  <c r="N154" i="1"/>
  <c r="M154" i="1"/>
  <c r="N98" i="1"/>
  <c r="N158" i="1"/>
  <c r="M158" i="1"/>
  <c r="R102" i="1"/>
  <c r="P102" i="1"/>
  <c r="N102" i="1"/>
  <c r="N162" i="1"/>
  <c r="R106" i="1"/>
  <c r="M162" i="1"/>
  <c r="P106" i="1"/>
  <c r="N106" i="1"/>
  <c r="N116" i="1"/>
  <c r="N172" i="1"/>
  <c r="R116" i="1"/>
  <c r="M172" i="1"/>
  <c r="P116" i="1"/>
  <c r="P250" i="1"/>
  <c r="N250" i="1"/>
  <c r="P261" i="1"/>
  <c r="N261" i="1"/>
  <c r="L68" i="1"/>
  <c r="M173" i="1"/>
  <c r="N117" i="1"/>
  <c r="R117" i="1"/>
  <c r="P117" i="1"/>
  <c r="N173" i="1"/>
  <c r="N177" i="1"/>
  <c r="M177" i="1"/>
  <c r="N121" i="1"/>
  <c r="R121" i="1"/>
  <c r="P121" i="1"/>
  <c r="M68" i="1"/>
  <c r="P58" i="1"/>
  <c r="N58" i="1"/>
  <c r="R58" i="1"/>
  <c r="N59" i="1"/>
  <c r="R59" i="1"/>
  <c r="P59" i="1"/>
  <c r="N60" i="1"/>
  <c r="R60" i="1"/>
  <c r="P60" i="1"/>
  <c r="N61" i="1"/>
  <c r="R61" i="1"/>
  <c r="P61" i="1"/>
  <c r="N62" i="1"/>
  <c r="R62" i="1"/>
  <c r="P62" i="1"/>
  <c r="N63" i="1"/>
  <c r="R63" i="1"/>
  <c r="P63" i="1"/>
  <c r="N64" i="1"/>
  <c r="R64" i="1"/>
  <c r="P64" i="1"/>
  <c r="N65" i="1"/>
  <c r="R65" i="1"/>
  <c r="P65" i="1"/>
  <c r="N66" i="1"/>
  <c r="R66" i="1"/>
  <c r="P66" i="1"/>
  <c r="N67" i="1"/>
  <c r="R67" i="1"/>
  <c r="P67" i="1"/>
  <c r="L171" i="1"/>
  <c r="L174" i="1"/>
  <c r="L178" i="1"/>
  <c r="R225" i="1"/>
  <c r="P225" i="1"/>
  <c r="N225" i="1"/>
  <c r="I36" i="2"/>
  <c r="G36" i="2"/>
  <c r="E36" i="2"/>
  <c r="L128" i="1"/>
  <c r="L129" i="1"/>
  <c r="L130" i="1"/>
  <c r="L131" i="1"/>
  <c r="L132" i="1"/>
  <c r="L133" i="1"/>
  <c r="L134" i="1"/>
  <c r="L135" i="1"/>
  <c r="L136" i="1"/>
  <c r="L137" i="1"/>
  <c r="L138" i="1"/>
  <c r="L139" i="1"/>
  <c r="M171" i="1"/>
  <c r="N115" i="1"/>
  <c r="P115" i="1"/>
  <c r="N171" i="1"/>
  <c r="R115" i="1"/>
  <c r="N118" i="1"/>
  <c r="R118" i="1"/>
  <c r="P118" i="1"/>
  <c r="N174" i="1"/>
  <c r="M174" i="1"/>
  <c r="N178" i="1"/>
  <c r="N122" i="1"/>
  <c r="R122" i="1"/>
  <c r="P122" i="1"/>
  <c r="M178" i="1"/>
  <c r="R223" i="1"/>
  <c r="P223" i="1"/>
  <c r="N223" i="1"/>
  <c r="R232" i="1"/>
  <c r="P232" i="1"/>
  <c r="N232" i="1"/>
  <c r="N238" i="1"/>
  <c r="R238" i="1"/>
  <c r="P238" i="1"/>
  <c r="P270" i="1"/>
  <c r="N270" i="1"/>
  <c r="R55" i="2"/>
  <c r="N128" i="1"/>
  <c r="N72" i="1"/>
  <c r="R72" i="1"/>
  <c r="P72" i="1"/>
  <c r="N73" i="1"/>
  <c r="N129" i="1"/>
  <c r="R73" i="1"/>
  <c r="P73" i="1"/>
  <c r="N74" i="1"/>
  <c r="N130" i="1"/>
  <c r="R74" i="1"/>
  <c r="P74" i="1"/>
  <c r="N75" i="1"/>
  <c r="N131" i="1"/>
  <c r="R75" i="1"/>
  <c r="P75" i="1"/>
  <c r="N132" i="1"/>
  <c r="N76" i="1"/>
  <c r="R76" i="1"/>
  <c r="P76" i="1"/>
  <c r="N133" i="1"/>
  <c r="N77" i="1"/>
  <c r="R77" i="1"/>
  <c r="P77" i="1"/>
  <c r="N78" i="1"/>
  <c r="N134" i="1"/>
  <c r="R78" i="1"/>
  <c r="P78" i="1"/>
  <c r="N79" i="1"/>
  <c r="N135" i="1"/>
  <c r="R79" i="1"/>
  <c r="P79" i="1"/>
  <c r="N136" i="1"/>
  <c r="N80" i="1"/>
  <c r="R80" i="1"/>
  <c r="P80" i="1"/>
  <c r="N81" i="1"/>
  <c r="R81" i="1"/>
  <c r="N137" i="1"/>
  <c r="P81" i="1"/>
  <c r="N82" i="1"/>
  <c r="N138" i="1"/>
  <c r="R82" i="1"/>
  <c r="P82" i="1"/>
  <c r="N83" i="1"/>
  <c r="N139" i="1"/>
  <c r="R83" i="1"/>
  <c r="P83" i="1"/>
  <c r="L175" i="1"/>
  <c r="L179" i="1"/>
  <c r="L144" i="1"/>
  <c r="L145" i="1"/>
  <c r="L110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N119" i="1"/>
  <c r="M175" i="1"/>
  <c r="N175" i="1"/>
  <c r="R119" i="1"/>
  <c r="P119" i="1"/>
  <c r="N179" i="1"/>
  <c r="N123" i="1"/>
  <c r="P123" i="1"/>
  <c r="R123" i="1"/>
  <c r="R61" i="2"/>
  <c r="R215" i="1"/>
  <c r="P215" i="1"/>
  <c r="N215" i="1"/>
  <c r="R226" i="1"/>
  <c r="P226" i="1"/>
  <c r="N226" i="1"/>
  <c r="R233" i="1"/>
  <c r="P233" i="1"/>
  <c r="N233" i="1"/>
  <c r="N236" i="1"/>
  <c r="R236" i="1"/>
  <c r="P236" i="1"/>
  <c r="N240" i="1"/>
  <c r="R240" i="1"/>
  <c r="P240" i="1"/>
  <c r="P35" i="2"/>
  <c r="N35" i="2"/>
  <c r="R63" i="2"/>
  <c r="R216" i="1"/>
  <c r="N216" i="1"/>
  <c r="P216" i="1"/>
  <c r="R217" i="1"/>
  <c r="P217" i="1"/>
  <c r="N217" i="1"/>
  <c r="R235" i="1"/>
  <c r="P235" i="1"/>
  <c r="N235" i="1"/>
  <c r="P249" i="1"/>
  <c r="N249" i="1"/>
  <c r="P278" i="1"/>
  <c r="N278" i="1"/>
  <c r="P301" i="1"/>
  <c r="N301" i="1"/>
  <c r="R218" i="1"/>
  <c r="N218" i="1"/>
  <c r="P218" i="1"/>
  <c r="R219" i="1"/>
  <c r="P219" i="1"/>
  <c r="N219" i="1"/>
  <c r="P269" i="1"/>
  <c r="N269" i="1"/>
  <c r="R69" i="2"/>
  <c r="R220" i="1"/>
  <c r="N220" i="1"/>
  <c r="P220" i="1"/>
  <c r="R221" i="1"/>
  <c r="N221" i="1"/>
  <c r="P221" i="1"/>
  <c r="R71" i="2"/>
  <c r="R234" i="1"/>
  <c r="P234" i="1"/>
  <c r="N234" i="1"/>
  <c r="P262" i="1"/>
  <c r="N262" i="1"/>
  <c r="N237" i="1"/>
  <c r="R237" i="1"/>
  <c r="P237" i="1"/>
  <c r="N239" i="1"/>
  <c r="R239" i="1"/>
  <c r="P239" i="1"/>
  <c r="N241" i="1"/>
  <c r="R241" i="1"/>
  <c r="P241" i="1"/>
  <c r="P245" i="1"/>
  <c r="N245" i="1"/>
  <c r="P281" i="1"/>
  <c r="N281" i="1"/>
  <c r="P282" i="1"/>
  <c r="N282" i="1"/>
  <c r="P253" i="1"/>
  <c r="N253" i="1"/>
  <c r="N254" i="1"/>
  <c r="P254" i="1"/>
  <c r="P297" i="1"/>
  <c r="N297" i="1"/>
  <c r="P30" i="2"/>
  <c r="N30" i="2"/>
  <c r="R72" i="2"/>
  <c r="R58" i="2"/>
  <c r="N246" i="1"/>
  <c r="P246" i="1"/>
  <c r="P265" i="1"/>
  <c r="N265" i="1"/>
  <c r="N266" i="1"/>
  <c r="P266" i="1"/>
  <c r="P32" i="2"/>
  <c r="N32" i="2"/>
  <c r="R66" i="2"/>
  <c r="P285" i="1"/>
  <c r="N285" i="1"/>
  <c r="P286" i="1"/>
  <c r="N286" i="1"/>
  <c r="I77" i="2"/>
  <c r="G77" i="2"/>
  <c r="E77" i="2"/>
  <c r="P293" i="1"/>
  <c r="N293" i="1"/>
  <c r="R53" i="2"/>
  <c r="N248" i="1"/>
  <c r="P248" i="1"/>
  <c r="N252" i="1"/>
  <c r="P252" i="1"/>
  <c r="N256" i="1"/>
  <c r="P256" i="1"/>
  <c r="N264" i="1"/>
  <c r="P264" i="1"/>
  <c r="N268" i="1"/>
  <c r="P268" i="1"/>
  <c r="N276" i="1"/>
  <c r="P276" i="1"/>
  <c r="N280" i="1"/>
  <c r="P280" i="1"/>
  <c r="N284" i="1"/>
  <c r="P284" i="1"/>
  <c r="P292" i="1"/>
  <c r="N292" i="1"/>
  <c r="P296" i="1"/>
  <c r="N296" i="1"/>
  <c r="P300" i="1"/>
  <c r="N300" i="1"/>
  <c r="P33" i="2"/>
  <c r="N33" i="2"/>
  <c r="P36" i="2"/>
  <c r="N36" i="2"/>
  <c r="I78" i="2"/>
  <c r="G78" i="2"/>
  <c r="E78" i="2"/>
  <c r="P247" i="1"/>
  <c r="N247" i="1"/>
  <c r="P251" i="1"/>
  <c r="N251" i="1"/>
  <c r="N255" i="1"/>
  <c r="P255" i="1"/>
  <c r="P263" i="1"/>
  <c r="N263" i="1"/>
  <c r="N267" i="1"/>
  <c r="P267" i="1"/>
  <c r="P271" i="1"/>
  <c r="N271" i="1"/>
  <c r="P279" i="1"/>
  <c r="N279" i="1"/>
  <c r="P283" i="1"/>
  <c r="N283" i="1"/>
  <c r="P287" i="1"/>
  <c r="N287" i="1"/>
  <c r="N295" i="1"/>
  <c r="P295" i="1"/>
  <c r="N299" i="1"/>
  <c r="P299" i="1"/>
  <c r="P31" i="2"/>
  <c r="N31" i="2"/>
  <c r="P34" i="2"/>
  <c r="N34" i="2"/>
  <c r="R57" i="2"/>
  <c r="R65" i="2"/>
  <c r="R73" i="2"/>
  <c r="P73" i="2"/>
  <c r="N73" i="2"/>
  <c r="P294" i="1"/>
  <c r="N294" i="1"/>
  <c r="P298" i="1"/>
  <c r="N298" i="1"/>
  <c r="N302" i="1"/>
  <c r="P302" i="1"/>
  <c r="P29" i="2"/>
  <c r="N29" i="2"/>
  <c r="R52" i="2"/>
  <c r="R60" i="2"/>
  <c r="R68" i="2"/>
  <c r="I79" i="2"/>
  <c r="G79" i="2"/>
  <c r="E79" i="2"/>
  <c r="G7" i="2"/>
  <c r="F7" i="2"/>
  <c r="E7" i="2"/>
  <c r="H7" i="2"/>
  <c r="I7" i="2"/>
  <c r="P7" i="2"/>
  <c r="O7" i="2"/>
  <c r="N7" i="2"/>
  <c r="R7" i="2"/>
  <c r="Q7" i="2"/>
  <c r="G8" i="2"/>
  <c r="F8" i="2"/>
  <c r="E8" i="2"/>
  <c r="H8" i="2"/>
  <c r="I8" i="2"/>
  <c r="P8" i="2"/>
  <c r="O8" i="2"/>
  <c r="N8" i="2"/>
  <c r="R8" i="2"/>
  <c r="Q8" i="2"/>
  <c r="G9" i="2"/>
  <c r="F9" i="2"/>
  <c r="E9" i="2"/>
  <c r="I9" i="2"/>
  <c r="H9" i="2"/>
  <c r="P9" i="2"/>
  <c r="O9" i="2"/>
  <c r="N9" i="2"/>
  <c r="R9" i="2"/>
  <c r="Q9" i="2"/>
  <c r="K291" i="1"/>
  <c r="K275" i="1"/>
  <c r="K244" i="1"/>
  <c r="K199" i="1"/>
  <c r="Q199" i="1" s="1"/>
  <c r="K230" i="1"/>
  <c r="Q230" i="1" s="1"/>
  <c r="K169" i="1"/>
  <c r="Q169" i="1" s="1"/>
  <c r="K143" i="1"/>
  <c r="Q143" i="1" s="1"/>
  <c r="K214" i="1"/>
  <c r="K87" i="1"/>
  <c r="K260" i="1"/>
  <c r="K71" i="1"/>
  <c r="Q6" i="1"/>
  <c r="O6" i="1"/>
  <c r="G22" i="1"/>
  <c r="O57" i="1"/>
  <c r="D199" i="1"/>
  <c r="B351" i="1"/>
  <c r="B336" i="1"/>
  <c r="B322" i="1"/>
  <c r="B307" i="1"/>
  <c r="B291" i="1"/>
  <c r="B275" i="1"/>
  <c r="B260" i="1"/>
  <c r="B199" i="1"/>
  <c r="B169" i="1"/>
  <c r="H169" i="1" s="1"/>
  <c r="B143" i="1"/>
  <c r="B244" i="1"/>
  <c r="B214" i="1"/>
  <c r="B183" i="1"/>
  <c r="B127" i="1"/>
  <c r="B87" i="1"/>
  <c r="B71" i="1"/>
  <c r="B57" i="1"/>
  <c r="B113" i="1"/>
  <c r="K183" i="1"/>
  <c r="K57" i="1"/>
  <c r="Q57" i="1" s="1"/>
  <c r="D322" i="1"/>
  <c r="D307" i="1"/>
  <c r="C291" i="1"/>
  <c r="C275" i="1"/>
  <c r="C260" i="1"/>
  <c r="C244" i="1"/>
  <c r="D351" i="1"/>
  <c r="D336" i="1"/>
  <c r="C214" i="1"/>
  <c r="C199" i="1"/>
  <c r="C183" i="1"/>
  <c r="C127" i="1"/>
  <c r="C169" i="1"/>
  <c r="F169" i="1" s="1"/>
  <c r="C87" i="1"/>
  <c r="C71" i="1"/>
  <c r="C230" i="1"/>
  <c r="C57" i="1"/>
  <c r="K22" i="1"/>
  <c r="O22" i="1" s="1"/>
  <c r="R87" i="1"/>
  <c r="Q87" i="1"/>
  <c r="P87" i="1"/>
  <c r="C113" i="1"/>
  <c r="R113" i="1"/>
  <c r="Q113" i="1"/>
  <c r="P113" i="1"/>
  <c r="O127" i="1"/>
  <c r="N113" i="1"/>
  <c r="K127" i="1"/>
  <c r="H22" i="1"/>
  <c r="F22" i="1"/>
  <c r="E22" i="1"/>
  <c r="E87" i="1"/>
  <c r="H143" i="1"/>
  <c r="F143" i="1"/>
  <c r="F307" i="1"/>
  <c r="D260" i="1"/>
  <c r="D244" i="1"/>
  <c r="D291" i="1"/>
  <c r="F351" i="1"/>
  <c r="F336" i="1"/>
  <c r="D214" i="1"/>
  <c r="F322" i="1"/>
  <c r="E127" i="1"/>
  <c r="D230" i="1"/>
  <c r="D183" i="1"/>
  <c r="D71" i="1"/>
  <c r="H6" i="1"/>
  <c r="D57" i="1"/>
  <c r="F6" i="1"/>
  <c r="E6" i="1"/>
  <c r="D113" i="1"/>
  <c r="R214" i="1"/>
  <c r="Q214" i="1"/>
  <c r="P214" i="1"/>
  <c r="O214" i="1"/>
  <c r="N214" i="1"/>
  <c r="I87" i="1"/>
  <c r="H87" i="1"/>
  <c r="G87" i="1"/>
  <c r="G6" i="1"/>
  <c r="Q22" i="1"/>
  <c r="N22" i="1"/>
  <c r="O87" i="1"/>
  <c r="K113" i="1"/>
  <c r="O113" i="1" s="1"/>
  <c r="B230" i="1"/>
  <c r="D275" i="1"/>
  <c r="N260" i="1"/>
  <c r="P260" i="1"/>
  <c r="N244" i="1"/>
  <c r="R230" i="1"/>
  <c r="P230" i="1"/>
  <c r="O230" i="1"/>
  <c r="Q39" i="2"/>
  <c r="I76" i="2"/>
  <c r="H76" i="2"/>
  <c r="G76" i="2"/>
  <c r="F76" i="2"/>
  <c r="E76" i="2"/>
  <c r="R51" i="2"/>
  <c r="P51" i="2"/>
  <c r="N51" i="2"/>
  <c r="I51" i="2"/>
  <c r="H51" i="2"/>
  <c r="R12" i="2"/>
  <c r="B51" i="2"/>
  <c r="F51" i="2" s="1"/>
  <c r="B45" i="2"/>
  <c r="K51" i="2"/>
  <c r="Q51" i="2" s="1"/>
  <c r="K45" i="2"/>
  <c r="B12" i="2"/>
  <c r="K12" i="2"/>
  <c r="P39" i="2"/>
  <c r="K76" i="2"/>
  <c r="C51" i="2"/>
  <c r="G51" i="2" s="1"/>
  <c r="C45" i="2"/>
  <c r="C12" i="2"/>
  <c r="D45" i="2"/>
  <c r="D39" i="2"/>
  <c r="O6" i="2"/>
  <c r="D12" i="2"/>
  <c r="B39" i="2"/>
  <c r="R76" i="2"/>
  <c r="Q76" i="2"/>
  <c r="P76" i="2"/>
  <c r="O76" i="2"/>
  <c r="C39" i="2"/>
  <c r="N39" i="2"/>
  <c r="O39" i="2"/>
  <c r="N25" i="2" l="1"/>
  <c r="R25" i="2"/>
  <c r="P25" i="2"/>
  <c r="I71" i="2"/>
  <c r="E71" i="2"/>
  <c r="G71" i="2"/>
  <c r="L27" i="1"/>
  <c r="E78" i="1"/>
  <c r="E134" i="1"/>
  <c r="I78" i="1"/>
  <c r="H78" i="1"/>
  <c r="G78" i="1"/>
  <c r="F78" i="1"/>
  <c r="H302" i="1"/>
  <c r="G302" i="1"/>
  <c r="F302" i="1"/>
  <c r="E302" i="1"/>
  <c r="C132" i="1"/>
  <c r="C165" i="1"/>
  <c r="E154" i="1"/>
  <c r="D154" i="1"/>
  <c r="I98" i="1"/>
  <c r="H98" i="1"/>
  <c r="G98" i="1"/>
  <c r="F98" i="1"/>
  <c r="E98" i="1"/>
  <c r="B174" i="1"/>
  <c r="F236" i="1"/>
  <c r="H236" i="1"/>
  <c r="Q15" i="1"/>
  <c r="O15" i="1"/>
  <c r="O248" i="1"/>
  <c r="Q248" i="1"/>
  <c r="P66" i="2"/>
  <c r="N66" i="2"/>
  <c r="N58" i="2"/>
  <c r="P58" i="2"/>
  <c r="N47" i="2"/>
  <c r="R47" i="2"/>
  <c r="P47" i="2"/>
  <c r="G40" i="2"/>
  <c r="F40" i="2"/>
  <c r="E40" i="2"/>
  <c r="I40" i="2"/>
  <c r="H40" i="2"/>
  <c r="I29" i="2"/>
  <c r="G29" i="2"/>
  <c r="E29" i="2"/>
  <c r="E25" i="2"/>
  <c r="I25" i="2"/>
  <c r="G25" i="2"/>
  <c r="E21" i="2"/>
  <c r="I21" i="2"/>
  <c r="G21" i="2"/>
  <c r="E17" i="2"/>
  <c r="I17" i="2"/>
  <c r="G17" i="2"/>
  <c r="R70" i="2"/>
  <c r="P70" i="2"/>
  <c r="N70" i="2"/>
  <c r="R59" i="2"/>
  <c r="P59" i="2"/>
  <c r="N59" i="2"/>
  <c r="I56" i="2"/>
  <c r="E56" i="2"/>
  <c r="G56" i="2"/>
  <c r="I64" i="2"/>
  <c r="E64" i="2"/>
  <c r="G64" i="2"/>
  <c r="I72" i="2"/>
  <c r="E72" i="2"/>
  <c r="G72" i="2"/>
  <c r="O66" i="1"/>
  <c r="Q66" i="1"/>
  <c r="E53" i="1"/>
  <c r="G53" i="1"/>
  <c r="E37" i="1"/>
  <c r="G37" i="1"/>
  <c r="D145" i="1"/>
  <c r="I89" i="1"/>
  <c r="H89" i="1"/>
  <c r="G89" i="1"/>
  <c r="E89" i="1"/>
  <c r="E145" i="1"/>
  <c r="F89" i="1"/>
  <c r="H40" i="1"/>
  <c r="F40" i="1"/>
  <c r="E40" i="1"/>
  <c r="G40" i="1"/>
  <c r="I40" i="1"/>
  <c r="D160" i="1"/>
  <c r="E160" i="1"/>
  <c r="H24" i="1"/>
  <c r="F24" i="1"/>
  <c r="E24" i="1"/>
  <c r="G24" i="1"/>
  <c r="I24" i="1"/>
  <c r="I218" i="1"/>
  <c r="H218" i="1"/>
  <c r="F218" i="1"/>
  <c r="G218" i="1"/>
  <c r="E218" i="1"/>
  <c r="F63" i="1"/>
  <c r="E63" i="1"/>
  <c r="I63" i="1"/>
  <c r="H63" i="1"/>
  <c r="G63" i="1"/>
  <c r="E175" i="1"/>
  <c r="D175" i="1"/>
  <c r="E135" i="1"/>
  <c r="E79" i="1"/>
  <c r="I79" i="1"/>
  <c r="F79" i="1"/>
  <c r="H79" i="1"/>
  <c r="G79" i="1"/>
  <c r="H286" i="1"/>
  <c r="G286" i="1"/>
  <c r="F286" i="1"/>
  <c r="E286" i="1"/>
  <c r="E203" i="1"/>
  <c r="G203" i="1"/>
  <c r="F203" i="1"/>
  <c r="H203" i="1"/>
  <c r="G281" i="1"/>
  <c r="F281" i="1"/>
  <c r="E281" i="1"/>
  <c r="H281" i="1"/>
  <c r="G285" i="1"/>
  <c r="F285" i="1"/>
  <c r="E285" i="1"/>
  <c r="H285" i="1"/>
  <c r="H247" i="1"/>
  <c r="G247" i="1"/>
  <c r="F247" i="1"/>
  <c r="E247" i="1"/>
  <c r="G269" i="1"/>
  <c r="F269" i="1"/>
  <c r="E269" i="1"/>
  <c r="H269" i="1"/>
  <c r="G249" i="1"/>
  <c r="F249" i="1"/>
  <c r="E249" i="1"/>
  <c r="H249" i="1"/>
  <c r="H263" i="1"/>
  <c r="G263" i="1"/>
  <c r="F263" i="1"/>
  <c r="E263" i="1"/>
  <c r="E264" i="1"/>
  <c r="H264" i="1"/>
  <c r="G264" i="1"/>
  <c r="F264" i="1"/>
  <c r="E295" i="1"/>
  <c r="F295" i="1"/>
  <c r="H295" i="1"/>
  <c r="G295" i="1"/>
  <c r="C176" i="1"/>
  <c r="C133" i="1"/>
  <c r="C177" i="1"/>
  <c r="C110" i="1"/>
  <c r="C150" i="1"/>
  <c r="C158" i="1"/>
  <c r="C174" i="1"/>
  <c r="B176" i="1"/>
  <c r="E150" i="1"/>
  <c r="D150" i="1"/>
  <c r="I94" i="1"/>
  <c r="H94" i="1"/>
  <c r="G94" i="1"/>
  <c r="F94" i="1"/>
  <c r="E94" i="1"/>
  <c r="D110" i="1"/>
  <c r="H43" i="1"/>
  <c r="F43" i="1"/>
  <c r="E43" i="1"/>
  <c r="I43" i="1"/>
  <c r="G43" i="1"/>
  <c r="H23" i="1"/>
  <c r="F23" i="1"/>
  <c r="E23" i="1"/>
  <c r="I23" i="1"/>
  <c r="G23" i="1"/>
  <c r="I38" i="1"/>
  <c r="I93" i="1"/>
  <c r="I25" i="1"/>
  <c r="I37" i="1"/>
  <c r="I29" i="1"/>
  <c r="E144" i="1"/>
  <c r="I45" i="1"/>
  <c r="I30" i="1"/>
  <c r="I33" i="1"/>
  <c r="I49" i="1"/>
  <c r="I42" i="1"/>
  <c r="I41" i="1"/>
  <c r="I50" i="1"/>
  <c r="I46" i="1"/>
  <c r="I53" i="1"/>
  <c r="I34" i="1"/>
  <c r="D144" i="1"/>
  <c r="B130" i="1"/>
  <c r="B138" i="1"/>
  <c r="B151" i="1"/>
  <c r="H95" i="1"/>
  <c r="F95" i="1"/>
  <c r="B159" i="1"/>
  <c r="H103" i="1"/>
  <c r="F103" i="1"/>
  <c r="B178" i="1"/>
  <c r="H240" i="1"/>
  <c r="F240" i="1"/>
  <c r="Q52" i="1"/>
  <c r="O52" i="1"/>
  <c r="Q53" i="1"/>
  <c r="O53" i="1"/>
  <c r="Q37" i="1"/>
  <c r="O37" i="1"/>
  <c r="H9" i="1"/>
  <c r="G9" i="1"/>
  <c r="I9" i="1"/>
  <c r="F9" i="1"/>
  <c r="E9" i="1"/>
  <c r="K175" i="1"/>
  <c r="O119" i="1"/>
  <c r="Q119" i="1"/>
  <c r="Q17" i="1"/>
  <c r="O17" i="1"/>
  <c r="O252" i="1"/>
  <c r="Q252" i="1"/>
  <c r="O262" i="1"/>
  <c r="Q262" i="1"/>
  <c r="P209" i="1"/>
  <c r="N209" i="1"/>
  <c r="R67" i="2"/>
  <c r="P67" i="2"/>
  <c r="N67" i="2"/>
  <c r="H116" i="1"/>
  <c r="E172" i="1"/>
  <c r="E116" i="1"/>
  <c r="D172" i="1"/>
  <c r="I116" i="1"/>
  <c r="G116" i="1"/>
  <c r="F116" i="1"/>
  <c r="F238" i="1"/>
  <c r="E238" i="1"/>
  <c r="I238" i="1"/>
  <c r="H238" i="1"/>
  <c r="G238" i="1"/>
  <c r="G300" i="1"/>
  <c r="F300" i="1"/>
  <c r="E300" i="1"/>
  <c r="H300" i="1"/>
  <c r="N25" i="1"/>
  <c r="R25" i="1"/>
  <c r="P25" i="1"/>
  <c r="M27" i="1"/>
  <c r="C173" i="1"/>
  <c r="B129" i="1"/>
  <c r="B110" i="1"/>
  <c r="B150" i="1"/>
  <c r="Q241" i="1"/>
  <c r="O241" i="1"/>
  <c r="N24" i="2"/>
  <c r="R24" i="2"/>
  <c r="P24" i="2"/>
  <c r="I65" i="2"/>
  <c r="E65" i="2"/>
  <c r="G65" i="2"/>
  <c r="R64" i="2"/>
  <c r="P64" i="2"/>
  <c r="N64" i="2"/>
  <c r="Q35" i="1"/>
  <c r="O35" i="1"/>
  <c r="H53" i="1"/>
  <c r="F53" i="1"/>
  <c r="H37" i="1"/>
  <c r="F37" i="1"/>
  <c r="L92" i="1"/>
  <c r="L146" i="1"/>
  <c r="F64" i="1"/>
  <c r="E64" i="1"/>
  <c r="I64" i="1"/>
  <c r="H64" i="1"/>
  <c r="G64" i="1"/>
  <c r="E128" i="1"/>
  <c r="E72" i="1"/>
  <c r="I72" i="1"/>
  <c r="F72" i="1"/>
  <c r="H72" i="1"/>
  <c r="G72" i="1"/>
  <c r="E136" i="1"/>
  <c r="E80" i="1"/>
  <c r="I80" i="1"/>
  <c r="F80" i="1"/>
  <c r="H80" i="1"/>
  <c r="G80" i="1"/>
  <c r="D171" i="1"/>
  <c r="H115" i="1"/>
  <c r="E115" i="1"/>
  <c r="E171" i="1"/>
  <c r="I115" i="1"/>
  <c r="G115" i="1"/>
  <c r="F115" i="1"/>
  <c r="H206" i="1"/>
  <c r="F206" i="1"/>
  <c r="G206" i="1"/>
  <c r="E206" i="1"/>
  <c r="G205" i="1"/>
  <c r="F205" i="1"/>
  <c r="H205" i="1"/>
  <c r="E205" i="1"/>
  <c r="H287" i="1"/>
  <c r="G287" i="1"/>
  <c r="F287" i="1"/>
  <c r="E287" i="1"/>
  <c r="I216" i="1"/>
  <c r="H216" i="1"/>
  <c r="G216" i="1"/>
  <c r="F216" i="1"/>
  <c r="E216" i="1"/>
  <c r="H294" i="1"/>
  <c r="G294" i="1"/>
  <c r="F294" i="1"/>
  <c r="E294" i="1"/>
  <c r="H270" i="1"/>
  <c r="G270" i="1"/>
  <c r="F270" i="1"/>
  <c r="E270" i="1"/>
  <c r="H250" i="1"/>
  <c r="G250" i="1"/>
  <c r="E250" i="1"/>
  <c r="F250" i="1"/>
  <c r="H298" i="1"/>
  <c r="G298" i="1"/>
  <c r="E298" i="1"/>
  <c r="F298" i="1"/>
  <c r="E268" i="1"/>
  <c r="H268" i="1"/>
  <c r="G268" i="1"/>
  <c r="F268" i="1"/>
  <c r="E299" i="1"/>
  <c r="H299" i="1"/>
  <c r="G299" i="1"/>
  <c r="F299" i="1"/>
  <c r="K68" i="1"/>
  <c r="O58" i="1"/>
  <c r="Q58" i="1"/>
  <c r="Q38" i="1"/>
  <c r="O38" i="1"/>
  <c r="C134" i="1"/>
  <c r="C151" i="1"/>
  <c r="G95" i="1"/>
  <c r="E95" i="1"/>
  <c r="C159" i="1"/>
  <c r="E103" i="1"/>
  <c r="G103" i="1"/>
  <c r="C178" i="1"/>
  <c r="G282" i="1"/>
  <c r="E282" i="1"/>
  <c r="H118" i="1"/>
  <c r="F118" i="1"/>
  <c r="E174" i="1"/>
  <c r="E118" i="1"/>
  <c r="D174" i="1"/>
  <c r="I118" i="1"/>
  <c r="G118" i="1"/>
  <c r="E146" i="1"/>
  <c r="I90" i="1"/>
  <c r="D146" i="1"/>
  <c r="D92" i="1"/>
  <c r="B131" i="1"/>
  <c r="B139" i="1"/>
  <c r="F8" i="1"/>
  <c r="H8" i="1"/>
  <c r="H16" i="1"/>
  <c r="F16" i="1"/>
  <c r="B152" i="1"/>
  <c r="H96" i="1"/>
  <c r="F96" i="1"/>
  <c r="B160" i="1"/>
  <c r="H104" i="1"/>
  <c r="F104" i="1"/>
  <c r="Q48" i="1"/>
  <c r="O48" i="1"/>
  <c r="O33" i="1"/>
  <c r="Q33" i="1"/>
  <c r="K179" i="1"/>
  <c r="Q123" i="1"/>
  <c r="O123" i="1"/>
  <c r="K170" i="1"/>
  <c r="K124" i="1"/>
  <c r="Q114" i="1"/>
  <c r="O114" i="1"/>
  <c r="Q302" i="1"/>
  <c r="O302" i="1"/>
  <c r="N17" i="2"/>
  <c r="R17" i="2"/>
  <c r="P17" i="2"/>
  <c r="I63" i="2"/>
  <c r="E63" i="2"/>
  <c r="G63" i="2"/>
  <c r="H41" i="1"/>
  <c r="F41" i="1"/>
  <c r="G253" i="1"/>
  <c r="F253" i="1"/>
  <c r="E253" i="1"/>
  <c r="H253" i="1"/>
  <c r="I223" i="1"/>
  <c r="H223" i="1"/>
  <c r="G223" i="1"/>
  <c r="F223" i="1"/>
  <c r="E223" i="1"/>
  <c r="C157" i="1"/>
  <c r="B158" i="1"/>
  <c r="H17" i="1"/>
  <c r="G17" i="1"/>
  <c r="I17" i="1"/>
  <c r="F17" i="1"/>
  <c r="E17" i="1"/>
  <c r="K138" i="1"/>
  <c r="Q82" i="1"/>
  <c r="O82" i="1"/>
  <c r="K161" i="1"/>
  <c r="O105" i="1"/>
  <c r="Q105" i="1"/>
  <c r="N190" i="1"/>
  <c r="P190" i="1"/>
  <c r="N20" i="2"/>
  <c r="R20" i="2"/>
  <c r="P20" i="2"/>
  <c r="R62" i="2"/>
  <c r="P62" i="2"/>
  <c r="N62" i="2"/>
  <c r="I57" i="2"/>
  <c r="E57" i="2"/>
  <c r="G57" i="2"/>
  <c r="Q51" i="1"/>
  <c r="O51" i="1"/>
  <c r="P69" i="2"/>
  <c r="N69" i="2"/>
  <c r="P65" i="2"/>
  <c r="N65" i="2"/>
  <c r="N61" i="2"/>
  <c r="P61" i="2"/>
  <c r="P57" i="2"/>
  <c r="N57" i="2"/>
  <c r="P53" i="2"/>
  <c r="N53" i="2"/>
  <c r="N46" i="2"/>
  <c r="P46" i="2"/>
  <c r="R46" i="2"/>
  <c r="R79" i="2"/>
  <c r="P79" i="2"/>
  <c r="N79" i="2"/>
  <c r="I35" i="2"/>
  <c r="G35" i="2"/>
  <c r="E35" i="2"/>
  <c r="E28" i="2"/>
  <c r="I28" i="2"/>
  <c r="G28" i="2"/>
  <c r="E24" i="2"/>
  <c r="I24" i="2"/>
  <c r="G24" i="2"/>
  <c r="E20" i="2"/>
  <c r="I20" i="2"/>
  <c r="G20" i="2"/>
  <c r="N15" i="2"/>
  <c r="R15" i="2"/>
  <c r="P15" i="2"/>
  <c r="R54" i="2"/>
  <c r="P54" i="2"/>
  <c r="N54" i="2"/>
  <c r="I58" i="2"/>
  <c r="E58" i="2"/>
  <c r="G58" i="2"/>
  <c r="I66" i="2"/>
  <c r="E66" i="2"/>
  <c r="G66" i="2"/>
  <c r="R56" i="2"/>
  <c r="P56" i="2"/>
  <c r="N56" i="2"/>
  <c r="C179" i="1"/>
  <c r="E123" i="1"/>
  <c r="G123" i="1"/>
  <c r="O64" i="1"/>
  <c r="Q64" i="1"/>
  <c r="E49" i="1"/>
  <c r="G49" i="1"/>
  <c r="E33" i="1"/>
  <c r="G33" i="1"/>
  <c r="H15" i="1"/>
  <c r="G15" i="1"/>
  <c r="I15" i="1"/>
  <c r="F15" i="1"/>
  <c r="E15" i="1"/>
  <c r="O24" i="1"/>
  <c r="Q24" i="1"/>
  <c r="B179" i="1"/>
  <c r="H123" i="1"/>
  <c r="F123" i="1"/>
  <c r="H52" i="1"/>
  <c r="F52" i="1"/>
  <c r="E52" i="1"/>
  <c r="G52" i="1"/>
  <c r="I52" i="1"/>
  <c r="H36" i="1"/>
  <c r="F36" i="1"/>
  <c r="E36" i="1"/>
  <c r="G36" i="1"/>
  <c r="I36" i="1"/>
  <c r="L147" i="1"/>
  <c r="N91" i="1"/>
  <c r="P91" i="1"/>
  <c r="F65" i="1"/>
  <c r="E65" i="1"/>
  <c r="I65" i="1"/>
  <c r="H65" i="1"/>
  <c r="G65" i="1"/>
  <c r="E73" i="1"/>
  <c r="E129" i="1"/>
  <c r="I73" i="1"/>
  <c r="H73" i="1"/>
  <c r="G73" i="1"/>
  <c r="F73" i="1"/>
  <c r="E81" i="1"/>
  <c r="E137" i="1"/>
  <c r="I81" i="1"/>
  <c r="H81" i="1"/>
  <c r="G81" i="1"/>
  <c r="F81" i="1"/>
  <c r="E207" i="1"/>
  <c r="F207" i="1"/>
  <c r="H207" i="1"/>
  <c r="G207" i="1"/>
  <c r="H297" i="1"/>
  <c r="G297" i="1"/>
  <c r="F297" i="1"/>
  <c r="E297" i="1"/>
  <c r="I226" i="1"/>
  <c r="H226" i="1"/>
  <c r="F226" i="1"/>
  <c r="G226" i="1"/>
  <c r="E226" i="1"/>
  <c r="F271" i="1"/>
  <c r="E271" i="1"/>
  <c r="H271" i="1"/>
  <c r="G271" i="1"/>
  <c r="E251" i="1"/>
  <c r="H251" i="1"/>
  <c r="G251" i="1"/>
  <c r="F251" i="1"/>
  <c r="H301" i="1"/>
  <c r="G301" i="1"/>
  <c r="F301" i="1"/>
  <c r="E301" i="1"/>
  <c r="E276" i="1"/>
  <c r="H276" i="1"/>
  <c r="G276" i="1"/>
  <c r="F276" i="1"/>
  <c r="Q36" i="1"/>
  <c r="O36" i="1"/>
  <c r="H18" i="1"/>
  <c r="G18" i="1"/>
  <c r="F18" i="1"/>
  <c r="E18" i="1"/>
  <c r="I18" i="1"/>
  <c r="C135" i="1"/>
  <c r="C171" i="1"/>
  <c r="C152" i="1"/>
  <c r="G96" i="1"/>
  <c r="E96" i="1"/>
  <c r="C160" i="1"/>
  <c r="G104" i="1"/>
  <c r="E104" i="1"/>
  <c r="G210" i="1"/>
  <c r="E210" i="1"/>
  <c r="B172" i="1"/>
  <c r="H39" i="1"/>
  <c r="F39" i="1"/>
  <c r="E39" i="1"/>
  <c r="I39" i="1"/>
  <c r="G39" i="1"/>
  <c r="D159" i="1"/>
  <c r="E159" i="1"/>
  <c r="B132" i="1"/>
  <c r="B173" i="1"/>
  <c r="B153" i="1"/>
  <c r="B161" i="1"/>
  <c r="H210" i="1"/>
  <c r="F210" i="1"/>
  <c r="Q49" i="1"/>
  <c r="O49" i="1"/>
  <c r="Q224" i="1"/>
  <c r="O224" i="1"/>
  <c r="K128" i="1"/>
  <c r="O72" i="1"/>
  <c r="Q72" i="1"/>
  <c r="K145" i="1"/>
  <c r="O89" i="1"/>
  <c r="Q89" i="1"/>
  <c r="K176" i="1"/>
  <c r="Q120" i="1"/>
  <c r="O120" i="1"/>
  <c r="O285" i="1"/>
  <c r="Q285" i="1"/>
  <c r="O59" i="1"/>
  <c r="Q59" i="1"/>
  <c r="D153" i="1"/>
  <c r="E153" i="1"/>
  <c r="I97" i="1"/>
  <c r="H97" i="1"/>
  <c r="G97" i="1"/>
  <c r="E97" i="1"/>
  <c r="F97" i="1"/>
  <c r="F62" i="1"/>
  <c r="E62" i="1"/>
  <c r="I62" i="1"/>
  <c r="H62" i="1"/>
  <c r="G62" i="1"/>
  <c r="H202" i="1"/>
  <c r="F202" i="1"/>
  <c r="E202" i="1"/>
  <c r="G202" i="1"/>
  <c r="F241" i="1"/>
  <c r="E241" i="1"/>
  <c r="G241" i="1"/>
  <c r="I241" i="1"/>
  <c r="H241" i="1"/>
  <c r="C145" i="1"/>
  <c r="B137" i="1"/>
  <c r="E47" i="2"/>
  <c r="I47" i="2"/>
  <c r="G47" i="2"/>
  <c r="N28" i="2"/>
  <c r="R28" i="2"/>
  <c r="P28" i="2"/>
  <c r="N16" i="2"/>
  <c r="R16" i="2"/>
  <c r="P16" i="2"/>
  <c r="I73" i="2"/>
  <c r="E73" i="2"/>
  <c r="G73" i="2"/>
  <c r="Q65" i="1"/>
  <c r="O65" i="1"/>
  <c r="E46" i="2"/>
  <c r="I46" i="2"/>
  <c r="G46" i="2"/>
  <c r="P42" i="2"/>
  <c r="O42" i="2"/>
  <c r="N42" i="2"/>
  <c r="R42" i="2"/>
  <c r="Q42" i="2"/>
  <c r="R78" i="2"/>
  <c r="P78" i="2"/>
  <c r="N78" i="2"/>
  <c r="I34" i="2"/>
  <c r="G34" i="2"/>
  <c r="E34" i="2"/>
  <c r="N27" i="2"/>
  <c r="R27" i="2"/>
  <c r="P27" i="2"/>
  <c r="N23" i="2"/>
  <c r="R23" i="2"/>
  <c r="P23" i="2"/>
  <c r="N19" i="2"/>
  <c r="R19" i="2"/>
  <c r="P19" i="2"/>
  <c r="N14" i="2"/>
  <c r="R14" i="2"/>
  <c r="P14" i="2"/>
  <c r="I59" i="2"/>
  <c r="E59" i="2"/>
  <c r="G59" i="2"/>
  <c r="I67" i="2"/>
  <c r="E67" i="2"/>
  <c r="G67" i="2"/>
  <c r="B175" i="1"/>
  <c r="H119" i="1"/>
  <c r="F119" i="1"/>
  <c r="O63" i="1"/>
  <c r="Q63" i="1"/>
  <c r="Q47" i="1"/>
  <c r="O47" i="1"/>
  <c r="Q31" i="1"/>
  <c r="O31" i="1"/>
  <c r="H11" i="1"/>
  <c r="G11" i="1"/>
  <c r="F11" i="1"/>
  <c r="I11" i="1"/>
  <c r="E11" i="1"/>
  <c r="Q249" i="1"/>
  <c r="O249" i="1"/>
  <c r="H49" i="1"/>
  <c r="F49" i="1"/>
  <c r="H33" i="1"/>
  <c r="F33" i="1"/>
  <c r="L149" i="1"/>
  <c r="P93" i="1"/>
  <c r="N93" i="1"/>
  <c r="F58" i="1"/>
  <c r="D68" i="1"/>
  <c r="G58" i="1"/>
  <c r="I58" i="1"/>
  <c r="H58" i="1"/>
  <c r="E58" i="1"/>
  <c r="F66" i="1"/>
  <c r="E66" i="1"/>
  <c r="I66" i="1"/>
  <c r="H66" i="1"/>
  <c r="G66" i="1"/>
  <c r="E74" i="1"/>
  <c r="I74" i="1"/>
  <c r="H74" i="1"/>
  <c r="G74" i="1"/>
  <c r="F74" i="1"/>
  <c r="E130" i="1"/>
  <c r="E82" i="1"/>
  <c r="E138" i="1"/>
  <c r="I82" i="1"/>
  <c r="H82" i="1"/>
  <c r="G82" i="1"/>
  <c r="F82" i="1"/>
  <c r="I217" i="1"/>
  <c r="H217" i="1"/>
  <c r="G217" i="1"/>
  <c r="E217" i="1"/>
  <c r="F217" i="1"/>
  <c r="I222" i="1"/>
  <c r="H222" i="1"/>
  <c r="F222" i="1"/>
  <c r="G222" i="1"/>
  <c r="E222" i="1"/>
  <c r="I224" i="1"/>
  <c r="H224" i="1"/>
  <c r="F224" i="1"/>
  <c r="E224" i="1"/>
  <c r="G224" i="1"/>
  <c r="G201" i="1"/>
  <c r="F201" i="1"/>
  <c r="E201" i="1"/>
  <c r="H201" i="1"/>
  <c r="I234" i="1"/>
  <c r="G234" i="1"/>
  <c r="F234" i="1"/>
  <c r="E234" i="1"/>
  <c r="H234" i="1"/>
  <c r="G277" i="1"/>
  <c r="F277" i="1"/>
  <c r="E277" i="1"/>
  <c r="H277" i="1"/>
  <c r="E280" i="1"/>
  <c r="F280" i="1"/>
  <c r="H280" i="1"/>
  <c r="G280" i="1"/>
  <c r="O236" i="1"/>
  <c r="Q236" i="1"/>
  <c r="O50" i="1"/>
  <c r="Q50" i="1"/>
  <c r="Q34" i="1"/>
  <c r="O34" i="1"/>
  <c r="H14" i="1"/>
  <c r="G14" i="1"/>
  <c r="F14" i="1"/>
  <c r="E14" i="1"/>
  <c r="I14" i="1"/>
  <c r="C175" i="1"/>
  <c r="C128" i="1"/>
  <c r="C136" i="1"/>
  <c r="C153" i="1"/>
  <c r="C161" i="1"/>
  <c r="E236" i="1"/>
  <c r="G236" i="1"/>
  <c r="G255" i="1"/>
  <c r="E255" i="1"/>
  <c r="E170" i="1"/>
  <c r="E114" i="1"/>
  <c r="I114" i="1"/>
  <c r="H114" i="1"/>
  <c r="D124" i="1"/>
  <c r="G114" i="1"/>
  <c r="F114" i="1"/>
  <c r="D170" i="1"/>
  <c r="I123" i="1"/>
  <c r="I119" i="1"/>
  <c r="B133" i="1"/>
  <c r="B177" i="1"/>
  <c r="B154" i="1"/>
  <c r="B162" i="1"/>
  <c r="K54" i="1"/>
  <c r="Q29" i="1"/>
  <c r="O29" i="1"/>
  <c r="Q40" i="1"/>
  <c r="O40" i="1"/>
  <c r="K130" i="1"/>
  <c r="O74" i="1"/>
  <c r="Q74" i="1"/>
  <c r="O7" i="1"/>
  <c r="Q7" i="1"/>
  <c r="K151" i="1"/>
  <c r="O95" i="1"/>
  <c r="Q95" i="1"/>
  <c r="P40" i="2"/>
  <c r="O40" i="2"/>
  <c r="N40" i="2"/>
  <c r="R40" i="2"/>
  <c r="Q40" i="2"/>
  <c r="N21" i="2"/>
  <c r="R21" i="2"/>
  <c r="P21" i="2"/>
  <c r="I55" i="2"/>
  <c r="E55" i="2"/>
  <c r="G55" i="2"/>
  <c r="O67" i="1"/>
  <c r="Q67" i="1"/>
  <c r="Q39" i="1"/>
  <c r="O39" i="1"/>
  <c r="G265" i="1"/>
  <c r="F265" i="1"/>
  <c r="E265" i="1"/>
  <c r="H265" i="1"/>
  <c r="H262" i="1"/>
  <c r="G262" i="1"/>
  <c r="F262" i="1"/>
  <c r="E262" i="1"/>
  <c r="Q42" i="1"/>
  <c r="O42" i="1"/>
  <c r="H26" i="1"/>
  <c r="F26" i="1"/>
  <c r="E26" i="1"/>
  <c r="I26" i="1"/>
  <c r="G26" i="1"/>
  <c r="D27" i="1"/>
  <c r="P72" i="2"/>
  <c r="N72" i="2"/>
  <c r="P68" i="2"/>
  <c r="N68" i="2"/>
  <c r="P60" i="2"/>
  <c r="N60" i="2"/>
  <c r="P52" i="2"/>
  <c r="N52" i="2"/>
  <c r="G42" i="2"/>
  <c r="F42" i="2"/>
  <c r="E42" i="2"/>
  <c r="I42" i="2"/>
  <c r="H42" i="2"/>
  <c r="R77" i="2"/>
  <c r="P77" i="2"/>
  <c r="N77" i="2"/>
  <c r="I33" i="2"/>
  <c r="G33" i="2"/>
  <c r="E33" i="2"/>
  <c r="E27" i="2"/>
  <c r="I27" i="2"/>
  <c r="G27" i="2"/>
  <c r="E23" i="2"/>
  <c r="I23" i="2"/>
  <c r="G23" i="2"/>
  <c r="E19" i="2"/>
  <c r="I19" i="2"/>
  <c r="G19" i="2"/>
  <c r="E14" i="2"/>
  <c r="I14" i="2"/>
  <c r="G14" i="2"/>
  <c r="I52" i="2"/>
  <c r="E52" i="2"/>
  <c r="G52" i="2"/>
  <c r="I60" i="2"/>
  <c r="E60" i="2"/>
  <c r="G60" i="2"/>
  <c r="I68" i="2"/>
  <c r="E68" i="2"/>
  <c r="G68" i="2"/>
  <c r="Q62" i="1"/>
  <c r="O62" i="1"/>
  <c r="E45" i="1"/>
  <c r="G45" i="1"/>
  <c r="C54" i="1"/>
  <c r="E29" i="1"/>
  <c r="G29" i="1"/>
  <c r="H7" i="1"/>
  <c r="G7" i="1"/>
  <c r="F7" i="1"/>
  <c r="I7" i="1"/>
  <c r="E7" i="1"/>
  <c r="I16" i="1"/>
  <c r="I12" i="1"/>
  <c r="I8" i="1"/>
  <c r="I220" i="1"/>
  <c r="H220" i="1"/>
  <c r="G220" i="1"/>
  <c r="F220" i="1"/>
  <c r="E220" i="1"/>
  <c r="D165" i="1"/>
  <c r="E165" i="1"/>
  <c r="I109" i="1"/>
  <c r="H109" i="1"/>
  <c r="G109" i="1"/>
  <c r="E109" i="1"/>
  <c r="F109" i="1"/>
  <c r="H48" i="1"/>
  <c r="F48" i="1"/>
  <c r="E48" i="1"/>
  <c r="G48" i="1"/>
  <c r="I48" i="1"/>
  <c r="H32" i="1"/>
  <c r="F32" i="1"/>
  <c r="E32" i="1"/>
  <c r="G32" i="1"/>
  <c r="I32" i="1"/>
  <c r="F59" i="1"/>
  <c r="I59" i="1"/>
  <c r="H59" i="1"/>
  <c r="G59" i="1"/>
  <c r="E59" i="1"/>
  <c r="F67" i="1"/>
  <c r="E67" i="1"/>
  <c r="I67" i="1"/>
  <c r="H67" i="1"/>
  <c r="G67" i="1"/>
  <c r="E179" i="1"/>
  <c r="E131" i="1"/>
  <c r="E75" i="1"/>
  <c r="I75" i="1"/>
  <c r="G75" i="1"/>
  <c r="F75" i="1"/>
  <c r="H75" i="1"/>
  <c r="E139" i="1"/>
  <c r="E83" i="1"/>
  <c r="I83" i="1"/>
  <c r="G83" i="1"/>
  <c r="H83" i="1"/>
  <c r="F83" i="1"/>
  <c r="H266" i="1"/>
  <c r="G266" i="1"/>
  <c r="F266" i="1"/>
  <c r="E266" i="1"/>
  <c r="H267" i="1"/>
  <c r="G267" i="1"/>
  <c r="F267" i="1"/>
  <c r="E267" i="1"/>
  <c r="I231" i="1"/>
  <c r="G231" i="1"/>
  <c r="F231" i="1"/>
  <c r="H231" i="1"/>
  <c r="E231" i="1"/>
  <c r="I240" i="1"/>
  <c r="I236" i="1"/>
  <c r="I225" i="1"/>
  <c r="H225" i="1"/>
  <c r="E225" i="1"/>
  <c r="G225" i="1"/>
  <c r="F225" i="1"/>
  <c r="F237" i="1"/>
  <c r="E237" i="1"/>
  <c r="G237" i="1"/>
  <c r="I237" i="1"/>
  <c r="H237" i="1"/>
  <c r="G200" i="1"/>
  <c r="E200" i="1"/>
  <c r="F200" i="1"/>
  <c r="H200" i="1"/>
  <c r="H278" i="1"/>
  <c r="G278" i="1"/>
  <c r="F278" i="1"/>
  <c r="E278" i="1"/>
  <c r="H293" i="1"/>
  <c r="G293" i="1"/>
  <c r="F293" i="1"/>
  <c r="E293" i="1"/>
  <c r="E248" i="1"/>
  <c r="H248" i="1"/>
  <c r="G248" i="1"/>
  <c r="F248" i="1"/>
  <c r="E284" i="1"/>
  <c r="H284" i="1"/>
  <c r="F284" i="1"/>
  <c r="G284" i="1"/>
  <c r="C172" i="1"/>
  <c r="H10" i="1"/>
  <c r="G10" i="1"/>
  <c r="F10" i="1"/>
  <c r="E10" i="1"/>
  <c r="I10" i="1"/>
  <c r="C129" i="1"/>
  <c r="C137" i="1"/>
  <c r="C154" i="1"/>
  <c r="C162" i="1"/>
  <c r="Q44" i="1"/>
  <c r="O44" i="1"/>
  <c r="H51" i="1"/>
  <c r="F51" i="1"/>
  <c r="E51" i="1"/>
  <c r="I51" i="1"/>
  <c r="G51" i="1"/>
  <c r="H35" i="1"/>
  <c r="F35" i="1"/>
  <c r="E35" i="1"/>
  <c r="I35" i="1"/>
  <c r="G35" i="1"/>
  <c r="E156" i="1"/>
  <c r="D156" i="1"/>
  <c r="B134" i="1"/>
  <c r="B155" i="1"/>
  <c r="H99" i="1"/>
  <c r="F99" i="1"/>
  <c r="B163" i="1"/>
  <c r="H107" i="1"/>
  <c r="F107" i="1"/>
  <c r="E178" i="1"/>
  <c r="D178" i="1"/>
  <c r="H122" i="1"/>
  <c r="F122" i="1"/>
  <c r="E122" i="1"/>
  <c r="I122" i="1"/>
  <c r="G122" i="1"/>
  <c r="Q45" i="1"/>
  <c r="O45" i="1"/>
  <c r="N28" i="1"/>
  <c r="R28" i="1"/>
  <c r="P28" i="1"/>
  <c r="M149" i="1"/>
  <c r="N149" i="1"/>
  <c r="K171" i="1"/>
  <c r="O115" i="1"/>
  <c r="Q115" i="1"/>
  <c r="K133" i="1"/>
  <c r="Q77" i="1"/>
  <c r="O77" i="1"/>
  <c r="Q9" i="1"/>
  <c r="O9" i="1"/>
  <c r="K153" i="1"/>
  <c r="Q97" i="1"/>
  <c r="O97" i="1"/>
  <c r="Q296" i="1"/>
  <c r="O296" i="1"/>
  <c r="E48" i="2"/>
  <c r="I48" i="2"/>
  <c r="G48" i="2"/>
  <c r="P41" i="2"/>
  <c r="O41" i="2"/>
  <c r="N41" i="2"/>
  <c r="R41" i="2"/>
  <c r="Q41" i="2"/>
  <c r="I32" i="2"/>
  <c r="G32" i="2"/>
  <c r="E32" i="2"/>
  <c r="N22" i="2"/>
  <c r="R22" i="2"/>
  <c r="P22" i="2"/>
  <c r="I61" i="2"/>
  <c r="E61" i="2"/>
  <c r="G61" i="2"/>
  <c r="I69" i="2"/>
  <c r="E69" i="2"/>
  <c r="G69" i="2"/>
  <c r="O61" i="1"/>
  <c r="Q61" i="1"/>
  <c r="Q43" i="1"/>
  <c r="O43" i="1"/>
  <c r="N26" i="1"/>
  <c r="R26" i="1"/>
  <c r="P26" i="1"/>
  <c r="M147" i="1"/>
  <c r="N147" i="1"/>
  <c r="D161" i="1"/>
  <c r="I105" i="1"/>
  <c r="H105" i="1"/>
  <c r="G105" i="1"/>
  <c r="E105" i="1"/>
  <c r="E161" i="1"/>
  <c r="F105" i="1"/>
  <c r="F45" i="1"/>
  <c r="H45" i="1"/>
  <c r="B54" i="1"/>
  <c r="H29" i="1"/>
  <c r="F29" i="1"/>
  <c r="F60" i="1"/>
  <c r="E60" i="1"/>
  <c r="I60" i="1"/>
  <c r="H60" i="1"/>
  <c r="G60" i="1"/>
  <c r="E176" i="1"/>
  <c r="D176" i="1"/>
  <c r="H120" i="1"/>
  <c r="F120" i="1"/>
  <c r="E120" i="1"/>
  <c r="I120" i="1"/>
  <c r="G120" i="1"/>
  <c r="E132" i="1"/>
  <c r="E76" i="1"/>
  <c r="I76" i="1"/>
  <c r="F76" i="1"/>
  <c r="H76" i="1"/>
  <c r="G76" i="1"/>
  <c r="D173" i="1"/>
  <c r="H117" i="1"/>
  <c r="F117" i="1"/>
  <c r="E117" i="1"/>
  <c r="G117" i="1"/>
  <c r="E173" i="1"/>
  <c r="I117" i="1"/>
  <c r="G209" i="1"/>
  <c r="F209" i="1"/>
  <c r="H209" i="1"/>
  <c r="E209" i="1"/>
  <c r="H283" i="1"/>
  <c r="G283" i="1"/>
  <c r="F283" i="1"/>
  <c r="E283" i="1"/>
  <c r="H246" i="1"/>
  <c r="G246" i="1"/>
  <c r="F246" i="1"/>
  <c r="E246" i="1"/>
  <c r="I232" i="1"/>
  <c r="G232" i="1"/>
  <c r="F232" i="1"/>
  <c r="E232" i="1"/>
  <c r="H232" i="1"/>
  <c r="I215" i="1"/>
  <c r="H215" i="1"/>
  <c r="E215" i="1"/>
  <c r="F215" i="1"/>
  <c r="G215" i="1"/>
  <c r="G204" i="1"/>
  <c r="E204" i="1"/>
  <c r="H204" i="1"/>
  <c r="F204" i="1"/>
  <c r="F279" i="1"/>
  <c r="E279" i="1"/>
  <c r="H279" i="1"/>
  <c r="G279" i="1"/>
  <c r="F245" i="1"/>
  <c r="E245" i="1"/>
  <c r="H245" i="1"/>
  <c r="G245" i="1"/>
  <c r="E252" i="1"/>
  <c r="H252" i="1"/>
  <c r="G252" i="1"/>
  <c r="F252" i="1"/>
  <c r="G292" i="1"/>
  <c r="F292" i="1"/>
  <c r="E292" i="1"/>
  <c r="H292" i="1"/>
  <c r="Q46" i="1"/>
  <c r="O46" i="1"/>
  <c r="Q30" i="1"/>
  <c r="O30" i="1"/>
  <c r="C130" i="1"/>
  <c r="C138" i="1"/>
  <c r="C155" i="1"/>
  <c r="G99" i="1"/>
  <c r="E99" i="1"/>
  <c r="C163" i="1"/>
  <c r="G107" i="1"/>
  <c r="E107" i="1"/>
  <c r="Q32" i="1"/>
  <c r="O32" i="1"/>
  <c r="E162" i="1"/>
  <c r="I106" i="1"/>
  <c r="H106" i="1"/>
  <c r="G106" i="1"/>
  <c r="F106" i="1"/>
  <c r="D162" i="1"/>
  <c r="E106" i="1"/>
  <c r="B135" i="1"/>
  <c r="B171" i="1"/>
  <c r="B124" i="1"/>
  <c r="H12" i="1"/>
  <c r="F12" i="1"/>
  <c r="B144" i="1"/>
  <c r="F88" i="1"/>
  <c r="H88" i="1"/>
  <c r="B156" i="1"/>
  <c r="H100" i="1"/>
  <c r="F100" i="1"/>
  <c r="B164" i="1"/>
  <c r="F108" i="1"/>
  <c r="H108" i="1"/>
  <c r="H282" i="1"/>
  <c r="F282" i="1"/>
  <c r="H255" i="1"/>
  <c r="F255" i="1"/>
  <c r="C170" i="1"/>
  <c r="C124" i="1"/>
  <c r="C180" i="1" s="1"/>
  <c r="K178" i="1"/>
  <c r="Q122" i="1"/>
  <c r="O122" i="1"/>
  <c r="K134" i="1"/>
  <c r="O78" i="1"/>
  <c r="Q78" i="1"/>
  <c r="O12" i="1"/>
  <c r="Q12" i="1"/>
  <c r="K157" i="1"/>
  <c r="O101" i="1"/>
  <c r="Q101" i="1"/>
  <c r="Q218" i="1"/>
  <c r="O218" i="1"/>
  <c r="I30" i="2"/>
  <c r="G30" i="2"/>
  <c r="E30" i="2"/>
  <c r="N26" i="2"/>
  <c r="R26" i="2"/>
  <c r="P26" i="2"/>
  <c r="N18" i="2"/>
  <c r="R18" i="2"/>
  <c r="P18" i="2"/>
  <c r="N13" i="2"/>
  <c r="R13" i="2"/>
  <c r="P13" i="2"/>
  <c r="R33" i="2"/>
  <c r="R34" i="2"/>
  <c r="R29" i="2"/>
  <c r="R30" i="2"/>
  <c r="R35" i="2"/>
  <c r="R31" i="2"/>
  <c r="R32" i="2"/>
  <c r="R36" i="2"/>
  <c r="I53" i="2"/>
  <c r="E53" i="2"/>
  <c r="G53" i="2"/>
  <c r="N146" i="1"/>
  <c r="R90" i="1"/>
  <c r="M146" i="1"/>
  <c r="P90" i="1"/>
  <c r="M92" i="1"/>
  <c r="N90" i="1"/>
  <c r="N71" i="2"/>
  <c r="P71" i="2"/>
  <c r="P63" i="2"/>
  <c r="N63" i="2"/>
  <c r="P55" i="2"/>
  <c r="N55" i="2"/>
  <c r="N48" i="2"/>
  <c r="R48" i="2"/>
  <c r="P48" i="2"/>
  <c r="G41" i="2"/>
  <c r="F41" i="2"/>
  <c r="E41" i="2"/>
  <c r="I41" i="2"/>
  <c r="H41" i="2"/>
  <c r="I31" i="2"/>
  <c r="G31" i="2"/>
  <c r="E31" i="2"/>
  <c r="E26" i="2"/>
  <c r="I26" i="2"/>
  <c r="G26" i="2"/>
  <c r="E22" i="2"/>
  <c r="I22" i="2"/>
  <c r="G22" i="2"/>
  <c r="E18" i="2"/>
  <c r="I18" i="2"/>
  <c r="G18" i="2"/>
  <c r="E13" i="2"/>
  <c r="I13" i="2"/>
  <c r="G13" i="2"/>
  <c r="I54" i="2"/>
  <c r="E54" i="2"/>
  <c r="G54" i="2"/>
  <c r="I62" i="2"/>
  <c r="E62" i="2"/>
  <c r="G62" i="2"/>
  <c r="I70" i="2"/>
  <c r="E70" i="2"/>
  <c r="G70" i="2"/>
  <c r="Q60" i="1"/>
  <c r="O60" i="1"/>
  <c r="E41" i="1"/>
  <c r="G41" i="1"/>
  <c r="Q23" i="1"/>
  <c r="O23" i="1"/>
  <c r="K173" i="1"/>
  <c r="Q117" i="1"/>
  <c r="O117" i="1"/>
  <c r="D157" i="1"/>
  <c r="I101" i="1"/>
  <c r="H101" i="1"/>
  <c r="E157" i="1"/>
  <c r="G101" i="1"/>
  <c r="E101" i="1"/>
  <c r="F101" i="1"/>
  <c r="H44" i="1"/>
  <c r="F44" i="1"/>
  <c r="E44" i="1"/>
  <c r="G44" i="1"/>
  <c r="I44" i="1"/>
  <c r="E163" i="1"/>
  <c r="D163" i="1"/>
  <c r="H28" i="1"/>
  <c r="F28" i="1"/>
  <c r="E28" i="1"/>
  <c r="G28" i="1"/>
  <c r="I28" i="1"/>
  <c r="E149" i="1"/>
  <c r="D149" i="1"/>
  <c r="F61" i="1"/>
  <c r="E61" i="1"/>
  <c r="I61" i="1"/>
  <c r="H61" i="1"/>
  <c r="G61" i="1"/>
  <c r="I235" i="1"/>
  <c r="G235" i="1"/>
  <c r="F235" i="1"/>
  <c r="H235" i="1"/>
  <c r="E235" i="1"/>
  <c r="E77" i="1"/>
  <c r="E133" i="1"/>
  <c r="I77" i="1"/>
  <c r="H77" i="1"/>
  <c r="G77" i="1"/>
  <c r="F77" i="1"/>
  <c r="H121" i="1"/>
  <c r="F121" i="1"/>
  <c r="E121" i="1"/>
  <c r="D177" i="1"/>
  <c r="G121" i="1"/>
  <c r="I121" i="1"/>
  <c r="E177" i="1"/>
  <c r="I221" i="1"/>
  <c r="H221" i="1"/>
  <c r="G221" i="1"/>
  <c r="F221" i="1"/>
  <c r="E221" i="1"/>
  <c r="H254" i="1"/>
  <c r="G254" i="1"/>
  <c r="F254" i="1"/>
  <c r="E254" i="1"/>
  <c r="I233" i="1"/>
  <c r="G233" i="1"/>
  <c r="F233" i="1"/>
  <c r="E233" i="1"/>
  <c r="H233" i="1"/>
  <c r="I219" i="1"/>
  <c r="H219" i="1"/>
  <c r="G219" i="1"/>
  <c r="F219" i="1"/>
  <c r="E219" i="1"/>
  <c r="G208" i="1"/>
  <c r="E208" i="1"/>
  <c r="H208" i="1"/>
  <c r="F208" i="1"/>
  <c r="F239" i="1"/>
  <c r="E239" i="1"/>
  <c r="G239" i="1"/>
  <c r="I239" i="1"/>
  <c r="H239" i="1"/>
  <c r="G261" i="1"/>
  <c r="F261" i="1"/>
  <c r="E261" i="1"/>
  <c r="H261" i="1"/>
  <c r="E256" i="1"/>
  <c r="H256" i="1"/>
  <c r="G256" i="1"/>
  <c r="F256" i="1"/>
  <c r="G296" i="1"/>
  <c r="F296" i="1"/>
  <c r="E296" i="1"/>
  <c r="H296" i="1"/>
  <c r="C68" i="1"/>
  <c r="C131" i="1"/>
  <c r="C139" i="1"/>
  <c r="C144" i="1"/>
  <c r="E88" i="1"/>
  <c r="G88" i="1"/>
  <c r="C156" i="1"/>
  <c r="G100" i="1"/>
  <c r="E100" i="1"/>
  <c r="C164" i="1"/>
  <c r="E108" i="1"/>
  <c r="G108" i="1"/>
  <c r="C27" i="1"/>
  <c r="E158" i="1"/>
  <c r="I102" i="1"/>
  <c r="H102" i="1"/>
  <c r="D158" i="1"/>
  <c r="G102" i="1"/>
  <c r="F102" i="1"/>
  <c r="E102" i="1"/>
  <c r="H47" i="1"/>
  <c r="F47" i="1"/>
  <c r="E47" i="1"/>
  <c r="I47" i="1"/>
  <c r="G47" i="1"/>
  <c r="H31" i="1"/>
  <c r="F31" i="1"/>
  <c r="E31" i="1"/>
  <c r="I31" i="1"/>
  <c r="G31" i="1"/>
  <c r="D152" i="1"/>
  <c r="D54" i="1"/>
  <c r="E152" i="1"/>
  <c r="B128" i="1"/>
  <c r="B136" i="1"/>
  <c r="B145" i="1"/>
  <c r="B157" i="1"/>
  <c r="B165" i="1"/>
  <c r="B68" i="1"/>
  <c r="Q41" i="1"/>
  <c r="O41" i="1"/>
  <c r="O232" i="1"/>
  <c r="Q232" i="1"/>
  <c r="K136" i="1"/>
  <c r="Q80" i="1"/>
  <c r="O80" i="1"/>
  <c r="Q13" i="1"/>
  <c r="O13" i="1"/>
  <c r="K159" i="1"/>
  <c r="O103" i="1"/>
  <c r="Q103" i="1"/>
  <c r="Q279" i="1"/>
  <c r="O279" i="1"/>
  <c r="D147" i="1"/>
  <c r="I91" i="1"/>
  <c r="E147" i="1"/>
  <c r="O234" i="1"/>
  <c r="Q234" i="1"/>
  <c r="K131" i="1"/>
  <c r="O75" i="1"/>
  <c r="Q75" i="1"/>
  <c r="K139" i="1"/>
  <c r="O83" i="1"/>
  <c r="Q83" i="1"/>
  <c r="O10" i="1"/>
  <c r="Q10" i="1"/>
  <c r="Q18" i="1"/>
  <c r="O18" i="1"/>
  <c r="K154" i="1"/>
  <c r="O98" i="1"/>
  <c r="Q98" i="1"/>
  <c r="K162" i="1"/>
  <c r="Q106" i="1"/>
  <c r="O106" i="1"/>
  <c r="Q226" i="1"/>
  <c r="O226" i="1"/>
  <c r="Q292" i="1"/>
  <c r="O292" i="1"/>
  <c r="O281" i="1"/>
  <c r="Q281" i="1"/>
  <c r="O280" i="1"/>
  <c r="Q280" i="1"/>
  <c r="Q240" i="1"/>
  <c r="O240" i="1"/>
  <c r="Q247" i="1"/>
  <c r="O247" i="1"/>
  <c r="O283" i="1"/>
  <c r="Q283" i="1"/>
  <c r="Q266" i="1"/>
  <c r="O266" i="1"/>
  <c r="Q293" i="1"/>
  <c r="O293" i="1"/>
  <c r="K177" i="1"/>
  <c r="Q121" i="1"/>
  <c r="O121" i="1"/>
  <c r="O237" i="1"/>
  <c r="Q237" i="1"/>
  <c r="K132" i="1"/>
  <c r="O76" i="1"/>
  <c r="Q76" i="1"/>
  <c r="O223" i="1"/>
  <c r="Q223" i="1"/>
  <c r="Q11" i="1"/>
  <c r="O11" i="1"/>
  <c r="K155" i="1"/>
  <c r="O99" i="1"/>
  <c r="Q99" i="1"/>
  <c r="K163" i="1"/>
  <c r="Q107" i="1"/>
  <c r="O107" i="1"/>
  <c r="O233" i="1"/>
  <c r="Q233" i="1"/>
  <c r="O219" i="1"/>
  <c r="Q219" i="1"/>
  <c r="Q217" i="1"/>
  <c r="O217" i="1"/>
  <c r="Q246" i="1"/>
  <c r="O246" i="1"/>
  <c r="O256" i="1"/>
  <c r="Q256" i="1"/>
  <c r="Q251" i="1"/>
  <c r="O251" i="1"/>
  <c r="O287" i="1"/>
  <c r="Q287" i="1"/>
  <c r="Q270" i="1"/>
  <c r="O270" i="1"/>
  <c r="O297" i="1"/>
  <c r="Q297" i="1"/>
  <c r="P192" i="1"/>
  <c r="N192" i="1"/>
  <c r="N186" i="1"/>
  <c r="P186" i="1"/>
  <c r="K144" i="1"/>
  <c r="Q88" i="1"/>
  <c r="O88" i="1"/>
  <c r="K156" i="1"/>
  <c r="Q100" i="1"/>
  <c r="O100" i="1"/>
  <c r="K164" i="1"/>
  <c r="Q108" i="1"/>
  <c r="O108" i="1"/>
  <c r="Q220" i="1"/>
  <c r="O220" i="1"/>
  <c r="Q221" i="1"/>
  <c r="O221" i="1"/>
  <c r="O264" i="1"/>
  <c r="Q264" i="1"/>
  <c r="O255" i="1"/>
  <c r="Q255" i="1"/>
  <c r="Q278" i="1"/>
  <c r="O278" i="1"/>
  <c r="Q301" i="1"/>
  <c r="O301" i="1"/>
  <c r="P195" i="1"/>
  <c r="N195" i="1"/>
  <c r="P193" i="1"/>
  <c r="N193" i="1"/>
  <c r="N185" i="1"/>
  <c r="P185" i="1"/>
  <c r="K165" i="1"/>
  <c r="Q109" i="1"/>
  <c r="O109" i="1"/>
  <c r="Q225" i="1"/>
  <c r="O225" i="1"/>
  <c r="Q265" i="1"/>
  <c r="O265" i="1"/>
  <c r="O268" i="1"/>
  <c r="Q268" i="1"/>
  <c r="Q263" i="1"/>
  <c r="O263" i="1"/>
  <c r="O295" i="1"/>
  <c r="Q295" i="1"/>
  <c r="Q282" i="1"/>
  <c r="O282" i="1"/>
  <c r="P191" i="1"/>
  <c r="N191" i="1"/>
  <c r="N208" i="1"/>
  <c r="P208" i="1"/>
  <c r="N204" i="1"/>
  <c r="P204" i="1"/>
  <c r="P201" i="1"/>
  <c r="N201" i="1"/>
  <c r="N206" i="1"/>
  <c r="P206" i="1"/>
  <c r="H13" i="1"/>
  <c r="G13" i="1"/>
  <c r="I13" i="1"/>
  <c r="F13" i="1"/>
  <c r="E13" i="1"/>
  <c r="K174" i="1"/>
  <c r="Q118" i="1"/>
  <c r="O118" i="1"/>
  <c r="K135" i="1"/>
  <c r="Q79" i="1"/>
  <c r="O79" i="1"/>
  <c r="O14" i="1"/>
  <c r="Q14" i="1"/>
  <c r="K150" i="1"/>
  <c r="K110" i="1"/>
  <c r="K166" i="1" s="1"/>
  <c r="O94" i="1"/>
  <c r="Q94" i="1"/>
  <c r="K158" i="1"/>
  <c r="O102" i="1"/>
  <c r="Q102" i="1"/>
  <c r="O216" i="1"/>
  <c r="Q216" i="1"/>
  <c r="O239" i="1"/>
  <c r="Q239" i="1"/>
  <c r="O231" i="1"/>
  <c r="Q231" i="1"/>
  <c r="Q300" i="1"/>
  <c r="O300" i="1"/>
  <c r="Q269" i="1"/>
  <c r="O269" i="1"/>
  <c r="O267" i="1"/>
  <c r="Q267" i="1"/>
  <c r="O299" i="1"/>
  <c r="Q299" i="1"/>
  <c r="Q286" i="1"/>
  <c r="O286" i="1"/>
  <c r="P187" i="1"/>
  <c r="N187" i="1"/>
  <c r="P207" i="1"/>
  <c r="N207" i="1"/>
  <c r="P203" i="1"/>
  <c r="N203" i="1"/>
  <c r="O245" i="1"/>
  <c r="Q245" i="1"/>
  <c r="Q261" i="1"/>
  <c r="O261" i="1"/>
  <c r="O235" i="1"/>
  <c r="Q235" i="1"/>
  <c r="O276" i="1"/>
  <c r="Q276" i="1"/>
  <c r="Q271" i="1"/>
  <c r="O271" i="1"/>
  <c r="Q250" i="1"/>
  <c r="O250" i="1"/>
  <c r="Q294" i="1"/>
  <c r="O294" i="1"/>
  <c r="B27" i="1"/>
  <c r="H25" i="1"/>
  <c r="F25" i="1"/>
  <c r="N188" i="1"/>
  <c r="P188" i="1"/>
  <c r="N202" i="1"/>
  <c r="P202" i="1"/>
  <c r="P205" i="1"/>
  <c r="N205" i="1"/>
  <c r="N200" i="1"/>
  <c r="P200" i="1"/>
  <c r="Q215" i="1"/>
  <c r="O215" i="1"/>
  <c r="K129" i="1"/>
  <c r="Q73" i="1"/>
  <c r="O73" i="1"/>
  <c r="K137" i="1"/>
  <c r="O81" i="1"/>
  <c r="Q81" i="1"/>
  <c r="Q8" i="1"/>
  <c r="O8" i="1"/>
  <c r="Q16" i="1"/>
  <c r="O16" i="1"/>
  <c r="K152" i="1"/>
  <c r="Q96" i="1"/>
  <c r="O96" i="1"/>
  <c r="K160" i="1"/>
  <c r="Q104" i="1"/>
  <c r="O104" i="1"/>
  <c r="K172" i="1"/>
  <c r="Q116" i="1"/>
  <c r="O116" i="1"/>
  <c r="O253" i="1"/>
  <c r="Q253" i="1"/>
  <c r="Q222" i="1"/>
  <c r="O222" i="1"/>
  <c r="Q238" i="1"/>
  <c r="O238" i="1"/>
  <c r="O284" i="1"/>
  <c r="Q284" i="1"/>
  <c r="Q277" i="1"/>
  <c r="O277" i="1"/>
  <c r="Q254" i="1"/>
  <c r="O254" i="1"/>
  <c r="Q298" i="1"/>
  <c r="O298" i="1"/>
  <c r="N194" i="1"/>
  <c r="P194" i="1"/>
  <c r="N189" i="1"/>
  <c r="P189" i="1"/>
  <c r="N184" i="1"/>
  <c r="P184" i="1"/>
  <c r="I230" i="1"/>
  <c r="G230" i="1"/>
  <c r="F230" i="1"/>
  <c r="H230" i="1"/>
  <c r="E230" i="1"/>
  <c r="H275" i="1"/>
  <c r="G275" i="1"/>
  <c r="F275" i="1"/>
  <c r="E275" i="1"/>
  <c r="I71" i="1"/>
  <c r="G71" i="1"/>
  <c r="F71" i="1"/>
  <c r="E71" i="1"/>
  <c r="H71" i="1"/>
  <c r="E12" i="2"/>
  <c r="I12" i="2"/>
  <c r="H12" i="2"/>
  <c r="G12" i="2"/>
  <c r="F12" i="2"/>
  <c r="Q12" i="2"/>
  <c r="O12" i="2"/>
  <c r="Q127" i="1"/>
  <c r="Q135" i="1"/>
  <c r="O135" i="1"/>
  <c r="G39" i="2"/>
  <c r="F39" i="2"/>
  <c r="E39" i="2"/>
  <c r="H39" i="2"/>
  <c r="I39" i="2"/>
  <c r="E45" i="2"/>
  <c r="I45" i="2"/>
  <c r="H45" i="2"/>
  <c r="F45" i="2"/>
  <c r="G45" i="2"/>
  <c r="O51" i="2"/>
  <c r="F57" i="1"/>
  <c r="H57" i="1"/>
  <c r="G57" i="1"/>
  <c r="E57" i="1"/>
  <c r="I57" i="1"/>
  <c r="E183" i="1"/>
  <c r="F183" i="1"/>
  <c r="I214" i="1"/>
  <c r="H214" i="1"/>
  <c r="G214" i="1"/>
  <c r="F214" i="1"/>
  <c r="E214" i="1"/>
  <c r="Q336" i="1"/>
  <c r="O336" i="1"/>
  <c r="M336" i="1"/>
  <c r="K336" i="1"/>
  <c r="H336" i="1"/>
  <c r="Q307" i="1"/>
  <c r="O307" i="1"/>
  <c r="M307" i="1"/>
  <c r="K307" i="1"/>
  <c r="H307" i="1"/>
  <c r="H199" i="1"/>
  <c r="G199" i="1"/>
  <c r="Q154" i="1"/>
  <c r="O154" i="1"/>
  <c r="O45" i="2"/>
  <c r="Q45" i="2"/>
  <c r="E51" i="2"/>
  <c r="H127" i="1"/>
  <c r="F127" i="1"/>
  <c r="I113" i="1"/>
  <c r="H113" i="1"/>
  <c r="G113" i="1"/>
  <c r="F113" i="1"/>
  <c r="E113" i="1"/>
  <c r="H351" i="1"/>
  <c r="Q351" i="1"/>
  <c r="O351" i="1"/>
  <c r="M351" i="1"/>
  <c r="K351" i="1"/>
  <c r="E291" i="1"/>
  <c r="H291" i="1"/>
  <c r="G291" i="1"/>
  <c r="F291" i="1"/>
  <c r="H244" i="1"/>
  <c r="G244" i="1"/>
  <c r="F244" i="1"/>
  <c r="E244" i="1"/>
  <c r="E260" i="1"/>
  <c r="H260" i="1"/>
  <c r="G260" i="1"/>
  <c r="F260" i="1"/>
  <c r="Q160" i="1"/>
  <c r="O160" i="1"/>
  <c r="Q322" i="1"/>
  <c r="O322" i="1"/>
  <c r="M322" i="1"/>
  <c r="K322" i="1"/>
  <c r="H322" i="1"/>
  <c r="F87" i="1"/>
  <c r="Q164" i="1"/>
  <c r="O164" i="1"/>
  <c r="Q179" i="1"/>
  <c r="O179" i="1"/>
  <c r="L166" i="1"/>
  <c r="O136" i="1"/>
  <c r="Q136" i="1"/>
  <c r="O129" i="1"/>
  <c r="Q129" i="1"/>
  <c r="Q150" i="1"/>
  <c r="O150" i="1"/>
  <c r="Q156" i="1"/>
  <c r="O156" i="1"/>
  <c r="O128" i="1"/>
  <c r="Q128" i="1"/>
  <c r="Q178" i="1"/>
  <c r="O178" i="1"/>
  <c r="Q172" i="1"/>
  <c r="O172" i="1"/>
  <c r="Q176" i="1"/>
  <c r="O176" i="1"/>
  <c r="Q244" i="1"/>
  <c r="O244" i="1"/>
  <c r="O291" i="1"/>
  <c r="Q291" i="1"/>
  <c r="O138" i="1"/>
  <c r="Q138" i="1"/>
  <c r="Q131" i="1"/>
  <c r="O131" i="1"/>
  <c r="Q130" i="1"/>
  <c r="O130" i="1"/>
  <c r="Q177" i="1"/>
  <c r="O177" i="1"/>
  <c r="O145" i="1"/>
  <c r="Q145" i="1"/>
  <c r="O163" i="1"/>
  <c r="Q163" i="1"/>
  <c r="O159" i="1"/>
  <c r="Q159" i="1"/>
  <c r="Q54" i="1"/>
  <c r="O54" i="1"/>
  <c r="N54" i="1"/>
  <c r="R54" i="1"/>
  <c r="P54" i="1"/>
  <c r="Q152" i="1"/>
  <c r="O152" i="1"/>
  <c r="O165" i="1"/>
  <c r="Q165" i="1"/>
  <c r="F164" i="1"/>
  <c r="H164" i="1"/>
  <c r="Q175" i="1"/>
  <c r="O175" i="1"/>
  <c r="Q139" i="1"/>
  <c r="O139" i="1"/>
  <c r="O68" i="1"/>
  <c r="N68" i="1"/>
  <c r="Q68" i="1"/>
  <c r="R68" i="1"/>
  <c r="P68" i="1"/>
  <c r="Q158" i="1"/>
  <c r="O158" i="1"/>
  <c r="Q170" i="1"/>
  <c r="O170" i="1"/>
  <c r="O161" i="1"/>
  <c r="Q161" i="1"/>
  <c r="L180" i="1"/>
  <c r="O151" i="1"/>
  <c r="Q151" i="1"/>
  <c r="O157" i="1"/>
  <c r="Q157" i="1"/>
  <c r="O153" i="1"/>
  <c r="Q153" i="1"/>
  <c r="Q71" i="1"/>
  <c r="O71" i="1"/>
  <c r="O260" i="1"/>
  <c r="Q260" i="1"/>
  <c r="O132" i="1"/>
  <c r="Q132" i="1"/>
  <c r="Q174" i="1"/>
  <c r="O174" i="1"/>
  <c r="O171" i="1"/>
  <c r="Q171" i="1"/>
  <c r="Q162" i="1"/>
  <c r="O162" i="1"/>
  <c r="Q144" i="1"/>
  <c r="O144" i="1"/>
  <c r="Q134" i="1"/>
  <c r="O134" i="1"/>
  <c r="O133" i="1"/>
  <c r="Q133" i="1"/>
  <c r="O173" i="1"/>
  <c r="Q173" i="1"/>
  <c r="F151" i="1"/>
  <c r="H151" i="1"/>
  <c r="O155" i="1"/>
  <c r="Q155" i="1"/>
  <c r="O275" i="1"/>
  <c r="Q275" i="1"/>
  <c r="O137" i="1"/>
  <c r="Q137" i="1"/>
  <c r="R110" i="1"/>
  <c r="Q110" i="1"/>
  <c r="N166" i="1"/>
  <c r="P110" i="1"/>
  <c r="M166" i="1"/>
  <c r="N110" i="1"/>
  <c r="O110" i="1"/>
  <c r="N180" i="1"/>
  <c r="Q124" i="1"/>
  <c r="O124" i="1"/>
  <c r="N124" i="1"/>
  <c r="R124" i="1"/>
  <c r="M180" i="1"/>
  <c r="P124" i="1"/>
  <c r="H155" i="1"/>
  <c r="F155" i="1"/>
  <c r="Q79" i="2" l="1"/>
  <c r="O79" i="2"/>
  <c r="H52" i="2"/>
  <c r="F52" i="2"/>
  <c r="H56" i="2"/>
  <c r="F56" i="2"/>
  <c r="F60" i="2"/>
  <c r="H60" i="2"/>
  <c r="F64" i="2"/>
  <c r="H64" i="2"/>
  <c r="H68" i="2"/>
  <c r="F68" i="2"/>
  <c r="H72" i="2"/>
  <c r="F72" i="2"/>
  <c r="H360" i="1"/>
  <c r="M360" i="1"/>
  <c r="K360" i="1"/>
  <c r="Q360" i="1"/>
  <c r="O360" i="1"/>
  <c r="F47" i="2"/>
  <c r="H47" i="2"/>
  <c r="Q327" i="1"/>
  <c r="O327" i="1"/>
  <c r="M327" i="1"/>
  <c r="K327" i="1"/>
  <c r="H327" i="1"/>
  <c r="Q308" i="1"/>
  <c r="O308" i="1"/>
  <c r="M308" i="1"/>
  <c r="K308" i="1"/>
  <c r="H308" i="1"/>
  <c r="Q316" i="1"/>
  <c r="O316" i="1"/>
  <c r="M316" i="1"/>
  <c r="K316" i="1"/>
  <c r="H316" i="1"/>
  <c r="Q342" i="1"/>
  <c r="O342" i="1"/>
  <c r="M342" i="1"/>
  <c r="K342" i="1"/>
  <c r="H342" i="1"/>
  <c r="Q341" i="1"/>
  <c r="O341" i="1"/>
  <c r="M341" i="1"/>
  <c r="K341" i="1"/>
  <c r="H341" i="1"/>
  <c r="G191" i="1"/>
  <c r="F191" i="1"/>
  <c r="E191" i="1"/>
  <c r="H191" i="1"/>
  <c r="Q28" i="1"/>
  <c r="O28" i="1"/>
  <c r="Q33" i="2"/>
  <c r="O33" i="2"/>
  <c r="O13" i="2"/>
  <c r="Q13" i="2"/>
  <c r="O18" i="2"/>
  <c r="Q18" i="2"/>
  <c r="O22" i="2"/>
  <c r="Q22" i="2"/>
  <c r="O26" i="2"/>
  <c r="Q26" i="2"/>
  <c r="H32" i="2"/>
  <c r="F32" i="2"/>
  <c r="O185" i="1"/>
  <c r="Q185" i="1"/>
  <c r="Q204" i="1"/>
  <c r="O204" i="1"/>
  <c r="Q208" i="1"/>
  <c r="O208" i="1"/>
  <c r="Q201" i="1"/>
  <c r="O201" i="1"/>
  <c r="O52" i="2"/>
  <c r="Q52" i="2"/>
  <c r="Q56" i="2"/>
  <c r="O56" i="2"/>
  <c r="Q60" i="2"/>
  <c r="O60" i="2"/>
  <c r="Q64" i="2"/>
  <c r="O64" i="2"/>
  <c r="Q68" i="2"/>
  <c r="O68" i="2"/>
  <c r="Q72" i="2"/>
  <c r="O72" i="2"/>
  <c r="H361" i="1"/>
  <c r="Q361" i="1"/>
  <c r="O361" i="1"/>
  <c r="M361" i="1"/>
  <c r="K361" i="1"/>
  <c r="O47" i="2"/>
  <c r="Q47" i="2"/>
  <c r="Q330" i="1"/>
  <c r="O330" i="1"/>
  <c r="M330" i="1"/>
  <c r="K330" i="1"/>
  <c r="H330" i="1"/>
  <c r="Q328" i="1"/>
  <c r="O328" i="1"/>
  <c r="M328" i="1"/>
  <c r="K328" i="1"/>
  <c r="H328" i="1"/>
  <c r="Q309" i="1"/>
  <c r="O309" i="1"/>
  <c r="H309" i="1"/>
  <c r="M309" i="1"/>
  <c r="K309" i="1"/>
  <c r="Q317" i="1"/>
  <c r="O317" i="1"/>
  <c r="M317" i="1"/>
  <c r="K317" i="1"/>
  <c r="H317" i="1"/>
  <c r="Q337" i="1"/>
  <c r="O337" i="1"/>
  <c r="M337" i="1"/>
  <c r="K337" i="1"/>
  <c r="H337" i="1"/>
  <c r="K146" i="1"/>
  <c r="Q146" i="1" s="1"/>
  <c r="K92" i="1"/>
  <c r="Q90" i="1"/>
  <c r="O90" i="1"/>
  <c r="Q31" i="2"/>
  <c r="O31" i="2"/>
  <c r="H14" i="2"/>
  <c r="F14" i="2"/>
  <c r="H19" i="2"/>
  <c r="F19" i="2"/>
  <c r="H23" i="2"/>
  <c r="F23" i="2"/>
  <c r="F27" i="2"/>
  <c r="H27" i="2"/>
  <c r="H33" i="2"/>
  <c r="F33" i="2"/>
  <c r="E15" i="2"/>
  <c r="I15" i="2"/>
  <c r="H15" i="2"/>
  <c r="G15" i="2"/>
  <c r="F15" i="2"/>
  <c r="O188" i="1"/>
  <c r="Q188" i="1"/>
  <c r="Q200" i="1"/>
  <c r="O200" i="1"/>
  <c r="B146" i="1"/>
  <c r="B92" i="1"/>
  <c r="B148" i="1" s="1"/>
  <c r="H90" i="1"/>
  <c r="F90" i="1"/>
  <c r="H53" i="2"/>
  <c r="F53" i="2"/>
  <c r="F57" i="2"/>
  <c r="H57" i="2"/>
  <c r="H61" i="2"/>
  <c r="F61" i="2"/>
  <c r="H65" i="2"/>
  <c r="F65" i="2"/>
  <c r="H69" i="2"/>
  <c r="F69" i="2"/>
  <c r="H73" i="2"/>
  <c r="F73" i="2"/>
  <c r="H355" i="1"/>
  <c r="O355" i="1"/>
  <c r="M355" i="1"/>
  <c r="K355" i="1"/>
  <c r="Q355" i="1"/>
  <c r="H362" i="1"/>
  <c r="M362" i="1"/>
  <c r="K362" i="1"/>
  <c r="O362" i="1"/>
  <c r="Q362" i="1"/>
  <c r="H48" i="2"/>
  <c r="F48" i="2"/>
  <c r="Q324" i="1"/>
  <c r="O324" i="1"/>
  <c r="M324" i="1"/>
  <c r="K324" i="1"/>
  <c r="H324" i="1"/>
  <c r="Q323" i="1"/>
  <c r="O323" i="1"/>
  <c r="M323" i="1"/>
  <c r="K323" i="1"/>
  <c r="H323" i="1"/>
  <c r="Q310" i="1"/>
  <c r="O310" i="1"/>
  <c r="M310" i="1"/>
  <c r="K310" i="1"/>
  <c r="H310" i="1"/>
  <c r="Q318" i="1"/>
  <c r="O318" i="1"/>
  <c r="M318" i="1"/>
  <c r="K318" i="1"/>
  <c r="H318" i="1"/>
  <c r="Q345" i="1"/>
  <c r="O345" i="1"/>
  <c r="M345" i="1"/>
  <c r="K345" i="1"/>
  <c r="H345" i="1"/>
  <c r="H192" i="1"/>
  <c r="G192" i="1"/>
  <c r="E192" i="1"/>
  <c r="F192" i="1"/>
  <c r="K147" i="1"/>
  <c r="O91" i="1"/>
  <c r="Q91" i="1"/>
  <c r="O14" i="2"/>
  <c r="Q14" i="2"/>
  <c r="Q19" i="2"/>
  <c r="O19" i="2"/>
  <c r="Q23" i="2"/>
  <c r="O23" i="2"/>
  <c r="Q27" i="2"/>
  <c r="O27" i="2"/>
  <c r="H34" i="2"/>
  <c r="F34" i="2"/>
  <c r="E16" i="2"/>
  <c r="I16" i="2"/>
  <c r="F16" i="2"/>
  <c r="H16" i="2"/>
  <c r="G16" i="2"/>
  <c r="O203" i="1"/>
  <c r="Q203" i="1"/>
  <c r="Q206" i="1"/>
  <c r="O206" i="1"/>
  <c r="Q184" i="1"/>
  <c r="O184" i="1"/>
  <c r="H78" i="2"/>
  <c r="F78" i="2"/>
  <c r="B147" i="1"/>
  <c r="F91" i="1"/>
  <c r="H91" i="1"/>
  <c r="Q53" i="2"/>
  <c r="O53" i="2"/>
  <c r="O57" i="2"/>
  <c r="Q57" i="2"/>
  <c r="O61" i="2"/>
  <c r="Q61" i="2"/>
  <c r="Q65" i="2"/>
  <c r="O65" i="2"/>
  <c r="O69" i="2"/>
  <c r="Q69" i="2"/>
  <c r="Q73" i="2"/>
  <c r="O73" i="2"/>
  <c r="Q48" i="2"/>
  <c r="O48" i="2"/>
  <c r="Q332" i="1"/>
  <c r="O332" i="1"/>
  <c r="M332" i="1"/>
  <c r="K332" i="1"/>
  <c r="H332" i="1"/>
  <c r="Q331" i="1"/>
  <c r="O331" i="1"/>
  <c r="M331" i="1"/>
  <c r="K331" i="1"/>
  <c r="H331" i="1"/>
  <c r="Q311" i="1"/>
  <c r="O311" i="1"/>
  <c r="K311" i="1"/>
  <c r="H311" i="1"/>
  <c r="M311" i="1"/>
  <c r="Q319" i="1"/>
  <c r="O319" i="1"/>
  <c r="K319" i="1"/>
  <c r="H319" i="1"/>
  <c r="M319" i="1"/>
  <c r="Q340" i="1"/>
  <c r="O340" i="1"/>
  <c r="M340" i="1"/>
  <c r="K340" i="1"/>
  <c r="H340" i="1"/>
  <c r="E185" i="1"/>
  <c r="H185" i="1"/>
  <c r="G185" i="1"/>
  <c r="F185" i="1"/>
  <c r="E193" i="1"/>
  <c r="G193" i="1"/>
  <c r="F193" i="1"/>
  <c r="H193" i="1"/>
  <c r="K149" i="1"/>
  <c r="O93" i="1"/>
  <c r="Q93" i="1"/>
  <c r="Q34" i="2"/>
  <c r="O34" i="2"/>
  <c r="Q15" i="2"/>
  <c r="O15" i="2"/>
  <c r="F20" i="2"/>
  <c r="H20" i="2"/>
  <c r="F24" i="2"/>
  <c r="H24" i="2"/>
  <c r="H28" i="2"/>
  <c r="F28" i="2"/>
  <c r="H35" i="2"/>
  <c r="F35" i="2"/>
  <c r="Q193" i="1"/>
  <c r="O193" i="1"/>
  <c r="Q187" i="1"/>
  <c r="O187" i="1"/>
  <c r="Q205" i="1"/>
  <c r="O205" i="1"/>
  <c r="F79" i="2"/>
  <c r="H79" i="2"/>
  <c r="B149" i="1"/>
  <c r="H93" i="1"/>
  <c r="F93" i="1"/>
  <c r="H54" i="2"/>
  <c r="F54" i="2"/>
  <c r="F58" i="2"/>
  <c r="H58" i="2"/>
  <c r="F62" i="2"/>
  <c r="H62" i="2"/>
  <c r="H66" i="2"/>
  <c r="F66" i="2"/>
  <c r="H70" i="2"/>
  <c r="F70" i="2"/>
  <c r="H352" i="1"/>
  <c r="Q352" i="1"/>
  <c r="O352" i="1"/>
  <c r="M352" i="1"/>
  <c r="K352" i="1"/>
  <c r="H358" i="1"/>
  <c r="M358" i="1"/>
  <c r="K358" i="1"/>
  <c r="Q358" i="1"/>
  <c r="O358" i="1"/>
  <c r="Q326" i="1"/>
  <c r="O326" i="1"/>
  <c r="M326" i="1"/>
  <c r="H326" i="1"/>
  <c r="K326" i="1"/>
  <c r="Q312" i="1"/>
  <c r="O312" i="1"/>
  <c r="M312" i="1"/>
  <c r="H312" i="1"/>
  <c r="K312" i="1"/>
  <c r="K348" i="1"/>
  <c r="Q348" i="1"/>
  <c r="O348" i="1"/>
  <c r="M348" i="1"/>
  <c r="H348" i="1"/>
  <c r="H188" i="1"/>
  <c r="G188" i="1"/>
  <c r="F188" i="1"/>
  <c r="E188" i="1"/>
  <c r="G195" i="1"/>
  <c r="F195" i="1"/>
  <c r="H195" i="1"/>
  <c r="E195" i="1"/>
  <c r="Q29" i="2"/>
  <c r="O29" i="2"/>
  <c r="Q16" i="2"/>
  <c r="O16" i="2"/>
  <c r="Q20" i="2"/>
  <c r="O20" i="2"/>
  <c r="Q24" i="2"/>
  <c r="O24" i="2"/>
  <c r="Q28" i="2"/>
  <c r="O28" i="2"/>
  <c r="H36" i="2"/>
  <c r="F36" i="2"/>
  <c r="O191" i="1"/>
  <c r="Q191" i="1"/>
  <c r="Q190" i="1"/>
  <c r="O190" i="1"/>
  <c r="Q189" i="1"/>
  <c r="O189" i="1"/>
  <c r="H77" i="2"/>
  <c r="F77" i="2"/>
  <c r="C92" i="1"/>
  <c r="C148" i="1" s="1"/>
  <c r="C146" i="1"/>
  <c r="F146" i="1" s="1"/>
  <c r="G90" i="1"/>
  <c r="E90" i="1"/>
  <c r="Q54" i="2"/>
  <c r="O54" i="2"/>
  <c r="Q58" i="2"/>
  <c r="O58" i="2"/>
  <c r="Q62" i="2"/>
  <c r="O62" i="2"/>
  <c r="Q66" i="2"/>
  <c r="O66" i="2"/>
  <c r="Q70" i="2"/>
  <c r="O70" i="2"/>
  <c r="H354" i="1"/>
  <c r="K354" i="1"/>
  <c r="Q354" i="1"/>
  <c r="M354" i="1"/>
  <c r="O354" i="1"/>
  <c r="Q329" i="1"/>
  <c r="O329" i="1"/>
  <c r="M329" i="1"/>
  <c r="K329" i="1"/>
  <c r="H329" i="1"/>
  <c r="Q313" i="1"/>
  <c r="O313" i="1"/>
  <c r="M313" i="1"/>
  <c r="K313" i="1"/>
  <c r="H313" i="1"/>
  <c r="Q344" i="1"/>
  <c r="O344" i="1"/>
  <c r="M344" i="1"/>
  <c r="K344" i="1"/>
  <c r="H344" i="1"/>
  <c r="Q343" i="1"/>
  <c r="O343" i="1"/>
  <c r="M343" i="1"/>
  <c r="K343" i="1"/>
  <c r="H343" i="1"/>
  <c r="H184" i="1"/>
  <c r="E184" i="1"/>
  <c r="G184" i="1"/>
  <c r="F184" i="1"/>
  <c r="G186" i="1"/>
  <c r="E186" i="1"/>
  <c r="H186" i="1"/>
  <c r="F186" i="1"/>
  <c r="Q30" i="2"/>
  <c r="O30" i="2"/>
  <c r="O32" i="2"/>
  <c r="Q32" i="2"/>
  <c r="H17" i="2"/>
  <c r="F17" i="2"/>
  <c r="F21" i="2"/>
  <c r="H21" i="2"/>
  <c r="H25" i="2"/>
  <c r="F25" i="2"/>
  <c r="H29" i="2"/>
  <c r="F29" i="2"/>
  <c r="P210" i="1"/>
  <c r="N210" i="1"/>
  <c r="Q77" i="2"/>
  <c r="O77" i="2"/>
  <c r="C147" i="1"/>
  <c r="E91" i="1"/>
  <c r="G91" i="1"/>
  <c r="F55" i="2"/>
  <c r="H55" i="2"/>
  <c r="H59" i="2"/>
  <c r="F59" i="2"/>
  <c r="H63" i="2"/>
  <c r="F63" i="2"/>
  <c r="H67" i="2"/>
  <c r="F67" i="2"/>
  <c r="F71" i="2"/>
  <c r="H71" i="2"/>
  <c r="H356" i="1"/>
  <c r="Q356" i="1"/>
  <c r="O356" i="1"/>
  <c r="M356" i="1"/>
  <c r="K356" i="1"/>
  <c r="H353" i="1"/>
  <c r="Q353" i="1"/>
  <c r="O353" i="1"/>
  <c r="M353" i="1"/>
  <c r="K353" i="1"/>
  <c r="H46" i="2"/>
  <c r="F46" i="2"/>
  <c r="Q325" i="1"/>
  <c r="O325" i="1"/>
  <c r="M325" i="1"/>
  <c r="K325" i="1"/>
  <c r="H325" i="1"/>
  <c r="Q314" i="1"/>
  <c r="O314" i="1"/>
  <c r="H314" i="1"/>
  <c r="M314" i="1"/>
  <c r="K314" i="1"/>
  <c r="Q339" i="1"/>
  <c r="O339" i="1"/>
  <c r="M339" i="1"/>
  <c r="K339" i="1"/>
  <c r="H339" i="1"/>
  <c r="Q338" i="1"/>
  <c r="O338" i="1"/>
  <c r="M338" i="1"/>
  <c r="K338" i="1"/>
  <c r="H338" i="1"/>
  <c r="G187" i="1"/>
  <c r="F187" i="1"/>
  <c r="H187" i="1"/>
  <c r="E187" i="1"/>
  <c r="G190" i="1"/>
  <c r="E190" i="1"/>
  <c r="H190" i="1"/>
  <c r="F190" i="1"/>
  <c r="K27" i="1"/>
  <c r="O27" i="1" s="1"/>
  <c r="Q25" i="1"/>
  <c r="O25" i="1"/>
  <c r="O36" i="2"/>
  <c r="Q36" i="2"/>
  <c r="Q35" i="2"/>
  <c r="O35" i="2"/>
  <c r="O17" i="2"/>
  <c r="Q17" i="2"/>
  <c r="Q21" i="2"/>
  <c r="O21" i="2"/>
  <c r="Q25" i="2"/>
  <c r="O25" i="2"/>
  <c r="F30" i="2"/>
  <c r="H30" i="2"/>
  <c r="Q202" i="1"/>
  <c r="O202" i="1"/>
  <c r="O207" i="1"/>
  <c r="Q207" i="1"/>
  <c r="Q186" i="1"/>
  <c r="O186" i="1"/>
  <c r="Q78" i="2"/>
  <c r="O78" i="2"/>
  <c r="C149" i="1"/>
  <c r="F149" i="1" s="1"/>
  <c r="G93" i="1"/>
  <c r="E93" i="1"/>
  <c r="Q55" i="2"/>
  <c r="O55" i="2"/>
  <c r="Q59" i="2"/>
  <c r="O59" i="2"/>
  <c r="Q63" i="2"/>
  <c r="O63" i="2"/>
  <c r="Q67" i="2"/>
  <c r="O67" i="2"/>
  <c r="O71" i="2"/>
  <c r="Q71" i="2"/>
  <c r="H357" i="1"/>
  <c r="Q357" i="1"/>
  <c r="O357" i="1"/>
  <c r="K357" i="1"/>
  <c r="M357" i="1"/>
  <c r="H359" i="1"/>
  <c r="Q359" i="1"/>
  <c r="O359" i="1"/>
  <c r="M359" i="1"/>
  <c r="K359" i="1"/>
  <c r="Q46" i="2"/>
  <c r="O46" i="2"/>
  <c r="Q333" i="1"/>
  <c r="O333" i="1"/>
  <c r="M333" i="1"/>
  <c r="K333" i="1"/>
  <c r="H333" i="1"/>
  <c r="Q315" i="1"/>
  <c r="O315" i="1"/>
  <c r="M315" i="1"/>
  <c r="K315" i="1"/>
  <c r="H315" i="1"/>
  <c r="Q347" i="1"/>
  <c r="O347" i="1"/>
  <c r="M347" i="1"/>
  <c r="K347" i="1"/>
  <c r="H347" i="1"/>
  <c r="Q346" i="1"/>
  <c r="O346" i="1"/>
  <c r="M346" i="1"/>
  <c r="K346" i="1"/>
  <c r="H346" i="1"/>
  <c r="E189" i="1"/>
  <c r="F189" i="1"/>
  <c r="H189" i="1"/>
  <c r="G189" i="1"/>
  <c r="G194" i="1"/>
  <c r="E194" i="1"/>
  <c r="F194" i="1"/>
  <c r="H194" i="1"/>
  <c r="Q26" i="1"/>
  <c r="O26" i="1"/>
  <c r="H13" i="2"/>
  <c r="F13" i="2"/>
  <c r="H18" i="2"/>
  <c r="F18" i="2"/>
  <c r="H22" i="2"/>
  <c r="F22" i="2"/>
  <c r="F26" i="2"/>
  <c r="H26" i="2"/>
  <c r="H31" i="2"/>
  <c r="F31" i="2"/>
  <c r="Q195" i="1"/>
  <c r="O195" i="1"/>
  <c r="O192" i="1"/>
  <c r="Q192" i="1"/>
  <c r="Q194" i="1"/>
  <c r="O194" i="1"/>
  <c r="O209" i="1"/>
  <c r="Q209" i="1"/>
  <c r="F147" i="1"/>
  <c r="H147" i="1"/>
  <c r="O146" i="1"/>
  <c r="H132" i="1"/>
  <c r="F132" i="1"/>
  <c r="H178" i="1"/>
  <c r="F178" i="1"/>
  <c r="H131" i="1"/>
  <c r="F131" i="1"/>
  <c r="E148" i="1"/>
  <c r="I92" i="1"/>
  <c r="H92" i="1"/>
  <c r="G92" i="1"/>
  <c r="E92" i="1"/>
  <c r="F92" i="1"/>
  <c r="D148" i="1"/>
  <c r="L148" i="1"/>
  <c r="F172" i="1"/>
  <c r="H172" i="1"/>
  <c r="F154" i="1"/>
  <c r="H154" i="1"/>
  <c r="O147" i="1"/>
  <c r="Q147" i="1"/>
  <c r="O149" i="1"/>
  <c r="Q149" i="1"/>
  <c r="F156" i="1"/>
  <c r="H156" i="1"/>
  <c r="H179" i="1"/>
  <c r="F179" i="1"/>
  <c r="F170" i="1"/>
  <c r="H170" i="1"/>
  <c r="H153" i="1"/>
  <c r="F153" i="1"/>
  <c r="H128" i="1"/>
  <c r="F128" i="1"/>
  <c r="B166" i="1"/>
  <c r="C166" i="1"/>
  <c r="F152" i="1"/>
  <c r="H152" i="1"/>
  <c r="H163" i="1"/>
  <c r="F163" i="1"/>
  <c r="R92" i="1"/>
  <c r="N148" i="1"/>
  <c r="Q92" i="1"/>
  <c r="M148" i="1"/>
  <c r="P92" i="1"/>
  <c r="O92" i="1"/>
  <c r="N92" i="1"/>
  <c r="B180" i="1"/>
  <c r="H139" i="1"/>
  <c r="F139" i="1"/>
  <c r="H138" i="1"/>
  <c r="F138" i="1"/>
  <c r="K180" i="1"/>
  <c r="Q180" i="1" s="1"/>
  <c r="H171" i="1"/>
  <c r="F171" i="1"/>
  <c r="H135" i="1"/>
  <c r="F135" i="1"/>
  <c r="Q166" i="1"/>
  <c r="O166" i="1"/>
  <c r="H54" i="1"/>
  <c r="F54" i="1"/>
  <c r="E54" i="1"/>
  <c r="I54" i="1"/>
  <c r="G54" i="1"/>
  <c r="H177" i="1"/>
  <c r="F177" i="1"/>
  <c r="H149" i="1"/>
  <c r="H157" i="1"/>
  <c r="F157" i="1"/>
  <c r="F162" i="1"/>
  <c r="H162" i="1"/>
  <c r="H161" i="1"/>
  <c r="F161" i="1"/>
  <c r="F165" i="1"/>
  <c r="H165" i="1"/>
  <c r="H27" i="1"/>
  <c r="F27" i="1"/>
  <c r="E27" i="1"/>
  <c r="I27" i="1"/>
  <c r="G27" i="1"/>
  <c r="F68" i="1"/>
  <c r="E68" i="1"/>
  <c r="I68" i="1"/>
  <c r="H68" i="1"/>
  <c r="G68" i="1"/>
  <c r="F136" i="1"/>
  <c r="H136" i="1"/>
  <c r="H134" i="1"/>
  <c r="F134" i="1"/>
  <c r="H130" i="1"/>
  <c r="F130" i="1"/>
  <c r="F174" i="1"/>
  <c r="H174" i="1"/>
  <c r="Q27" i="1"/>
  <c r="N27" i="1"/>
  <c r="R27" i="1"/>
  <c r="P27" i="1"/>
  <c r="F150" i="1"/>
  <c r="H150" i="1"/>
  <c r="H175" i="1"/>
  <c r="F175" i="1"/>
  <c r="F160" i="1"/>
  <c r="H160" i="1"/>
  <c r="H145" i="1"/>
  <c r="F145" i="1"/>
  <c r="O180" i="1"/>
  <c r="F158" i="1"/>
  <c r="H158" i="1"/>
  <c r="F173" i="1"/>
  <c r="H173" i="1"/>
  <c r="H124" i="1"/>
  <c r="F124" i="1"/>
  <c r="E124" i="1"/>
  <c r="I124" i="1"/>
  <c r="G124" i="1"/>
  <c r="E180" i="1"/>
  <c r="D180" i="1"/>
  <c r="H159" i="1"/>
  <c r="F159" i="1"/>
  <c r="H129" i="1"/>
  <c r="F129" i="1"/>
  <c r="F144" i="1"/>
  <c r="H144" i="1"/>
  <c r="E166" i="1"/>
  <c r="D166" i="1"/>
  <c r="I110" i="1"/>
  <c r="H110" i="1"/>
  <c r="G110" i="1"/>
  <c r="F110" i="1"/>
  <c r="E110" i="1"/>
  <c r="H133" i="1"/>
  <c r="F133" i="1"/>
  <c r="H176" i="1"/>
  <c r="F176" i="1"/>
  <c r="H137" i="1"/>
  <c r="F137" i="1"/>
  <c r="H146" i="1"/>
  <c r="Q210" i="1" l="1"/>
  <c r="O210" i="1"/>
  <c r="K148" i="1"/>
  <c r="Q148" i="1" s="1"/>
  <c r="O148" i="1"/>
  <c r="F148" i="1"/>
  <c r="H148" i="1"/>
  <c r="F166" i="1"/>
  <c r="H166" i="1"/>
  <c r="H180" i="1"/>
  <c r="F180" i="1"/>
</calcChain>
</file>

<file path=xl/sharedStrings.xml><?xml version="1.0" encoding="utf-8"?>
<sst xmlns="http://schemas.openxmlformats.org/spreadsheetml/2006/main" count="430" uniqueCount="116">
  <si>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</si>
  <si>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</si>
  <si>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</si>
  <si>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</si>
  <si>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año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</si>
  <si>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</si>
  <si>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</si>
  <si>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</si>
  <si>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</si>
  <si>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</si>
  <si>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</si>
  <si>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</si>
  <si>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</si>
  <si>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</si>
  <si>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</si>
  <si>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</si>
  <si>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</si>
  <si>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</si>
  <si>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</si>
  <si>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</si>
  <si>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</si>
  <si>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</si>
  <si>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</si>
  <si>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</si>
  <si>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</si>
  <si>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</si>
  <si>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</si>
  <si>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</si>
  <si>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</si>
  <si>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</si>
  <si>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Gran Bretaña</t>
  </si>
  <si>
    <t>Francia</t>
  </si>
  <si>
    <t>Holanda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</si>
  <si>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</si>
  <si>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</si>
  <si>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</si>
  <si>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</si>
  <si>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</si>
  <si>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</si>
  <si>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</si>
  <si>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</si>
  <si>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</si>
  <si>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</si>
  <si>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Rumanía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</si>
  <si>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</si>
  <si>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</si>
  <si>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</si>
  <si>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</si>
  <si>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</si>
  <si>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</si>
  <si>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</si>
  <si>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</si>
  <si>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</si>
  <si>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</si>
  <si>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</si>
  <si>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</si>
  <si>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</si>
  <si>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</si>
  <si>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</si>
  <si>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</si>
  <si>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</si>
  <si>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</si>
  <si>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</si>
  <si>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r>
      <t xml:space="preserve">Estancia media en establecimientos alojativos (hoteles y apartamentos) </t>
    </r>
    <r>
      <rPr>
        <sz val="12"/>
        <color theme="1"/>
        <rFont val="Calibri"/>
        <family val="2"/>
        <scheme val="minor"/>
      </rPr>
      <t>(en días)</t>
    </r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</si>
  <si>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</si>
  <si>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</si>
  <si>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</si>
  <si>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</si>
  <si>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dif 22-21</t>
  </si>
  <si>
    <t>dif 22-19</t>
  </si>
  <si>
    <t>var 22/21</t>
  </si>
  <si>
    <t>var 22/19</t>
  </si>
  <si>
    <t>Tasas de ocupación según municipio de alojamiento</t>
  </si>
  <si>
    <t>Indicadores de rentabilidad alojativa (hoteles y apartamentos)</t>
  </si>
  <si>
    <t>Ingresos totales según tipología y categoría alojativa</t>
  </si>
  <si>
    <t>5 Estrellas</t>
  </si>
  <si>
    <t>4 Estrellas</t>
  </si>
  <si>
    <t>3 Estrellas</t>
  </si>
  <si>
    <t>2 Estrellas</t>
  </si>
  <si>
    <t>1 Estrella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</si>
  <si>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</si>
  <si>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</si>
  <si>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</si>
  <si>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</si>
  <si>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</si>
  <si>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</si>
  <si>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</si>
  <si>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</si>
  <si>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</si>
  <si>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</si>
  <si>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</si>
  <si>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</si>
  <si>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</si>
  <si>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</si>
  <si>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</si>
  <si>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</si>
  <si>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</si>
  <si>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</si>
  <si>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</si>
  <si>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</si>
  <si>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</si>
  <si>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</si>
  <si>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</si>
  <si>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</si>
  <si>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</si>
  <si>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Reino Unido</t>
  </si>
  <si>
    <t>Federación Rusa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</si>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</sst>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</fills>
  <borders count="144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/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hair">
        <color rgb="FFE29700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/>
    <xf numFmtId="0" fontId="0" fillId="2" borderId="11" xfId="0" applyFill="1" applyBorder="1"/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/>
    <xf numFmtId="3" fontId="6" fillId="0" borderId="13" xfId="0" applyNumberFormat="1" applyFont="1" applyBorder="1"/>
    <xf numFmtId="164" fontId="6" fillId="0" borderId="13" xfId="1" applyNumberFormat="1" applyFont="1" applyBorder="1"/>
    <xf numFmtId="164" fontId="6" fillId="4" borderId="14" xfId="1" applyNumberFormat="1" applyFont="1" applyFill="1" applyBorder="1"/>
    <xf numFmtId="0" fontId="7" fillId="0" borderId="15" xfId="0" applyFont="1" applyBorder="1" applyAlignment="1">
      <alignment horizontal="left" indent="1"/>
    </xf>
    <xf numFmtId="3" fontId="7" fillId="0" borderId="15" xfId="0" applyNumberFormat="1" applyFont="1" applyBorder="1"/>
    <xf numFmtId="164" fontId="7" fillId="0" borderId="15" xfId="1" applyNumberFormat="1" applyFont="1" applyBorder="1"/>
    <xf numFmtId="164" fontId="7" fillId="4" borderId="16" xfId="1" applyNumberFormat="1" applyFont="1" applyFill="1" applyBorder="1"/>
    <xf numFmtId="0" fontId="0" fillId="0" borderId="17" xfId="0" applyBorder="1" applyAlignment="1">
      <alignment horizontal="left" indent="3"/>
    </xf>
    <xf numFmtId="3" fontId="0" fillId="0" borderId="17" xfId="0" applyNumberFormat="1" applyBorder="1"/>
    <xf numFmtId="164" fontId="0" fillId="0" borderId="17" xfId="1" applyNumberFormat="1" applyFont="1" applyBorder="1"/>
    <xf numFmtId="164" fontId="0" fillId="4" borderId="18" xfId="1" applyNumberFormat="1" applyFont="1" applyFill="1" applyBorder="1"/>
    <xf numFmtId="0" fontId="0" fillId="0" borderId="19" xfId="0" applyBorder="1" applyAlignment="1">
      <alignment horizontal="left" indent="3"/>
    </xf>
    <xf numFmtId="3" fontId="0" fillId="0" borderId="19" xfId="0" applyNumberFormat="1" applyBorder="1"/>
    <xf numFmtId="164" fontId="0" fillId="0" borderId="19" xfId="1" applyNumberFormat="1" applyFont="1" applyBorder="1"/>
    <xf numFmtId="0" fontId="0" fillId="0" borderId="20" xfId="0" applyBorder="1" applyAlignment="1">
      <alignment horizontal="left" indent="3"/>
    </xf>
    <xf numFmtId="3" fontId="0" fillId="0" borderId="20" xfId="0" applyNumberFormat="1" applyBorder="1"/>
    <xf numFmtId="164" fontId="0" fillId="0" borderId="20" xfId="1" applyNumberFormat="1" applyFont="1" applyBorder="1"/>
    <xf numFmtId="0" fontId="0" fillId="0" borderId="21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3" fontId="0" fillId="0" borderId="23" xfId="0" applyNumberFormat="1" applyBorder="1"/>
    <xf numFmtId="164" fontId="0" fillId="0" borderId="23" xfId="1" applyNumberFormat="1" applyFont="1" applyBorder="1"/>
    <xf numFmtId="164" fontId="0" fillId="4" borderId="24" xfId="1" applyNumberFormat="1" applyFont="1" applyFill="1" applyBorder="1"/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7" xfId="0" applyNumberFormat="1" applyBorder="1" applyAlignment="1">
      <alignment horizontal="right"/>
    </xf>
    <xf numFmtId="0" fontId="5" fillId="4" borderId="28" xfId="0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164" fontId="7" fillId="4" borderId="15" xfId="1" applyNumberFormat="1" applyFont="1" applyFill="1" applyBorder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2"/>
    </xf>
    <xf numFmtId="164" fontId="0" fillId="0" borderId="18" xfId="1" applyNumberFormat="1" applyFont="1" applyBorder="1"/>
    <xf numFmtId="3" fontId="0" fillId="0" borderId="18" xfId="0" applyNumberFormat="1" applyBorder="1"/>
    <xf numFmtId="0" fontId="0" fillId="0" borderId="20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/>
    <xf numFmtId="164" fontId="8" fillId="0" borderId="14" xfId="1" applyNumberFormat="1" applyFont="1" applyBorder="1"/>
    <xf numFmtId="164" fontId="8" fillId="4" borderId="16" xfId="1" applyNumberFormat="1" applyFont="1" applyFill="1" applyBorder="1"/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3" fontId="0" fillId="0" borderId="31" xfId="0" applyNumberFormat="1" applyBorder="1"/>
    <xf numFmtId="164" fontId="0" fillId="0" borderId="31" xfId="1" applyNumberFormat="1" applyFont="1" applyBorder="1"/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left"/>
    </xf>
    <xf numFmtId="3" fontId="0" fillId="0" borderId="32" xfId="0" applyNumberFormat="1" applyBorder="1"/>
    <xf numFmtId="164" fontId="0" fillId="0" borderId="32" xfId="1" applyNumberFormat="1" applyFont="1" applyBorder="1"/>
    <xf numFmtId="0" fontId="5" fillId="5" borderId="0" xfId="0" applyFont="1" applyFill="1" applyAlignment="1">
      <alignment horizontal="center"/>
    </xf>
    <xf numFmtId="0" fontId="0" fillId="2" borderId="33" xfId="0" applyFill="1" applyBorder="1"/>
    <xf numFmtId="164" fontId="6" fillId="6" borderId="0" xfId="1" applyNumberFormat="1" applyFont="1" applyFill="1"/>
    <xf numFmtId="164" fontId="6" fillId="6" borderId="0" xfId="1" applyNumberFormat="1" applyFont="1" applyFill="1" applyAlignment="1">
      <alignment horizontal="center" vertical="center" wrapText="1"/>
    </xf>
    <xf numFmtId="0" fontId="9" fillId="0" borderId="34" xfId="0" applyFont="1" applyBorder="1"/>
    <xf numFmtId="3" fontId="9" fillId="0" borderId="34" xfId="0" applyNumberFormat="1" applyFont="1" applyBorder="1"/>
    <xf numFmtId="164" fontId="9" fillId="0" borderId="34" xfId="1" applyNumberFormat="1" applyFont="1" applyBorder="1"/>
    <xf numFmtId="164" fontId="9" fillId="6" borderId="35" xfId="1" applyNumberFormat="1" applyFont="1" applyFill="1" applyBorder="1"/>
    <xf numFmtId="0" fontId="10" fillId="0" borderId="36" xfId="0" applyFont="1" applyBorder="1" applyAlignment="1">
      <alignment horizontal="left" indent="1"/>
    </xf>
    <xf numFmtId="3" fontId="10" fillId="0" borderId="36" xfId="0" applyNumberFormat="1" applyFont="1" applyBorder="1"/>
    <xf numFmtId="164" fontId="10" fillId="0" borderId="36" xfId="1" applyNumberFormat="1" applyFont="1" applyBorder="1"/>
    <xf numFmtId="164" fontId="10" fillId="6" borderId="36" xfId="1" applyNumberFormat="1" applyFont="1" applyFill="1" applyBorder="1"/>
    <xf numFmtId="164" fontId="0" fillId="6" borderId="18" xfId="1" applyNumberFormat="1" applyFont="1" applyFill="1" applyBorder="1"/>
    <xf numFmtId="0" fontId="0" fillId="0" borderId="20" xfId="0" applyBorder="1" applyAlignment="1">
      <alignment horizontal="left" indent="2"/>
    </xf>
    <xf numFmtId="0" fontId="10" fillId="0" borderId="34" xfId="0" applyFont="1" applyBorder="1"/>
    <xf numFmtId="3" fontId="10" fillId="0" borderId="34" xfId="0" applyNumberFormat="1" applyFont="1" applyBorder="1"/>
    <xf numFmtId="164" fontId="10" fillId="0" borderId="34" xfId="1" applyNumberFormat="1" applyFont="1" applyBorder="1"/>
    <xf numFmtId="164" fontId="10" fillId="6" borderId="37" xfId="1" applyNumberFormat="1" applyFont="1" applyFill="1" applyBorder="1"/>
    <xf numFmtId="164" fontId="0" fillId="6" borderId="38" xfId="1" applyNumberFormat="1" applyFont="1" applyFill="1" applyBorder="1"/>
    <xf numFmtId="164" fontId="0" fillId="6" borderId="0" xfId="1" applyNumberFormat="1" applyFont="1" applyFill="1"/>
    <xf numFmtId="0" fontId="0" fillId="0" borderId="39" xfId="0" applyBorder="1" applyAlignment="1">
      <alignment horizontal="left" indent="1"/>
    </xf>
    <xf numFmtId="0" fontId="0" fillId="0" borderId="40" xfId="0" applyBorder="1" applyAlignment="1">
      <alignment horizontal="left" indent="1"/>
    </xf>
    <xf numFmtId="3" fontId="0" fillId="0" borderId="40" xfId="0" applyNumberFormat="1" applyBorder="1"/>
    <xf numFmtId="164" fontId="0" fillId="0" borderId="40" xfId="1" applyNumberFormat="1" applyFont="1" applyBorder="1"/>
    <xf numFmtId="0" fontId="0" fillId="0" borderId="32" xfId="0" applyBorder="1" applyAlignment="1">
      <alignment horizontal="left" indent="1"/>
    </xf>
    <xf numFmtId="0" fontId="0" fillId="0" borderId="41" xfId="0" applyBorder="1"/>
    <xf numFmtId="3" fontId="0" fillId="0" borderId="41" xfId="0" applyNumberFormat="1" applyBorder="1"/>
    <xf numFmtId="164" fontId="0" fillId="0" borderId="41" xfId="1" applyNumberFormat="1" applyFont="1" applyBorder="1"/>
    <xf numFmtId="0" fontId="0" fillId="0" borderId="19" xfId="0" applyBorder="1"/>
    <xf numFmtId="0" fontId="0" fillId="0" borderId="23" xfId="0" applyBorder="1"/>
    <xf numFmtId="0" fontId="0" fillId="0" borderId="22" xfId="0" applyBorder="1"/>
    <xf numFmtId="3" fontId="0" fillId="0" borderId="22" xfId="0" applyNumberFormat="1" applyBorder="1"/>
    <xf numFmtId="164" fontId="0" fillId="0" borderId="22" xfId="1" applyNumberFormat="1" applyFont="1" applyBorder="1"/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2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7" borderId="0" xfId="0" applyFill="1"/>
    <xf numFmtId="0" fontId="12" fillId="0" borderId="43" xfId="0" applyFont="1" applyBorder="1"/>
    <xf numFmtId="2" fontId="13" fillId="0" borderId="43" xfId="0" applyNumberFormat="1" applyFont="1" applyBorder="1" applyAlignment="1">
      <alignment horizontal="right"/>
    </xf>
    <xf numFmtId="2" fontId="13" fillId="0" borderId="44" xfId="0" applyNumberFormat="1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2" fontId="13" fillId="7" borderId="0" xfId="0" applyNumberFormat="1" applyFont="1" applyFill="1" applyAlignment="1">
      <alignment horizontal="center"/>
    </xf>
    <xf numFmtId="0" fontId="13" fillId="0" borderId="46" xfId="0" applyFont="1" applyBorder="1" applyAlignment="1">
      <alignment horizontal="left" indent="1"/>
    </xf>
    <xf numFmtId="2" fontId="13" fillId="0" borderId="46" xfId="0" applyNumberFormat="1" applyFont="1" applyBorder="1" applyAlignment="1">
      <alignment horizontal="right"/>
    </xf>
    <xf numFmtId="2" fontId="13" fillId="0" borderId="47" xfId="0" applyNumberFormat="1" applyFont="1" applyBorder="1" applyAlignment="1">
      <alignment horizontal="center"/>
    </xf>
    <xf numFmtId="2" fontId="13" fillId="0" borderId="48" xfId="0" applyNumberFormat="1" applyFont="1" applyBorder="1" applyAlignment="1">
      <alignment horizontal="center"/>
    </xf>
    <xf numFmtId="0" fontId="0" fillId="0" borderId="49" xfId="0" applyBorder="1" applyAlignment="1">
      <alignment horizontal="left" indent="2"/>
    </xf>
    <xf numFmtId="2" fontId="0" fillId="0" borderId="49" xfId="0" applyNumberFormat="1" applyBorder="1" applyAlignment="1">
      <alignment horizontal="right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right"/>
    </xf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0" fillId="0" borderId="54" xfId="0" applyBorder="1" applyAlignment="1">
      <alignment horizontal="left" indent="2"/>
    </xf>
    <xf numFmtId="2" fontId="0" fillId="0" borderId="54" xfId="0" applyNumberFormat="1" applyBorder="1" applyAlignment="1">
      <alignment horizontal="right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3" fillId="0" borderId="57" xfId="0" applyFont="1" applyBorder="1" applyAlignment="1">
      <alignment horizontal="left" indent="1"/>
    </xf>
    <xf numFmtId="2" fontId="13" fillId="0" borderId="57" xfId="0" applyNumberFormat="1" applyFont="1" applyBorder="1" applyAlignment="1">
      <alignment horizontal="right"/>
    </xf>
    <xf numFmtId="2" fontId="0" fillId="0" borderId="58" xfId="0" applyNumberFormat="1" applyBorder="1" applyAlignment="1">
      <alignment horizontal="right"/>
    </xf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right"/>
    </xf>
    <xf numFmtId="2" fontId="0" fillId="0" borderId="62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2" fontId="0" fillId="0" borderId="64" xfId="0" applyNumberFormat="1" applyBorder="1" applyAlignment="1">
      <alignment horizontal="right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5" fontId="13" fillId="0" borderId="43" xfId="0" applyNumberFormat="1" applyFont="1" applyBorder="1" applyAlignment="1">
      <alignment horizontal="right"/>
    </xf>
    <xf numFmtId="2" fontId="13" fillId="0" borderId="43" xfId="0" applyNumberFormat="1" applyFont="1" applyBorder="1" applyAlignment="1">
      <alignment horizontal="center"/>
    </xf>
    <xf numFmtId="165" fontId="13" fillId="0" borderId="43" xfId="0" applyNumberFormat="1" applyFont="1" applyBorder="1" applyAlignment="1">
      <alignment horizontal="center"/>
    </xf>
    <xf numFmtId="0" fontId="13" fillId="0" borderId="43" xfId="0" applyFont="1" applyBorder="1"/>
    <xf numFmtId="2" fontId="13" fillId="0" borderId="43" xfId="0" applyNumberFormat="1" applyFont="1" applyBorder="1" applyAlignment="1">
      <alignment horizontal="center"/>
    </xf>
    <xf numFmtId="0" fontId="0" fillId="0" borderId="49" xfId="0" applyBorder="1" applyAlignment="1">
      <alignment horizontal="left" indent="1"/>
    </xf>
    <xf numFmtId="2" fontId="0" fillId="0" borderId="49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165" fontId="0" fillId="0" borderId="49" xfId="0" applyNumberFormat="1" applyBorder="1" applyAlignment="1">
      <alignment horizontal="right"/>
    </xf>
    <xf numFmtId="165" fontId="0" fillId="0" borderId="49" xfId="0" applyNumberFormat="1" applyBorder="1" applyAlignment="1">
      <alignment horizontal="center"/>
    </xf>
    <xf numFmtId="0" fontId="0" fillId="0" borderId="54" xfId="0" applyBorder="1" applyAlignment="1">
      <alignment horizontal="left" indent="1"/>
    </xf>
    <xf numFmtId="2" fontId="0" fillId="0" borderId="54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165" fontId="0" fillId="0" borderId="54" xfId="0" applyNumberFormat="1" applyBorder="1" applyAlignment="1">
      <alignment horizontal="right"/>
    </xf>
    <xf numFmtId="165" fontId="0" fillId="0" borderId="54" xfId="0" applyNumberFormat="1" applyBorder="1" applyAlignment="1">
      <alignment horizontal="center"/>
    </xf>
    <xf numFmtId="0" fontId="13" fillId="0" borderId="46" xfId="0" applyFont="1" applyBorder="1"/>
    <xf numFmtId="2" fontId="13" fillId="0" borderId="46" xfId="0" applyNumberFormat="1" applyFont="1" applyBorder="1" applyAlignment="1">
      <alignment horizontal="center"/>
    </xf>
    <xf numFmtId="2" fontId="13" fillId="0" borderId="46" xfId="0" applyNumberFormat="1" applyFont="1" applyBorder="1" applyAlignment="1">
      <alignment horizontal="center"/>
    </xf>
    <xf numFmtId="165" fontId="13" fillId="0" borderId="46" xfId="0" applyNumberFormat="1" applyFont="1" applyBorder="1" applyAlignment="1">
      <alignment horizontal="right"/>
    </xf>
    <xf numFmtId="165" fontId="13" fillId="0" borderId="46" xfId="0" applyNumberFormat="1" applyFont="1" applyBorder="1" applyAlignment="1">
      <alignment horizontal="center"/>
    </xf>
    <xf numFmtId="0" fontId="0" fillId="0" borderId="67" xfId="0" applyBorder="1" applyAlignment="1">
      <alignment horizontal="left" indent="1"/>
    </xf>
    <xf numFmtId="2" fontId="0" fillId="0" borderId="67" xfId="0" applyNumberFormat="1" applyBorder="1" applyAlignment="1">
      <alignment horizontal="right"/>
    </xf>
    <xf numFmtId="2" fontId="0" fillId="0" borderId="67" xfId="0" applyNumberFormat="1" applyBorder="1" applyAlignment="1">
      <alignment horizontal="center"/>
    </xf>
    <xf numFmtId="2" fontId="0" fillId="0" borderId="67" xfId="0" applyNumberFormat="1" applyBorder="1" applyAlignment="1">
      <alignment horizontal="center"/>
    </xf>
    <xf numFmtId="165" fontId="0" fillId="0" borderId="67" xfId="0" applyNumberFormat="1" applyBorder="1" applyAlignment="1">
      <alignment horizontal="right"/>
    </xf>
    <xf numFmtId="165" fontId="0" fillId="0" borderId="67" xfId="0" applyNumberFormat="1" applyBorder="1" applyAlignment="1">
      <alignment horizontal="center"/>
    </xf>
    <xf numFmtId="0" fontId="0" fillId="0" borderId="61" xfId="0" applyBorder="1" applyAlignment="1">
      <alignment horizontal="left" indent="1"/>
    </xf>
    <xf numFmtId="2" fontId="0" fillId="0" borderId="61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5" fontId="0" fillId="0" borderId="61" xfId="0" applyNumberFormat="1" applyBorder="1" applyAlignment="1">
      <alignment horizontal="right"/>
    </xf>
    <xf numFmtId="165" fontId="0" fillId="0" borderId="61" xfId="0" applyNumberFormat="1" applyBorder="1" applyAlignment="1">
      <alignment horizontal="center"/>
    </xf>
    <xf numFmtId="0" fontId="0" fillId="0" borderId="64" xfId="0" applyBorder="1" applyAlignment="1">
      <alignment horizontal="left" indent="1"/>
    </xf>
    <xf numFmtId="2" fontId="0" fillId="0" borderId="64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165" fontId="0" fillId="0" borderId="64" xfId="0" applyNumberFormat="1" applyBorder="1" applyAlignment="1">
      <alignment horizontal="right"/>
    </xf>
    <xf numFmtId="165" fontId="0" fillId="0" borderId="64" xfId="0" applyNumberFormat="1" applyBorder="1" applyAlignment="1">
      <alignment horizontal="center"/>
    </xf>
    <xf numFmtId="2" fontId="13" fillId="0" borderId="68" xfId="0" applyNumberFormat="1" applyFont="1" applyBorder="1" applyAlignment="1">
      <alignment horizontal="center"/>
    </xf>
    <xf numFmtId="2" fontId="13" fillId="0" borderId="69" xfId="0" applyNumberFormat="1" applyFont="1" applyBorder="1" applyAlignment="1">
      <alignment horizontal="center"/>
    </xf>
    <xf numFmtId="0" fontId="0" fillId="0" borderId="70" xfId="0" applyBorder="1"/>
    <xf numFmtId="2" fontId="0" fillId="0" borderId="70" xfId="0" applyNumberFormat="1" applyBorder="1" applyAlignment="1">
      <alignment horizontal="right"/>
    </xf>
    <xf numFmtId="2" fontId="0" fillId="0" borderId="70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0" fontId="0" fillId="0" borderId="61" xfId="0" applyBorder="1"/>
    <xf numFmtId="0" fontId="0" fillId="0" borderId="71" xfId="0" applyBorder="1"/>
    <xf numFmtId="2" fontId="0" fillId="0" borderId="71" xfId="0" applyNumberFormat="1" applyBorder="1" applyAlignment="1">
      <alignment horizontal="center"/>
    </xf>
    <xf numFmtId="0" fontId="0" fillId="0" borderId="64" xfId="0" applyBorder="1"/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14" fillId="0" borderId="72" xfId="0" applyFont="1" applyBorder="1"/>
    <xf numFmtId="164" fontId="15" fillId="0" borderId="72" xfId="1" applyNumberFormat="1" applyFont="1" applyBorder="1"/>
    <xf numFmtId="166" fontId="15" fillId="0" borderId="72" xfId="0" applyNumberFormat="1" applyFont="1" applyBorder="1"/>
    <xf numFmtId="166" fontId="15" fillId="0" borderId="73" xfId="0" applyNumberFormat="1" applyFont="1" applyBorder="1" applyAlignment="1">
      <alignment horizontal="center"/>
    </xf>
    <xf numFmtId="166" fontId="15" fillId="0" borderId="74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75" xfId="0" applyFont="1" applyBorder="1" applyAlignment="1">
      <alignment horizontal="left" indent="1"/>
    </xf>
    <xf numFmtId="164" fontId="15" fillId="0" borderId="75" xfId="1" applyNumberFormat="1" applyFont="1" applyBorder="1"/>
    <xf numFmtId="166" fontId="15" fillId="0" borderId="75" xfId="0" applyNumberFormat="1" applyFont="1" applyBorder="1"/>
    <xf numFmtId="166" fontId="15" fillId="0" borderId="76" xfId="0" applyNumberFormat="1" applyFont="1" applyBorder="1" applyAlignment="1">
      <alignment horizontal="center"/>
    </xf>
    <xf numFmtId="166" fontId="15" fillId="0" borderId="77" xfId="0" applyNumberFormat="1" applyFont="1" applyBorder="1" applyAlignment="1">
      <alignment horizontal="center"/>
    </xf>
    <xf numFmtId="0" fontId="0" fillId="0" borderId="78" xfId="0" applyBorder="1" applyAlignment="1">
      <alignment horizontal="left" indent="2"/>
    </xf>
    <xf numFmtId="164" fontId="0" fillId="0" borderId="78" xfId="1" applyNumberFormat="1" applyFont="1" applyBorder="1"/>
    <xf numFmtId="166" fontId="0" fillId="0" borderId="78" xfId="0" applyNumberFormat="1" applyBorder="1"/>
    <xf numFmtId="166" fontId="0" fillId="0" borderId="79" xfId="0" applyNumberFormat="1" applyBorder="1" applyAlignment="1">
      <alignment horizontal="center"/>
    </xf>
    <xf numFmtId="166" fontId="0" fillId="0" borderId="80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19" xfId="0" applyNumberFormat="1" applyBorder="1"/>
    <xf numFmtId="166" fontId="0" fillId="0" borderId="52" xfId="0" applyNumberForma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0" fontId="0" fillId="0" borderId="81" xfId="0" applyBorder="1" applyAlignment="1">
      <alignment horizontal="left" indent="2"/>
    </xf>
    <xf numFmtId="164" fontId="0" fillId="0" borderId="81" xfId="1" applyNumberFormat="1" applyFont="1" applyBorder="1"/>
    <xf numFmtId="166" fontId="0" fillId="0" borderId="81" xfId="0" applyNumberFormat="1" applyBorder="1"/>
    <xf numFmtId="166" fontId="0" fillId="0" borderId="82" xfId="0" applyNumberFormat="1" applyBorder="1" applyAlignment="1">
      <alignment horizontal="center"/>
    </xf>
    <xf numFmtId="166" fontId="0" fillId="0" borderId="83" xfId="0" applyNumberFormat="1" applyBorder="1" applyAlignment="1">
      <alignment horizontal="center"/>
    </xf>
    <xf numFmtId="166" fontId="0" fillId="0" borderId="22" xfId="0" applyNumberFormat="1" applyBorder="1"/>
    <xf numFmtId="166" fontId="0" fillId="0" borderId="84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164" fontId="15" fillId="0" borderId="72" xfId="1" applyNumberFormat="1" applyFont="1" applyBorder="1" applyAlignment="1">
      <alignment horizontal="right"/>
    </xf>
    <xf numFmtId="0" fontId="0" fillId="0" borderId="78" xfId="0" applyBorder="1"/>
    <xf numFmtId="164" fontId="0" fillId="0" borderId="19" xfId="1" applyNumberFormat="1" applyFont="1" applyBorder="1" applyAlignment="1">
      <alignment horizontal="right"/>
    </xf>
    <xf numFmtId="166" fontId="0" fillId="0" borderId="19" xfId="0" applyNumberFormat="1" applyBorder="1" applyAlignment="1">
      <alignment horizontal="right"/>
    </xf>
    <xf numFmtId="164" fontId="0" fillId="0" borderId="23" xfId="1" applyNumberFormat="1" applyFont="1" applyBorder="1" applyAlignment="1">
      <alignment horizontal="right"/>
    </xf>
    <xf numFmtId="166" fontId="0" fillId="0" borderId="23" xfId="0" applyNumberFormat="1" applyBorder="1" applyAlignment="1">
      <alignment horizontal="right"/>
    </xf>
    <xf numFmtId="166" fontId="0" fillId="0" borderId="86" xfId="0" applyNumberFormat="1" applyBorder="1" applyAlignment="1">
      <alignment horizontal="center"/>
    </xf>
    <xf numFmtId="166" fontId="0" fillId="0" borderId="87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17" fillId="0" borderId="88" xfId="0" applyFont="1" applyBorder="1"/>
    <xf numFmtId="167" fontId="17" fillId="0" borderId="88" xfId="0" applyNumberFormat="1" applyFont="1" applyBorder="1"/>
    <xf numFmtId="164" fontId="17" fillId="0" borderId="88" xfId="1" applyNumberFormat="1" applyFont="1" applyBorder="1"/>
    <xf numFmtId="164" fontId="17" fillId="10" borderId="0" xfId="1" applyNumberFormat="1" applyFont="1" applyFill="1"/>
    <xf numFmtId="0" fontId="18" fillId="0" borderId="89" xfId="0" applyFont="1" applyBorder="1" applyAlignment="1">
      <alignment horizontal="left" indent="1"/>
    </xf>
    <xf numFmtId="167" fontId="18" fillId="0" borderId="89" xfId="0" applyNumberFormat="1" applyFont="1" applyBorder="1"/>
    <xf numFmtId="164" fontId="18" fillId="0" borderId="89" xfId="1" applyNumberFormat="1" applyFont="1" applyBorder="1"/>
    <xf numFmtId="164" fontId="18" fillId="10" borderId="0" xfId="1" applyNumberFormat="1" applyFont="1" applyFill="1"/>
    <xf numFmtId="164" fontId="18" fillId="0" borderId="89" xfId="1" applyNumberFormat="1" applyFont="1" applyBorder="1" applyAlignment="1">
      <alignment horizontal="right"/>
    </xf>
    <xf numFmtId="3" fontId="18" fillId="0" borderId="89" xfId="0" applyNumberFormat="1" applyFont="1" applyBorder="1" applyAlignment="1">
      <alignment horizontal="right"/>
    </xf>
    <xf numFmtId="0" fontId="0" fillId="0" borderId="90" xfId="0" applyBorder="1" applyAlignment="1">
      <alignment horizontal="left" indent="2"/>
    </xf>
    <xf numFmtId="167" fontId="0" fillId="0" borderId="91" xfId="0" applyNumberFormat="1" applyBorder="1"/>
    <xf numFmtId="164" fontId="0" fillId="0" borderId="91" xfId="1" applyNumberFormat="1" applyFont="1" applyBorder="1"/>
    <xf numFmtId="164" fontId="0" fillId="10" borderId="0" xfId="1" applyNumberFormat="1" applyFont="1" applyFill="1"/>
    <xf numFmtId="164" fontId="0" fillId="0" borderId="90" xfId="1" applyNumberFormat="1" applyFont="1" applyBorder="1" applyAlignment="1">
      <alignment horizontal="right"/>
    </xf>
    <xf numFmtId="3" fontId="0" fillId="0" borderId="90" xfId="0" applyNumberFormat="1" applyBorder="1" applyAlignment="1">
      <alignment horizontal="right"/>
    </xf>
    <xf numFmtId="0" fontId="0" fillId="0" borderId="92" xfId="0" applyBorder="1" applyAlignment="1">
      <alignment horizontal="left" indent="2"/>
    </xf>
    <xf numFmtId="167" fontId="0" fillId="0" borderId="19" xfId="0" applyNumberFormat="1" applyBorder="1"/>
    <xf numFmtId="3" fontId="0" fillId="0" borderId="19" xfId="0" applyNumberFormat="1" applyBorder="1" applyAlignment="1">
      <alignment horizontal="right"/>
    </xf>
    <xf numFmtId="0" fontId="0" fillId="0" borderId="93" xfId="0" applyBorder="1" applyAlignment="1">
      <alignment horizontal="left" indent="2"/>
    </xf>
    <xf numFmtId="0" fontId="0" fillId="0" borderId="94" xfId="0" applyBorder="1" applyAlignment="1">
      <alignment horizontal="left" indent="2"/>
    </xf>
    <xf numFmtId="167" fontId="0" fillId="0" borderId="95" xfId="0" applyNumberFormat="1" applyBorder="1"/>
    <xf numFmtId="164" fontId="0" fillId="0" borderId="95" xfId="1" applyNumberFormat="1" applyFont="1" applyBorder="1"/>
    <xf numFmtId="164" fontId="0" fillId="0" borderId="95" xfId="1" applyNumberFormat="1" applyFont="1" applyBorder="1" applyAlignment="1">
      <alignment horizontal="right"/>
    </xf>
    <xf numFmtId="3" fontId="0" fillId="0" borderId="95" xfId="0" applyNumberFormat="1" applyBorder="1" applyAlignment="1">
      <alignment horizontal="right"/>
    </xf>
    <xf numFmtId="167" fontId="0" fillId="0" borderId="21" xfId="0" applyNumberFormat="1" applyBorder="1"/>
    <xf numFmtId="164" fontId="0" fillId="0" borderId="21" xfId="1" applyNumberFormat="1" applyFont="1" applyBorder="1"/>
    <xf numFmtId="164" fontId="0" fillId="0" borderId="21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167" fontId="0" fillId="0" borderId="22" xfId="0" applyNumberFormat="1" applyBorder="1"/>
    <xf numFmtId="164" fontId="0" fillId="0" borderId="22" xfId="1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164" fontId="17" fillId="0" borderId="88" xfId="1" applyNumberFormat="1" applyFont="1" applyBorder="1" applyAlignment="1">
      <alignment horizontal="right"/>
    </xf>
    <xf numFmtId="167" fontId="0" fillId="0" borderId="41" xfId="0" applyNumberFormat="1" applyBorder="1"/>
    <xf numFmtId="164" fontId="0" fillId="0" borderId="41" xfId="1" applyNumberFormat="1" applyFont="1" applyBorder="1" applyAlignment="1">
      <alignment horizontal="right"/>
    </xf>
    <xf numFmtId="168" fontId="17" fillId="0" borderId="88" xfId="0" applyNumberFormat="1" applyFont="1" applyBorder="1"/>
    <xf numFmtId="164" fontId="17" fillId="0" borderId="96" xfId="1" applyNumberFormat="1" applyFont="1" applyBorder="1" applyAlignment="1"/>
    <xf numFmtId="169" fontId="17" fillId="0" borderId="88" xfId="0" applyNumberFormat="1" applyFont="1" applyBorder="1" applyAlignment="1">
      <alignment horizontal="right" indent="1"/>
    </xf>
    <xf numFmtId="169" fontId="17" fillId="0" borderId="96" xfId="0" applyNumberFormat="1" applyFont="1" applyBorder="1" applyAlignment="1">
      <alignment horizontal="right" indent="1"/>
    </xf>
    <xf numFmtId="169" fontId="17" fillId="0" borderId="97" xfId="0" applyNumberFormat="1" applyFont="1" applyBorder="1" applyAlignment="1">
      <alignment horizontal="right" indent="1"/>
    </xf>
    <xf numFmtId="0" fontId="17" fillId="10" borderId="0" xfId="0" applyFont="1" applyFill="1"/>
    <xf numFmtId="168" fontId="18" fillId="0" borderId="89" xfId="0" applyNumberFormat="1" applyFont="1" applyBorder="1"/>
    <xf numFmtId="164" fontId="18" fillId="0" borderId="98" xfId="1" applyNumberFormat="1" applyFont="1" applyBorder="1" applyAlignment="1"/>
    <xf numFmtId="169" fontId="18" fillId="0" borderId="89" xfId="0" applyNumberFormat="1" applyFont="1" applyBorder="1" applyAlignment="1">
      <alignment horizontal="right" indent="1"/>
    </xf>
    <xf numFmtId="169" fontId="18" fillId="0" borderId="98" xfId="0" applyNumberFormat="1" applyFont="1" applyBorder="1" applyAlignment="1">
      <alignment horizontal="right" indent="1"/>
    </xf>
    <xf numFmtId="169" fontId="18" fillId="0" borderId="99" xfId="0" applyNumberFormat="1" applyFont="1" applyBorder="1" applyAlignment="1">
      <alignment horizontal="right" indent="1"/>
    </xf>
    <xf numFmtId="0" fontId="18" fillId="10" borderId="0" xfId="0" applyFont="1" applyFill="1"/>
    <xf numFmtId="168" fontId="0" fillId="0" borderId="91" xfId="0" applyNumberFormat="1" applyBorder="1"/>
    <xf numFmtId="164" fontId="0" fillId="0" borderId="100" xfId="1" applyNumberFormat="1" applyFont="1" applyBorder="1" applyAlignment="1"/>
    <xf numFmtId="169" fontId="0" fillId="0" borderId="90" xfId="0" applyNumberFormat="1" applyBorder="1" applyAlignment="1">
      <alignment horizontal="right" indent="1"/>
    </xf>
    <xf numFmtId="169" fontId="0" fillId="0" borderId="100" xfId="0" applyNumberFormat="1" applyBorder="1" applyAlignment="1">
      <alignment horizontal="right" indent="1"/>
    </xf>
    <xf numFmtId="169" fontId="0" fillId="0" borderId="101" xfId="0" applyNumberFormat="1" applyBorder="1" applyAlignment="1">
      <alignment horizontal="right" indent="1"/>
    </xf>
    <xf numFmtId="168" fontId="0" fillId="0" borderId="19" xfId="0" applyNumberFormat="1" applyBorder="1"/>
    <xf numFmtId="164" fontId="0" fillId="0" borderId="102" xfId="1" applyNumberFormat="1" applyFont="1" applyBorder="1" applyAlignment="1"/>
    <xf numFmtId="169" fontId="0" fillId="0" borderId="92" xfId="0" applyNumberFormat="1" applyBorder="1" applyAlignment="1">
      <alignment horizontal="right" indent="1"/>
    </xf>
    <xf numFmtId="169" fontId="0" fillId="0" borderId="102" xfId="0" applyNumberFormat="1" applyBorder="1" applyAlignment="1">
      <alignment horizontal="right" indent="1"/>
    </xf>
    <xf numFmtId="169" fontId="0" fillId="0" borderId="103" xfId="0" applyNumberFormat="1" applyBorder="1" applyAlignment="1">
      <alignment horizontal="right" indent="1"/>
    </xf>
    <xf numFmtId="164" fontId="0" fillId="0" borderId="104" xfId="1" applyNumberFormat="1" applyFont="1" applyBorder="1" applyAlignment="1"/>
    <xf numFmtId="169" fontId="0" fillId="0" borderId="93" xfId="0" applyNumberFormat="1" applyBorder="1" applyAlignment="1">
      <alignment horizontal="right" indent="1"/>
    </xf>
    <xf numFmtId="169" fontId="0" fillId="0" borderId="104" xfId="0" applyNumberFormat="1" applyBorder="1" applyAlignment="1">
      <alignment horizontal="right" indent="1"/>
    </xf>
    <xf numFmtId="169" fontId="0" fillId="0" borderId="105" xfId="0" applyNumberFormat="1" applyBorder="1" applyAlignment="1">
      <alignment horizontal="right" indent="1"/>
    </xf>
    <xf numFmtId="168" fontId="0" fillId="0" borderId="95" xfId="0" applyNumberFormat="1" applyBorder="1"/>
    <xf numFmtId="164" fontId="0" fillId="0" borderId="106" xfId="1" applyNumberFormat="1" applyFont="1" applyBorder="1" applyAlignment="1"/>
    <xf numFmtId="169" fontId="0" fillId="0" borderId="94" xfId="0" applyNumberFormat="1" applyBorder="1" applyAlignment="1">
      <alignment horizontal="right" indent="1"/>
    </xf>
    <xf numFmtId="169" fontId="0" fillId="0" borderId="106" xfId="0" applyNumberFormat="1" applyBorder="1" applyAlignment="1">
      <alignment horizontal="right" indent="1"/>
    </xf>
    <xf numFmtId="169" fontId="0" fillId="0" borderId="107" xfId="0" applyNumberFormat="1" applyBorder="1" applyAlignment="1">
      <alignment horizontal="right" indent="1"/>
    </xf>
    <xf numFmtId="168" fontId="0" fillId="0" borderId="21" xfId="0" applyNumberFormat="1" applyBorder="1"/>
    <xf numFmtId="164" fontId="0" fillId="0" borderId="108" xfId="1" applyNumberFormat="1" applyFont="1" applyBorder="1" applyAlignment="1"/>
    <xf numFmtId="169" fontId="0" fillId="0" borderId="21" xfId="0" applyNumberFormat="1" applyBorder="1" applyAlignment="1">
      <alignment horizontal="right" indent="1"/>
    </xf>
    <xf numFmtId="169" fontId="0" fillId="0" borderId="108" xfId="0" applyNumberFormat="1" applyBorder="1" applyAlignment="1">
      <alignment horizontal="right" indent="1"/>
    </xf>
    <xf numFmtId="169" fontId="0" fillId="0" borderId="109" xfId="0" applyNumberFormat="1" applyBorder="1" applyAlignment="1">
      <alignment horizontal="right" indent="1"/>
    </xf>
    <xf numFmtId="164" fontId="0" fillId="0" borderId="52" xfId="1" applyNumberFormat="1" applyFont="1" applyBorder="1" applyAlignment="1"/>
    <xf numFmtId="169" fontId="0" fillId="0" borderId="19" xfId="0" applyNumberFormat="1" applyBorder="1" applyAlignment="1">
      <alignment horizontal="right" indent="1"/>
    </xf>
    <xf numFmtId="169" fontId="0" fillId="0" borderId="52" xfId="0" applyNumberFormat="1" applyBorder="1" applyAlignment="1">
      <alignment horizontal="right" indent="1"/>
    </xf>
    <xf numFmtId="169" fontId="0" fillId="0" borderId="53" xfId="0" applyNumberFormat="1" applyBorder="1" applyAlignment="1">
      <alignment horizontal="right" indent="1"/>
    </xf>
    <xf numFmtId="168" fontId="0" fillId="0" borderId="22" xfId="0" applyNumberFormat="1" applyBorder="1"/>
    <xf numFmtId="164" fontId="0" fillId="0" borderId="86" xfId="1" applyNumberFormat="1" applyFont="1" applyBorder="1" applyAlignment="1"/>
    <xf numFmtId="169" fontId="0" fillId="0" borderId="23" xfId="0" applyNumberFormat="1" applyBorder="1" applyAlignment="1">
      <alignment horizontal="right" indent="1"/>
    </xf>
    <xf numFmtId="169" fontId="0" fillId="0" borderId="84" xfId="0" applyNumberFormat="1" applyBorder="1" applyAlignment="1">
      <alignment horizontal="right" indent="1"/>
    </xf>
    <xf numFmtId="169" fontId="0" fillId="0" borderId="85" xfId="0" applyNumberFormat="1" applyBorder="1" applyAlignment="1">
      <alignment horizontal="right" indent="1"/>
    </xf>
    <xf numFmtId="164" fontId="17" fillId="0" borderId="96" xfId="1" applyNumberFormat="1" applyFont="1" applyBorder="1" applyAlignment="1">
      <alignment horizontal="right"/>
    </xf>
    <xf numFmtId="169" fontId="17" fillId="0" borderId="88" xfId="0" applyNumberFormat="1" applyFont="1" applyBorder="1" applyAlignment="1">
      <alignment horizontal="right" indent="2"/>
    </xf>
    <xf numFmtId="169" fontId="17" fillId="0" borderId="96" xfId="0" applyNumberFormat="1" applyFont="1" applyBorder="1" applyAlignment="1">
      <alignment horizontal="right" indent="2"/>
    </xf>
    <xf numFmtId="169" fontId="17" fillId="0" borderId="97" xfId="0" applyNumberFormat="1" applyFont="1" applyBorder="1" applyAlignment="1">
      <alignment horizontal="right" indent="2"/>
    </xf>
    <xf numFmtId="168" fontId="0" fillId="0" borderId="41" xfId="0" applyNumberFormat="1" applyBorder="1"/>
    <xf numFmtId="164" fontId="0" fillId="0" borderId="108" xfId="1" applyNumberFormat="1" applyFont="1" applyBorder="1" applyAlignment="1">
      <alignment horizontal="right"/>
    </xf>
    <xf numFmtId="164" fontId="0" fillId="0" borderId="110" xfId="1" applyNumberFormat="1" applyFont="1" applyBorder="1" applyAlignment="1">
      <alignment horizontal="right"/>
    </xf>
    <xf numFmtId="169" fontId="0" fillId="0" borderId="41" xfId="0" applyNumberFormat="1" applyBorder="1" applyAlignment="1">
      <alignment horizontal="right" indent="1"/>
    </xf>
    <xf numFmtId="169" fontId="0" fillId="0" borderId="111" xfId="0" applyNumberFormat="1" applyBorder="1" applyAlignment="1">
      <alignment horizontal="right" indent="1"/>
    </xf>
    <xf numFmtId="169" fontId="0" fillId="0" borderId="112" xfId="0" applyNumberFormat="1" applyBorder="1" applyAlignment="1">
      <alignment horizontal="right" indent="1"/>
    </xf>
    <xf numFmtId="164" fontId="0" fillId="0" borderId="52" xfId="1" applyNumberFormat="1" applyFont="1" applyBorder="1" applyAlignment="1">
      <alignment horizontal="right"/>
    </xf>
    <xf numFmtId="169" fontId="17" fillId="0" borderId="88" xfId="0" applyNumberFormat="1" applyFont="1" applyBorder="1"/>
    <xf numFmtId="169" fontId="17" fillId="0" borderId="96" xfId="0" applyNumberFormat="1" applyFont="1" applyBorder="1"/>
    <xf numFmtId="169" fontId="17" fillId="0" borderId="97" xfId="0" applyNumberFormat="1" applyFont="1" applyBorder="1"/>
    <xf numFmtId="169" fontId="18" fillId="0" borderId="89" xfId="0" applyNumberFormat="1" applyFont="1" applyBorder="1" applyAlignment="1">
      <alignment horizontal="right"/>
    </xf>
    <xf numFmtId="169" fontId="18" fillId="0" borderId="98" xfId="0" applyNumberFormat="1" applyFont="1" applyBorder="1" applyAlignment="1">
      <alignment horizontal="right"/>
    </xf>
    <xf numFmtId="169" fontId="18" fillId="0" borderId="99" xfId="0" applyNumberFormat="1" applyFont="1" applyBorder="1" applyAlignment="1">
      <alignment horizontal="right"/>
    </xf>
    <xf numFmtId="169" fontId="0" fillId="0" borderId="19" xfId="0" applyNumberFormat="1" applyBorder="1"/>
    <xf numFmtId="169" fontId="0" fillId="0" borderId="52" xfId="0" applyNumberFormat="1" applyBorder="1"/>
    <xf numFmtId="169" fontId="0" fillId="0" borderId="53" xfId="0" applyNumberFormat="1" applyBorder="1"/>
    <xf numFmtId="164" fontId="0" fillId="0" borderId="113" xfId="1" applyNumberFormat="1" applyFont="1" applyBorder="1" applyAlignment="1">
      <alignment horizontal="right"/>
    </xf>
    <xf numFmtId="169" fontId="0" fillId="0" borderId="32" xfId="0" applyNumberFormat="1" applyBorder="1"/>
    <xf numFmtId="169" fontId="0" fillId="0" borderId="113" xfId="0" applyNumberFormat="1" applyBorder="1"/>
    <xf numFmtId="169" fontId="0" fillId="0" borderId="114" xfId="0" applyNumberFormat="1" applyBorder="1"/>
    <xf numFmtId="0" fontId="0" fillId="10" borderId="115" xfId="0" applyFill="1" applyBorder="1"/>
    <xf numFmtId="169" fontId="0" fillId="0" borderId="32" xfId="0" applyNumberFormat="1" applyBorder="1" applyAlignment="1">
      <alignment horizontal="right" indent="1"/>
    </xf>
    <xf numFmtId="169" fontId="0" fillId="0" borderId="113" xfId="0" applyNumberFormat="1" applyBorder="1" applyAlignment="1">
      <alignment horizontal="right" indent="1"/>
    </xf>
    <xf numFmtId="169" fontId="0" fillId="0" borderId="114" xfId="0" applyNumberFormat="1" applyBorder="1" applyAlignment="1">
      <alignment horizontal="right" indent="1"/>
    </xf>
    <xf numFmtId="2" fontId="0" fillId="0" borderId="116" xfId="0" applyNumberFormat="1" applyBorder="1" applyAlignment="1">
      <alignment horizontal="right"/>
    </xf>
    <xf numFmtId="2" fontId="0" fillId="0" borderId="117" xfId="0" applyNumberFormat="1" applyBorder="1" applyAlignment="1">
      <alignment horizontal="right"/>
    </xf>
    <xf numFmtId="2" fontId="0" fillId="0" borderId="118" xfId="0" applyNumberFormat="1" applyBorder="1" applyAlignment="1">
      <alignment horizontal="right"/>
    </xf>
    <xf numFmtId="164" fontId="0" fillId="0" borderId="111" xfId="1" applyNumberFormat="1" applyFont="1" applyBorder="1" applyAlignment="1">
      <alignment horizontal="right"/>
    </xf>
    <xf numFmtId="169" fontId="0" fillId="0" borderId="41" xfId="0" applyNumberFormat="1" applyBorder="1" applyAlignment="1">
      <alignment horizontal="right"/>
    </xf>
    <xf numFmtId="169" fontId="0" fillId="0" borderId="111" xfId="0" applyNumberFormat="1" applyBorder="1" applyAlignment="1">
      <alignment horizontal="right"/>
    </xf>
    <xf numFmtId="169" fontId="0" fillId="0" borderId="112" xfId="0" applyNumberFormat="1" applyBorder="1" applyAlignment="1">
      <alignment horizontal="right"/>
    </xf>
    <xf numFmtId="169" fontId="0" fillId="0" borderId="19" xfId="0" applyNumberFormat="1" applyBorder="1" applyAlignment="1">
      <alignment horizontal="right"/>
    </xf>
    <xf numFmtId="169" fontId="0" fillId="0" borderId="52" xfId="0" applyNumberFormat="1" applyBorder="1" applyAlignment="1">
      <alignment horizontal="right"/>
    </xf>
    <xf numFmtId="169" fontId="0" fillId="0" borderId="53" xfId="0" applyNumberFormat="1" applyBorder="1" applyAlignment="1">
      <alignment horizontal="right"/>
    </xf>
    <xf numFmtId="169" fontId="0" fillId="0" borderId="84" xfId="0" applyNumberFormat="1" applyBorder="1" applyAlignment="1">
      <alignment horizontal="right"/>
    </xf>
    <xf numFmtId="169" fontId="0" fillId="0" borderId="85" xfId="0" applyNumberFormat="1" applyBorder="1" applyAlignment="1">
      <alignment horizontal="right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19" fillId="0" borderId="119" xfId="0" applyFont="1" applyBorder="1"/>
    <xf numFmtId="0" fontId="19" fillId="0" borderId="120" xfId="0" applyFont="1" applyBorder="1" applyAlignment="1">
      <alignment horizontal="center"/>
    </xf>
    <xf numFmtId="0" fontId="19" fillId="0" borderId="121" xfId="0" applyFont="1" applyBorder="1" applyAlignment="1">
      <alignment horizontal="center"/>
    </xf>
    <xf numFmtId="164" fontId="19" fillId="0" borderId="120" xfId="1" applyNumberFormat="1" applyFont="1" applyBorder="1" applyAlignment="1">
      <alignment horizontal="center"/>
    </xf>
    <xf numFmtId="164" fontId="19" fillId="0" borderId="122" xfId="1" applyNumberFormat="1" applyFont="1" applyBorder="1" applyAlignment="1">
      <alignment horizontal="center"/>
    </xf>
    <xf numFmtId="164" fontId="19" fillId="0" borderId="122" xfId="1" applyNumberFormat="1" applyFont="1" applyBorder="1" applyAlignment="1"/>
    <xf numFmtId="1" fontId="19" fillId="0" borderId="120" xfId="1" applyNumberFormat="1" applyFont="1" applyBorder="1" applyAlignment="1">
      <alignment horizontal="center"/>
    </xf>
    <xf numFmtId="1" fontId="19" fillId="0" borderId="122" xfId="1" applyNumberFormat="1" applyFont="1" applyBorder="1" applyAlignment="1">
      <alignment horizontal="center"/>
    </xf>
    <xf numFmtId="0" fontId="20" fillId="0" borderId="123" xfId="0" applyFont="1" applyBorder="1" applyAlignment="1">
      <alignment horizontal="left" indent="1"/>
    </xf>
    <xf numFmtId="0" fontId="20" fillId="0" borderId="124" xfId="0" applyFont="1" applyBorder="1" applyAlignment="1">
      <alignment horizontal="center"/>
    </xf>
    <xf numFmtId="0" fontId="20" fillId="0" borderId="125" xfId="0" applyFont="1" applyBorder="1" applyAlignment="1">
      <alignment horizontal="center"/>
    </xf>
    <xf numFmtId="164" fontId="20" fillId="0" borderId="124" xfId="1" applyNumberFormat="1" applyFont="1" applyBorder="1" applyAlignment="1">
      <alignment horizontal="center"/>
    </xf>
    <xf numFmtId="164" fontId="20" fillId="0" borderId="126" xfId="1" applyNumberFormat="1" applyFont="1" applyBorder="1" applyAlignment="1">
      <alignment horizontal="center"/>
    </xf>
    <xf numFmtId="164" fontId="20" fillId="0" borderId="126" xfId="1" applyNumberFormat="1" applyFont="1" applyBorder="1" applyAlignment="1"/>
    <xf numFmtId="1" fontId="20" fillId="0" borderId="124" xfId="1" applyNumberFormat="1" applyFont="1" applyBorder="1" applyAlignment="1">
      <alignment horizontal="center"/>
    </xf>
    <xf numFmtId="1" fontId="20" fillId="0" borderId="126" xfId="1" applyNumberFormat="1" applyFont="1" applyBorder="1" applyAlignment="1">
      <alignment horizontal="center"/>
    </xf>
    <xf numFmtId="0" fontId="0" fillId="0" borderId="31" xfId="0" applyBorder="1" applyAlignment="1">
      <alignment horizontal="left" indent="2"/>
    </xf>
    <xf numFmtId="0" fontId="0" fillId="0" borderId="127" xfId="0" applyBorder="1" applyAlignment="1">
      <alignment horizontal="center"/>
    </xf>
    <xf numFmtId="0" fontId="0" fillId="0" borderId="128" xfId="0" applyBorder="1" applyAlignment="1">
      <alignment horizontal="center"/>
    </xf>
    <xf numFmtId="164" fontId="0" fillId="0" borderId="127" xfId="1" applyNumberFormat="1" applyFont="1" applyBorder="1" applyAlignment="1">
      <alignment horizontal="center"/>
    </xf>
    <xf numFmtId="164" fontId="0" fillId="0" borderId="129" xfId="1" applyNumberFormat="1" applyFont="1" applyBorder="1" applyAlignment="1">
      <alignment horizontal="center"/>
    </xf>
    <xf numFmtId="164" fontId="0" fillId="0" borderId="129" xfId="1" applyNumberFormat="1" applyFont="1" applyBorder="1" applyAlignment="1"/>
    <xf numFmtId="1" fontId="0" fillId="0" borderId="127" xfId="1" applyNumberFormat="1" applyFont="1" applyBorder="1" applyAlignment="1">
      <alignment horizontal="center"/>
    </xf>
    <xf numFmtId="1" fontId="0" fillId="0" borderId="129" xfId="1" applyNumberFormat="1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4" fontId="0" fillId="0" borderId="130" xfId="1" applyNumberFormat="1" applyFont="1" applyBorder="1" applyAlignment="1">
      <alignment horizontal="center"/>
    </xf>
    <xf numFmtId="164" fontId="0" fillId="0" borderId="130" xfId="1" applyNumberFormat="1" applyFont="1" applyBorder="1" applyAlignment="1"/>
    <xf numFmtId="1" fontId="0" fillId="0" borderId="52" xfId="1" applyNumberFormat="1" applyFont="1" applyBorder="1" applyAlignment="1">
      <alignment horizontal="center"/>
    </xf>
    <xf numFmtId="1" fontId="0" fillId="0" borderId="130" xfId="1" applyNumberFormat="1" applyFont="1" applyBorder="1" applyAlignment="1">
      <alignment horizontal="center"/>
    </xf>
    <xf numFmtId="0" fontId="0" fillId="0" borderId="23" xfId="0" applyBorder="1" applyAlignment="1">
      <alignment horizontal="left" indent="2"/>
    </xf>
    <xf numFmtId="0" fontId="0" fillId="0" borderId="131" xfId="0" applyBorder="1" applyAlignment="1">
      <alignment horizontal="center"/>
    </xf>
    <xf numFmtId="0" fontId="0" fillId="0" borderId="132" xfId="0" applyBorder="1" applyAlignment="1">
      <alignment horizontal="center"/>
    </xf>
    <xf numFmtId="164" fontId="0" fillId="0" borderId="131" xfId="1" applyNumberFormat="1" applyFont="1" applyBorder="1" applyAlignment="1">
      <alignment horizontal="center"/>
    </xf>
    <xf numFmtId="164" fontId="0" fillId="0" borderId="133" xfId="1" applyNumberFormat="1" applyFont="1" applyBorder="1" applyAlignment="1">
      <alignment horizontal="center"/>
    </xf>
    <xf numFmtId="164" fontId="0" fillId="0" borderId="133" xfId="1" applyNumberFormat="1" applyFont="1" applyBorder="1" applyAlignment="1"/>
    <xf numFmtId="1" fontId="0" fillId="0" borderId="131" xfId="1" applyNumberFormat="1" applyFont="1" applyBorder="1" applyAlignment="1">
      <alignment horizontal="center"/>
    </xf>
    <xf numFmtId="1" fontId="0" fillId="0" borderId="133" xfId="1" applyNumberFormat="1" applyFont="1" applyBorder="1" applyAlignment="1">
      <alignment horizontal="center"/>
    </xf>
    <xf numFmtId="0" fontId="20" fillId="0" borderId="134" xfId="0" applyFont="1" applyBorder="1" applyAlignment="1">
      <alignment horizontal="left" indent="1"/>
    </xf>
    <xf numFmtId="0" fontId="0" fillId="0" borderId="32" xfId="0" applyBorder="1" applyAlignment="1">
      <alignment horizontal="left" indent="2"/>
    </xf>
    <xf numFmtId="164" fontId="0" fillId="0" borderId="113" xfId="1" applyNumberFormat="1" applyFont="1" applyBorder="1" applyAlignment="1">
      <alignment horizontal="center"/>
    </xf>
    <xf numFmtId="164" fontId="0" fillId="0" borderId="135" xfId="1" applyNumberFormat="1" applyFont="1" applyBorder="1" applyAlignment="1">
      <alignment horizontal="center"/>
    </xf>
    <xf numFmtId="164" fontId="0" fillId="0" borderId="135" xfId="1" applyNumberFormat="1" applyFont="1" applyBorder="1" applyAlignment="1"/>
    <xf numFmtId="1" fontId="0" fillId="0" borderId="113" xfId="1" applyNumberFormat="1" applyFont="1" applyBorder="1" applyAlignment="1">
      <alignment horizontal="center"/>
    </xf>
    <xf numFmtId="1" fontId="0" fillId="0" borderId="135" xfId="1" applyNumberFormat="1" applyFont="1" applyBorder="1" applyAlignment="1">
      <alignment horizontal="center"/>
    </xf>
    <xf numFmtId="3" fontId="19" fillId="0" borderId="120" xfId="0" applyNumberFormat="1" applyFont="1" applyBorder="1" applyAlignment="1">
      <alignment horizontal="center"/>
    </xf>
    <xf numFmtId="3" fontId="19" fillId="0" borderId="121" xfId="0" applyNumberFormat="1" applyFont="1" applyBorder="1" applyAlignment="1">
      <alignment horizontal="center"/>
    </xf>
    <xf numFmtId="3" fontId="19" fillId="0" borderId="120" xfId="1" applyNumberFormat="1" applyFont="1" applyBorder="1" applyAlignment="1">
      <alignment horizontal="center"/>
    </xf>
    <xf numFmtId="3" fontId="19" fillId="0" borderId="122" xfId="1" applyNumberFormat="1" applyFont="1" applyBorder="1" applyAlignment="1">
      <alignment horizontal="center"/>
    </xf>
    <xf numFmtId="3" fontId="20" fillId="0" borderId="124" xfId="0" applyNumberFormat="1" applyFont="1" applyBorder="1" applyAlignment="1">
      <alignment horizontal="center"/>
    </xf>
    <xf numFmtId="3" fontId="20" fillId="0" borderId="125" xfId="0" applyNumberFormat="1" applyFont="1" applyBorder="1" applyAlignment="1">
      <alignment horizontal="center"/>
    </xf>
    <xf numFmtId="3" fontId="20" fillId="0" borderId="124" xfId="1" applyNumberFormat="1" applyFont="1" applyBorder="1" applyAlignment="1">
      <alignment horizontal="center"/>
    </xf>
    <xf numFmtId="3" fontId="20" fillId="0" borderId="126" xfId="1" applyNumberFormat="1" applyFont="1" applyBorder="1" applyAlignment="1">
      <alignment horizontal="center"/>
    </xf>
    <xf numFmtId="3" fontId="0" fillId="0" borderId="127" xfId="0" applyNumberFormat="1" applyBorder="1" applyAlignment="1">
      <alignment horizontal="center"/>
    </xf>
    <xf numFmtId="3" fontId="0" fillId="0" borderId="128" xfId="0" applyNumberFormat="1" applyBorder="1" applyAlignment="1">
      <alignment horizontal="center"/>
    </xf>
    <xf numFmtId="3" fontId="0" fillId="0" borderId="127" xfId="1" applyNumberFormat="1" applyFont="1" applyBorder="1" applyAlignment="1">
      <alignment horizontal="center"/>
    </xf>
    <xf numFmtId="3" fontId="0" fillId="0" borderId="129" xfId="1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2" xfId="1" applyNumberFormat="1" applyFont="1" applyBorder="1" applyAlignment="1">
      <alignment horizontal="center"/>
    </xf>
    <xf numFmtId="3" fontId="0" fillId="0" borderId="130" xfId="1" applyNumberFormat="1" applyFont="1" applyBorder="1" applyAlignment="1">
      <alignment horizontal="center"/>
    </xf>
    <xf numFmtId="3" fontId="0" fillId="0" borderId="131" xfId="0" applyNumberFormat="1" applyBorder="1" applyAlignment="1">
      <alignment horizontal="center"/>
    </xf>
    <xf numFmtId="3" fontId="0" fillId="0" borderId="132" xfId="0" applyNumberFormat="1" applyBorder="1" applyAlignment="1">
      <alignment horizontal="center"/>
    </xf>
    <xf numFmtId="3" fontId="0" fillId="0" borderId="131" xfId="1" applyNumberFormat="1" applyFont="1" applyBorder="1" applyAlignment="1">
      <alignment horizontal="center"/>
    </xf>
    <xf numFmtId="3" fontId="0" fillId="0" borderId="133" xfId="1" applyNumberFormat="1" applyFont="1" applyBorder="1" applyAlignment="1">
      <alignment horizontal="center"/>
    </xf>
    <xf numFmtId="3" fontId="0" fillId="0" borderId="113" xfId="1" applyNumberFormat="1" applyFont="1" applyBorder="1" applyAlignment="1">
      <alignment horizontal="center"/>
    </xf>
    <xf numFmtId="3" fontId="0" fillId="0" borderId="135" xfId="1" applyNumberFormat="1" applyFont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/>
    </xf>
    <xf numFmtId="3" fontId="6" fillId="0" borderId="13" xfId="0" applyNumberFormat="1" applyFont="1" applyBorder="1" applyAlignment="1">
      <alignment horizontal="right" vertical="center"/>
    </xf>
    <xf numFmtId="0" fontId="21" fillId="0" borderId="136" xfId="0" applyFont="1" applyBorder="1" applyAlignment="1">
      <alignment horizontal="left" indent="1"/>
    </xf>
    <xf numFmtId="3" fontId="21" fillId="0" borderId="136" xfId="0" applyNumberFormat="1" applyFont="1" applyBorder="1" applyAlignment="1">
      <alignment horizontal="right" vertical="center"/>
    </xf>
    <xf numFmtId="164" fontId="21" fillId="0" borderId="136" xfId="1" applyNumberFormat="1" applyFont="1" applyBorder="1" applyAlignment="1">
      <alignment horizontal="right" vertical="center"/>
    </xf>
    <xf numFmtId="0" fontId="22" fillId="13" borderId="0" xfId="0" applyFont="1" applyFill="1" applyAlignment="1">
      <alignment horizontal="right"/>
    </xf>
    <xf numFmtId="3" fontId="0" fillId="0" borderId="0" xfId="0" applyNumberFormat="1"/>
    <xf numFmtId="3" fontId="0" fillId="0" borderId="31" xfId="0" applyNumberFormat="1" applyBorder="1" applyAlignment="1">
      <alignment horizontal="left" indent="3"/>
    </xf>
    <xf numFmtId="3" fontId="0" fillId="0" borderId="31" xfId="0" applyNumberFormat="1" applyBorder="1" applyAlignment="1">
      <alignment horizontal="right" vertical="center"/>
    </xf>
    <xf numFmtId="164" fontId="1" fillId="0" borderId="31" xfId="1" applyNumberFormat="1" applyFont="1" applyBorder="1" applyAlignment="1">
      <alignment horizontal="right" vertical="center"/>
    </xf>
    <xf numFmtId="164" fontId="0" fillId="0" borderId="31" xfId="1" applyNumberFormat="1" applyFont="1" applyBorder="1" applyAlignment="1">
      <alignment horizontal="right" vertical="center"/>
    </xf>
    <xf numFmtId="3" fontId="23" fillId="0" borderId="137" xfId="0" applyNumberFormat="1" applyFont="1" applyBorder="1" applyAlignment="1">
      <alignment horizontal="right"/>
    </xf>
    <xf numFmtId="3" fontId="24" fillId="0" borderId="138" xfId="0" applyNumberFormat="1" applyFont="1" applyBorder="1" applyAlignment="1">
      <alignment horizontal="right"/>
    </xf>
    <xf numFmtId="0" fontId="21" fillId="0" borderId="139" xfId="0" applyFont="1" applyBorder="1" applyAlignment="1">
      <alignment horizontal="left"/>
    </xf>
    <xf numFmtId="3" fontId="21" fillId="0" borderId="139" xfId="0" applyNumberFormat="1" applyFont="1" applyBorder="1" applyAlignment="1">
      <alignment horizontal="right" vertical="center"/>
    </xf>
    <xf numFmtId="164" fontId="21" fillId="0" borderId="139" xfId="1" applyNumberFormat="1" applyFont="1" applyBorder="1" applyAlignment="1">
      <alignment horizontal="right" vertical="center"/>
    </xf>
    <xf numFmtId="0" fontId="22" fillId="0" borderId="140" xfId="0" applyFont="1" applyBorder="1" applyAlignment="1">
      <alignment horizontal="left" indent="1"/>
    </xf>
    <xf numFmtId="3" fontId="22" fillId="0" borderId="140" xfId="0" applyNumberFormat="1" applyFont="1" applyBorder="1" applyAlignment="1">
      <alignment horizontal="right" vertical="center"/>
    </xf>
    <xf numFmtId="164" fontId="22" fillId="0" borderId="140" xfId="1" applyNumberFormat="1" applyFont="1" applyBorder="1" applyAlignment="1">
      <alignment horizontal="right" vertical="center"/>
    </xf>
    <xf numFmtId="3" fontId="0" fillId="0" borderId="18" xfId="0" applyNumberFormat="1" applyBorder="1" applyAlignment="1">
      <alignment horizontal="left" indent="3"/>
    </xf>
    <xf numFmtId="3" fontId="0" fillId="0" borderId="18" xfId="0" applyNumberForma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1" fillId="0" borderId="136" xfId="0" applyFont="1" applyBorder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right"/>
    </xf>
    <xf numFmtId="0" fontId="25" fillId="0" borderId="141" xfId="0" applyFont="1" applyBorder="1" applyAlignment="1">
      <alignment horizontal="left"/>
    </xf>
    <xf numFmtId="3" fontId="25" fillId="0" borderId="141" xfId="0" applyNumberFormat="1" applyFont="1" applyBorder="1" applyAlignment="1">
      <alignment horizontal="right" vertical="center"/>
    </xf>
    <xf numFmtId="164" fontId="25" fillId="0" borderId="141" xfId="1" applyNumberFormat="1" applyFont="1" applyBorder="1" applyAlignment="1">
      <alignment horizontal="right" vertical="center"/>
    </xf>
    <xf numFmtId="0" fontId="22" fillId="12" borderId="0" xfId="0" applyFont="1" applyFill="1" applyAlignment="1">
      <alignment horizontal="right"/>
    </xf>
    <xf numFmtId="0" fontId="25" fillId="0" borderId="142" xfId="0" applyFont="1" applyBorder="1" applyAlignment="1">
      <alignment horizontal="left"/>
    </xf>
    <xf numFmtId="3" fontId="25" fillId="0" borderId="142" xfId="0" applyNumberFormat="1" applyFont="1" applyBorder="1" applyAlignment="1">
      <alignment horizontal="right" vertical="center"/>
    </xf>
    <xf numFmtId="164" fontId="25" fillId="0" borderId="142" xfId="1" applyNumberFormat="1" applyFont="1" applyBorder="1" applyAlignment="1">
      <alignment horizontal="right" vertical="center"/>
    </xf>
    <xf numFmtId="0" fontId="26" fillId="0" borderId="143" xfId="0" applyFont="1" applyBorder="1" applyAlignment="1">
      <alignment horizontal="left" indent="1"/>
    </xf>
    <xf numFmtId="3" fontId="26" fillId="0" borderId="143" xfId="0" applyNumberFormat="1" applyFont="1" applyBorder="1" applyAlignment="1">
      <alignment horizontal="right" vertical="center"/>
    </xf>
    <xf numFmtId="164" fontId="26" fillId="0" borderId="143" xfId="1" applyNumberFormat="1" applyFont="1" applyBorder="1" applyAlignment="1">
      <alignment horizontal="right" vertical="center"/>
    </xf>
    <xf numFmtId="0" fontId="27" fillId="12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7C29666C-6027-4A3E-AE8E-8A175653698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1695451</xdr:colOff>
      <xdr:row>0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92A3CF-7705-4CBD-90EA-BF5ACBFE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83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142875</xdr:colOff>
      <xdr:row>0</xdr:row>
      <xdr:rowOff>639359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19105E-B7F7-4BCA-9FBA-CC07D7774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2133600" cy="582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DB6D-E1E6-4625-913B-69AE5E9B0CE8}">
  <dimension ref="A1:R363"/>
  <sheetViews>
    <sheetView tabSelected="1" workbookViewId="0">
      <selection activeCell="E9" sqref="E9"/>
    </sheetView>
  </sheetViews>
  <sheetFormatPr baseColWidth="10" defaultRowHeight="15" x14ac:dyDescent="0.25"/>
  <cols>
    <col min="1" max="1" width="31.7109375" customWidth="1"/>
    <col min="2" max="2" width="15" customWidth="1"/>
    <col min="3" max="3" width="12.5703125" customWidth="1"/>
    <col min="4" max="4" width="14.5703125" customWidth="1"/>
    <col min="5" max="6" width="11.7109375" customWidth="1"/>
    <col min="7" max="7" width="13.28515625" customWidth="1"/>
    <col min="8" max="8" width="13" customWidth="1"/>
    <col min="9" max="9" width="11.7109375" customWidth="1"/>
    <col min="10" max="10" width="2.7109375" customWidth="1"/>
    <col min="11" max="11" width="15" customWidth="1"/>
    <col min="12" max="12" width="14.140625" customWidth="1"/>
    <col min="13" max="13" width="15.42578125" customWidth="1"/>
    <col min="14" max="15" width="11.7109375" customWidth="1"/>
    <col min="16" max="16" width="13.5703125" customWidth="1"/>
    <col min="17" max="17" width="12.42578125" customWidth="1"/>
    <col min="18" max="18" width="10.42578125" customWidth="1"/>
  </cols>
  <sheetData>
    <row r="1" spans="1:18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</row>
    <row r="4" spans="1:18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</row>
    <row r="5" spans="1:18" x14ac:dyDescent="0.25">
      <c r="A5" s="10"/>
      <c r="B5" s="11" t="s">
        <v>115</v>
      </c>
      <c r="C5" s="12"/>
      <c r="D5" s="12"/>
      <c r="E5" s="12"/>
      <c r="F5" s="12"/>
      <c r="G5" s="12"/>
      <c r="H5" s="12"/>
      <c r="I5" s="13"/>
      <c r="J5" s="14"/>
      <c r="K5" s="11" t="s">
        <v>4</v>
      </c>
      <c r="L5" s="12"/>
      <c r="M5" s="12"/>
      <c r="N5" s="12"/>
      <c r="O5" s="12"/>
      <c r="P5" s="12"/>
      <c r="Q5" s="12"/>
      <c r="R5" s="13"/>
    </row>
    <row r="6" spans="1:18" x14ac:dyDescent="0.25">
      <c r="A6" s="15"/>
      <c r="B6" s="16">
        <v>2019</v>
      </c>
      <c r="C6" s="16">
        <v>2022</v>
      </c>
      <c r="D6" s="16">
        <v>2023</v>
      </c>
      <c r="E6" s="16" t="str">
        <f>CONCATENATE("var ",RIGHT(D6,2),"/",RIGHT(C6,2))</f>
        <v>var 23/22</v>
      </c>
      <c r="F6" s="16" t="str">
        <f>CONCATENATE("var ",RIGHT(D6,2),"/",RIGHT(B6,2))</f>
        <v>var 23/19</v>
      </c>
      <c r="G6" s="16" t="str">
        <f>CONCATENATE("dif ",RIGHT(D6,2),"-",RIGHT(C6,2))</f>
        <v>dif 23-22</v>
      </c>
      <c r="H6" s="16" t="str">
        <f>CONCATENATE("dif ",RIGHT(D6,2),"-",RIGHT(B6,2))</f>
        <v>dif 23-19</v>
      </c>
      <c r="I6" s="16" t="str">
        <f>CONCATENATE("cuota ",RIGHT(D6,2))</f>
        <v>cuota 23</v>
      </c>
      <c r="J6" s="17"/>
      <c r="K6" s="16">
        <v>2019</v>
      </c>
      <c r="L6" s="16">
        <v>2021</v>
      </c>
      <c r="M6" s="16">
        <v>2022</v>
      </c>
      <c r="N6" s="16" t="str">
        <f>CONCATENATE("var ",RIGHT(M6,2),"/",RIGHT(L6,2))</f>
        <v>var 22/21</v>
      </c>
      <c r="O6" s="16" t="str">
        <f>CONCATENATE("var ",RIGHT(M6,2),"/",RIGHT(K6,2))</f>
        <v>var 22/19</v>
      </c>
      <c r="P6" s="16" t="str">
        <f>CONCATENATE("dif ",RIGHT(M6,2),"-",RIGHT(L6,2))</f>
        <v>dif 22-21</v>
      </c>
      <c r="Q6" s="16" t="str">
        <f>CONCATENATE("dif ",RIGHT(M6,2),"-",RIGHT(K6,2))</f>
        <v>dif 22-19</v>
      </c>
      <c r="R6" s="16" t="str">
        <f>CONCATENATE("cuota ",RIGHT(M6,2))</f>
        <v>cuota 22</v>
      </c>
    </row>
    <row r="7" spans="1:18" x14ac:dyDescent="0.25">
      <c r="A7" s="18" t="s">
        <v>5</v>
      </c>
      <c r="B7" s="19">
        <v>373317</v>
      </c>
      <c r="C7" s="19">
        <v>273717</v>
      </c>
      <c r="D7" s="19">
        <v>403637</v>
      </c>
      <c r="E7" s="20">
        <f t="shared" ref="E7:E18" si="0">D7/C7-1</f>
        <v>0.47465082548763871</v>
      </c>
      <c r="F7" s="20">
        <f t="shared" ref="F7:F18" si="1">D7/B7-1</f>
        <v>8.1217838994741776E-2</v>
      </c>
      <c r="G7" s="19">
        <f t="shared" ref="G7:G18" si="2">D7-C7</f>
        <v>129920</v>
      </c>
      <c r="H7" s="19">
        <f t="shared" ref="H7:H18" si="3">D7-B7</f>
        <v>30320</v>
      </c>
      <c r="I7" s="20">
        <f>D7/$D$7</f>
        <v>1</v>
      </c>
      <c r="J7" s="21"/>
      <c r="K7" s="19">
        <v>4831573</v>
      </c>
      <c r="L7" s="19">
        <v>2335438</v>
      </c>
      <c r="M7" s="19">
        <v>4757683</v>
      </c>
      <c r="N7" s="20">
        <f t="shared" ref="N7:N18" si="4">M7/L7-1</f>
        <v>1.0371694731352319</v>
      </c>
      <c r="O7" s="20">
        <f t="shared" ref="O7:O18" si="5">M7/K7-1</f>
        <v>-1.5293156079810855E-2</v>
      </c>
      <c r="P7" s="19">
        <f t="shared" ref="P7:P18" si="6">M7-L7</f>
        <v>2422245</v>
      </c>
      <c r="Q7" s="19">
        <f t="shared" ref="Q7:Q18" si="7">M7-K7</f>
        <v>-73890</v>
      </c>
      <c r="R7" s="20">
        <f>M7/$M$7</f>
        <v>1</v>
      </c>
    </row>
    <row r="8" spans="1:18" x14ac:dyDescent="0.25">
      <c r="A8" s="22" t="s">
        <v>6</v>
      </c>
      <c r="B8" s="23">
        <v>276086</v>
      </c>
      <c r="C8" s="23">
        <v>211722</v>
      </c>
      <c r="D8" s="23">
        <v>323159</v>
      </c>
      <c r="E8" s="24">
        <f t="shared" si="0"/>
        <v>0.52633642228960609</v>
      </c>
      <c r="F8" s="24">
        <f t="shared" si="1"/>
        <v>0.1705012206341503</v>
      </c>
      <c r="G8" s="23">
        <f t="shared" si="2"/>
        <v>111437</v>
      </c>
      <c r="H8" s="23">
        <f t="shared" si="3"/>
        <v>47073</v>
      </c>
      <c r="I8" s="24">
        <f t="shared" ref="I8:I18" si="8">D8/$D$7</f>
        <v>0.80061788190874472</v>
      </c>
      <c r="J8" s="25"/>
      <c r="K8" s="23">
        <v>3568188</v>
      </c>
      <c r="L8" s="23">
        <v>1858031</v>
      </c>
      <c r="M8" s="23">
        <v>3776873</v>
      </c>
      <c r="N8" s="24">
        <f t="shared" si="4"/>
        <v>1.0327287327283559</v>
      </c>
      <c r="O8" s="24">
        <f t="shared" si="5"/>
        <v>5.8484866828765858E-2</v>
      </c>
      <c r="P8" s="23">
        <f t="shared" si="6"/>
        <v>1918842</v>
      </c>
      <c r="Q8" s="23">
        <f t="shared" si="7"/>
        <v>208685</v>
      </c>
      <c r="R8" s="24">
        <f t="shared" ref="R8:R18" si="9">M8/$M$7</f>
        <v>0.79384713105097582</v>
      </c>
    </row>
    <row r="9" spans="1:18" x14ac:dyDescent="0.25">
      <c r="A9" s="26" t="s">
        <v>7</v>
      </c>
      <c r="B9" s="27">
        <v>44446</v>
      </c>
      <c r="C9" s="27">
        <v>48711</v>
      </c>
      <c r="D9" s="27">
        <v>60660</v>
      </c>
      <c r="E9" s="28">
        <f t="shared" si="0"/>
        <v>0.24530393545605711</v>
      </c>
      <c r="F9" s="28">
        <f t="shared" si="1"/>
        <v>0.36480223192188266</v>
      </c>
      <c r="G9" s="27">
        <f t="shared" si="2"/>
        <v>11949</v>
      </c>
      <c r="H9" s="27">
        <f t="shared" si="3"/>
        <v>16214</v>
      </c>
      <c r="I9" s="28">
        <f t="shared" si="8"/>
        <v>0.15028354685026399</v>
      </c>
      <c r="J9" s="29"/>
      <c r="K9" s="27">
        <v>595112</v>
      </c>
      <c r="L9" s="27">
        <v>420454</v>
      </c>
      <c r="M9" s="27">
        <v>785052</v>
      </c>
      <c r="N9" s="28">
        <f t="shared" si="4"/>
        <v>0.86715312495540542</v>
      </c>
      <c r="O9" s="28">
        <f t="shared" si="5"/>
        <v>0.31916681229751709</v>
      </c>
      <c r="P9" s="27">
        <f t="shared" si="6"/>
        <v>364598</v>
      </c>
      <c r="Q9" s="27">
        <f t="shared" si="7"/>
        <v>189940</v>
      </c>
      <c r="R9" s="28">
        <f t="shared" si="9"/>
        <v>0.16500721044256206</v>
      </c>
    </row>
    <row r="10" spans="1:18" x14ac:dyDescent="0.25">
      <c r="A10" s="30" t="s">
        <v>8</v>
      </c>
      <c r="B10" s="31">
        <v>169666</v>
      </c>
      <c r="C10" s="31">
        <v>125711</v>
      </c>
      <c r="D10" s="31">
        <v>202529</v>
      </c>
      <c r="E10" s="32">
        <f t="shared" si="0"/>
        <v>0.61106824382910019</v>
      </c>
      <c r="F10" s="32">
        <f t="shared" si="1"/>
        <v>0.19369231313286095</v>
      </c>
      <c r="G10" s="31">
        <f t="shared" si="2"/>
        <v>76818</v>
      </c>
      <c r="H10" s="31">
        <f t="shared" si="3"/>
        <v>32863</v>
      </c>
      <c r="I10" s="32">
        <f t="shared" si="8"/>
        <v>0.50176024497258676</v>
      </c>
      <c r="J10" s="29"/>
      <c r="K10" s="31">
        <v>2231028</v>
      </c>
      <c r="L10" s="31">
        <v>1104722</v>
      </c>
      <c r="M10" s="31">
        <v>2319338</v>
      </c>
      <c r="N10" s="32">
        <f t="shared" si="4"/>
        <v>1.0994766104051519</v>
      </c>
      <c r="O10" s="32">
        <f t="shared" si="5"/>
        <v>3.9582649791934488E-2</v>
      </c>
      <c r="P10" s="31">
        <f t="shared" si="6"/>
        <v>1214616</v>
      </c>
      <c r="Q10" s="31">
        <f t="shared" si="7"/>
        <v>88310</v>
      </c>
      <c r="R10" s="32">
        <f t="shared" si="9"/>
        <v>0.48749317682577842</v>
      </c>
    </row>
    <row r="11" spans="1:18" x14ac:dyDescent="0.25">
      <c r="A11" s="30" t="s">
        <v>9</v>
      </c>
      <c r="B11" s="31">
        <v>45940</v>
      </c>
      <c r="C11" s="31">
        <v>30388</v>
      </c>
      <c r="D11" s="31">
        <v>46492</v>
      </c>
      <c r="E11" s="32">
        <f t="shared" si="0"/>
        <v>0.52994603132815588</v>
      </c>
      <c r="F11" s="32">
        <f t="shared" si="1"/>
        <v>1.2015672616456197E-2</v>
      </c>
      <c r="G11" s="31">
        <f t="shared" si="2"/>
        <v>16104</v>
      </c>
      <c r="H11" s="31">
        <f t="shared" si="3"/>
        <v>552</v>
      </c>
      <c r="I11" s="32">
        <f t="shared" si="8"/>
        <v>0.115182701288534</v>
      </c>
      <c r="J11" s="29"/>
      <c r="K11" s="31">
        <v>566108</v>
      </c>
      <c r="L11" s="31">
        <v>287758</v>
      </c>
      <c r="M11" s="31">
        <v>543812</v>
      </c>
      <c r="N11" s="32">
        <f t="shared" si="4"/>
        <v>0.88982408829641568</v>
      </c>
      <c r="O11" s="32">
        <f t="shared" si="5"/>
        <v>-3.938471104453567E-2</v>
      </c>
      <c r="P11" s="31">
        <f t="shared" si="6"/>
        <v>256054</v>
      </c>
      <c r="Q11" s="31">
        <f t="shared" si="7"/>
        <v>-22296</v>
      </c>
      <c r="R11" s="32">
        <f t="shared" si="9"/>
        <v>0.1143018565970032</v>
      </c>
    </row>
    <row r="12" spans="1:18" x14ac:dyDescent="0.25">
      <c r="A12" s="30" t="s">
        <v>10</v>
      </c>
      <c r="B12" s="31">
        <v>11892</v>
      </c>
      <c r="C12" s="31">
        <v>5531</v>
      </c>
      <c r="D12" s="31">
        <v>10005</v>
      </c>
      <c r="E12" s="32">
        <f t="shared" si="0"/>
        <v>0.80889531730247688</v>
      </c>
      <c r="F12" s="32">
        <f t="shared" si="1"/>
        <v>-0.15867810292633699</v>
      </c>
      <c r="G12" s="31">
        <f t="shared" si="2"/>
        <v>4474</v>
      </c>
      <c r="H12" s="31">
        <f t="shared" si="3"/>
        <v>-1887</v>
      </c>
      <c r="I12" s="32">
        <f t="shared" si="8"/>
        <v>2.4787123083364507E-2</v>
      </c>
      <c r="J12" s="29"/>
      <c r="K12" s="31">
        <v>125486</v>
      </c>
      <c r="L12" s="31">
        <v>30442</v>
      </c>
      <c r="M12" s="31">
        <v>95353</v>
      </c>
      <c r="N12" s="32">
        <f t="shared" si="4"/>
        <v>2.1322843439984234</v>
      </c>
      <c r="O12" s="32">
        <f t="shared" si="5"/>
        <v>-0.24013037310935081</v>
      </c>
      <c r="P12" s="31">
        <f t="shared" si="6"/>
        <v>64911</v>
      </c>
      <c r="Q12" s="31">
        <f t="shared" si="7"/>
        <v>-30133</v>
      </c>
      <c r="R12" s="32">
        <f t="shared" si="9"/>
        <v>2.0041898545993923E-2</v>
      </c>
    </row>
    <row r="13" spans="1:18" x14ac:dyDescent="0.25">
      <c r="A13" s="33" t="s">
        <v>11</v>
      </c>
      <c r="B13" s="34">
        <v>4142</v>
      </c>
      <c r="C13" s="34">
        <v>1381</v>
      </c>
      <c r="D13" s="34">
        <v>3473</v>
      </c>
      <c r="E13" s="35">
        <f t="shared" si="0"/>
        <v>1.5148443157132512</v>
      </c>
      <c r="F13" s="35">
        <f t="shared" si="1"/>
        <v>-0.16151617576050215</v>
      </c>
      <c r="G13" s="34">
        <f t="shared" si="2"/>
        <v>2092</v>
      </c>
      <c r="H13" s="34">
        <f t="shared" si="3"/>
        <v>-669</v>
      </c>
      <c r="I13" s="35">
        <f t="shared" si="8"/>
        <v>8.6042657139954962E-3</v>
      </c>
      <c r="J13" s="29"/>
      <c r="K13" s="34">
        <v>50454</v>
      </c>
      <c r="L13" s="34">
        <v>14655</v>
      </c>
      <c r="M13" s="34">
        <v>33318</v>
      </c>
      <c r="N13" s="35">
        <f t="shared" si="4"/>
        <v>1.2734902763561924</v>
      </c>
      <c r="O13" s="35">
        <f t="shared" si="5"/>
        <v>-0.33963610417409917</v>
      </c>
      <c r="P13" s="34">
        <f t="shared" si="6"/>
        <v>18663</v>
      </c>
      <c r="Q13" s="34">
        <f t="shared" si="7"/>
        <v>-17136</v>
      </c>
      <c r="R13" s="35">
        <f t="shared" si="9"/>
        <v>7.0029886396382442E-3</v>
      </c>
    </row>
    <row r="14" spans="1:18" x14ac:dyDescent="0.25">
      <c r="A14" s="22" t="s">
        <v>12</v>
      </c>
      <c r="B14" s="23">
        <v>97231</v>
      </c>
      <c r="C14" s="23">
        <v>61995</v>
      </c>
      <c r="D14" s="23">
        <v>80478</v>
      </c>
      <c r="E14" s="24">
        <f t="shared" si="0"/>
        <v>0.29813694652794576</v>
      </c>
      <c r="F14" s="24">
        <f t="shared" si="1"/>
        <v>-0.17230101510835016</v>
      </c>
      <c r="G14" s="23">
        <f t="shared" si="2"/>
        <v>18483</v>
      </c>
      <c r="H14" s="23">
        <f t="shared" si="3"/>
        <v>-16753</v>
      </c>
      <c r="I14" s="24">
        <f t="shared" si="8"/>
        <v>0.19938211809125525</v>
      </c>
      <c r="J14" s="25"/>
      <c r="K14" s="23">
        <v>1263385</v>
      </c>
      <c r="L14" s="23">
        <v>477407</v>
      </c>
      <c r="M14" s="23">
        <v>980810</v>
      </c>
      <c r="N14" s="24">
        <f t="shared" si="4"/>
        <v>1.0544524902232268</v>
      </c>
      <c r="O14" s="24">
        <f t="shared" si="5"/>
        <v>-0.22366499523106576</v>
      </c>
      <c r="P14" s="23">
        <f t="shared" si="6"/>
        <v>503403</v>
      </c>
      <c r="Q14" s="23">
        <f t="shared" si="7"/>
        <v>-282575</v>
      </c>
      <c r="R14" s="24">
        <f t="shared" si="9"/>
        <v>0.20615286894902413</v>
      </c>
    </row>
    <row r="15" spans="1:18" x14ac:dyDescent="0.25">
      <c r="A15" s="36" t="s">
        <v>13</v>
      </c>
      <c r="B15" s="27">
        <v>5076</v>
      </c>
      <c r="C15" s="27">
        <v>7075</v>
      </c>
      <c r="D15" s="27">
        <v>6138</v>
      </c>
      <c r="E15" s="28">
        <f t="shared" si="0"/>
        <v>-0.13243816254416962</v>
      </c>
      <c r="F15" s="28">
        <f t="shared" si="1"/>
        <v>0.20921985815602828</v>
      </c>
      <c r="G15" s="27">
        <f t="shared" si="2"/>
        <v>-937</v>
      </c>
      <c r="H15" s="27">
        <f t="shared" si="3"/>
        <v>1062</v>
      </c>
      <c r="I15" s="28">
        <f t="shared" si="8"/>
        <v>1.5206732782178047E-2</v>
      </c>
      <c r="J15" s="29"/>
      <c r="K15" s="27">
        <v>69221</v>
      </c>
      <c r="L15" s="27">
        <v>48362</v>
      </c>
      <c r="M15" s="27">
        <v>77819</v>
      </c>
      <c r="N15" s="28">
        <f t="shared" si="4"/>
        <v>0.60909391671146773</v>
      </c>
      <c r="O15" s="28">
        <f t="shared" si="5"/>
        <v>0.12421086086592226</v>
      </c>
      <c r="P15" s="27">
        <f t="shared" si="6"/>
        <v>29457</v>
      </c>
      <c r="Q15" s="27">
        <f t="shared" si="7"/>
        <v>8598</v>
      </c>
      <c r="R15" s="28">
        <f t="shared" si="9"/>
        <v>1.6356491174380469E-2</v>
      </c>
    </row>
    <row r="16" spans="1:18" x14ac:dyDescent="0.25">
      <c r="A16" s="37" t="s">
        <v>9</v>
      </c>
      <c r="B16" s="31">
        <v>53293</v>
      </c>
      <c r="C16" s="31">
        <v>33543</v>
      </c>
      <c r="D16" s="31">
        <v>43419</v>
      </c>
      <c r="E16" s="32">
        <f t="shared" si="0"/>
        <v>0.29442804758071728</v>
      </c>
      <c r="F16" s="32">
        <f t="shared" si="1"/>
        <v>-0.18527761619724914</v>
      </c>
      <c r="G16" s="31">
        <f t="shared" si="2"/>
        <v>9876</v>
      </c>
      <c r="H16" s="31">
        <f t="shared" si="3"/>
        <v>-9874</v>
      </c>
      <c r="I16" s="32">
        <f t="shared" si="8"/>
        <v>0.10756942500315878</v>
      </c>
      <c r="J16" s="29"/>
      <c r="K16" s="31">
        <v>692053</v>
      </c>
      <c r="L16" s="31">
        <v>293508</v>
      </c>
      <c r="M16" s="31">
        <v>575835</v>
      </c>
      <c r="N16" s="32">
        <f t="shared" si="4"/>
        <v>0.9619056380064599</v>
      </c>
      <c r="O16" s="32">
        <f t="shared" si="5"/>
        <v>-0.16793222484405101</v>
      </c>
      <c r="P16" s="31">
        <f t="shared" si="6"/>
        <v>282327</v>
      </c>
      <c r="Q16" s="31">
        <f t="shared" si="7"/>
        <v>-116218</v>
      </c>
      <c r="R16" s="32">
        <f t="shared" si="9"/>
        <v>0.12103265391998584</v>
      </c>
    </row>
    <row r="17" spans="1:18" x14ac:dyDescent="0.25">
      <c r="A17" s="37" t="s">
        <v>10</v>
      </c>
      <c r="B17" s="31">
        <v>26771</v>
      </c>
      <c r="C17" s="31">
        <v>14553</v>
      </c>
      <c r="D17" s="31">
        <v>22524</v>
      </c>
      <c r="E17" s="32">
        <f t="shared" si="0"/>
        <v>0.54772211915069069</v>
      </c>
      <c r="F17" s="32">
        <f t="shared" si="1"/>
        <v>-0.15864181390310406</v>
      </c>
      <c r="G17" s="31">
        <f t="shared" si="2"/>
        <v>7971</v>
      </c>
      <c r="H17" s="31">
        <f t="shared" si="3"/>
        <v>-4247</v>
      </c>
      <c r="I17" s="32">
        <f t="shared" si="8"/>
        <v>5.5802614725607415E-2</v>
      </c>
      <c r="J17" s="29"/>
      <c r="K17" s="31">
        <v>344563</v>
      </c>
      <c r="L17" s="31">
        <v>92276</v>
      </c>
      <c r="M17" s="31">
        <v>237217</v>
      </c>
      <c r="N17" s="32">
        <f t="shared" si="4"/>
        <v>1.5707334518184575</v>
      </c>
      <c r="O17" s="32">
        <f t="shared" si="5"/>
        <v>-0.31154244651921414</v>
      </c>
      <c r="P17" s="31">
        <f t="shared" si="6"/>
        <v>144941</v>
      </c>
      <c r="Q17" s="31">
        <f t="shared" si="7"/>
        <v>-107346</v>
      </c>
      <c r="R17" s="32">
        <f t="shared" si="9"/>
        <v>4.9859774179994758E-2</v>
      </c>
    </row>
    <row r="18" spans="1:18" x14ac:dyDescent="0.25">
      <c r="A18" s="38" t="s">
        <v>11</v>
      </c>
      <c r="B18" s="39">
        <v>12091</v>
      </c>
      <c r="C18" s="39">
        <v>6824</v>
      </c>
      <c r="D18" s="39">
        <v>8397</v>
      </c>
      <c r="E18" s="40">
        <f t="shared" si="0"/>
        <v>0.23050996483001174</v>
      </c>
      <c r="F18" s="40">
        <f t="shared" si="1"/>
        <v>-0.30551649987594076</v>
      </c>
      <c r="G18" s="39">
        <f t="shared" si="2"/>
        <v>1573</v>
      </c>
      <c r="H18" s="39">
        <f t="shared" si="3"/>
        <v>-3694</v>
      </c>
      <c r="I18" s="40">
        <f t="shared" si="8"/>
        <v>2.0803345580311022E-2</v>
      </c>
      <c r="J18" s="41"/>
      <c r="K18" s="39">
        <v>157548</v>
      </c>
      <c r="L18" s="39">
        <v>43261</v>
      </c>
      <c r="M18" s="39">
        <v>89939</v>
      </c>
      <c r="N18" s="40">
        <f t="shared" si="4"/>
        <v>1.0789856915004274</v>
      </c>
      <c r="O18" s="40">
        <f t="shared" si="5"/>
        <v>-0.42913270876177423</v>
      </c>
      <c r="P18" s="39">
        <f t="shared" si="6"/>
        <v>46678</v>
      </c>
      <c r="Q18" s="39">
        <f t="shared" si="7"/>
        <v>-67609</v>
      </c>
      <c r="R18" s="40">
        <f t="shared" si="9"/>
        <v>1.8903949674663065E-2</v>
      </c>
    </row>
    <row r="19" spans="1:18" x14ac:dyDescent="0.25">
      <c r="A19" s="42" t="s">
        <v>14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</row>
    <row r="20" spans="1:18" ht="21" x14ac:dyDescent="0.35">
      <c r="A20" s="45" t="s">
        <v>15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</row>
    <row r="21" spans="1:18" x14ac:dyDescent="0.25">
      <c r="A21" s="10"/>
      <c r="B21" s="11" t="s">
        <v>115</v>
      </c>
      <c r="C21" s="12"/>
      <c r="D21" s="12"/>
      <c r="E21" s="12"/>
      <c r="F21" s="12"/>
      <c r="G21" s="12"/>
      <c r="H21" s="12"/>
      <c r="I21" s="13"/>
      <c r="J21" s="14"/>
      <c r="K21" s="11" t="str">
        <f>K$5</f>
        <v>año</v>
      </c>
      <c r="L21" s="12"/>
      <c r="M21" s="12"/>
      <c r="N21" s="12"/>
      <c r="O21" s="12"/>
      <c r="P21" s="12"/>
      <c r="Q21" s="12"/>
      <c r="R21" s="13"/>
    </row>
    <row r="22" spans="1:18" x14ac:dyDescent="0.25">
      <c r="A22" s="15"/>
      <c r="B22" s="16">
        <f>B$6</f>
        <v>2019</v>
      </c>
      <c r="C22" s="16">
        <f>C$6</f>
        <v>2022</v>
      </c>
      <c r="D22" s="16">
        <f>D$6</f>
        <v>2023</v>
      </c>
      <c r="E22" s="16" t="str">
        <f>CONCATENATE("var ",RIGHT(D22,2),"/",RIGHT(C22,2))</f>
        <v>var 23/22</v>
      </c>
      <c r="F22" s="16" t="str">
        <f>CONCATENATE("var ",RIGHT(D22,2),"/",RIGHT(B22,2))</f>
        <v>var 23/19</v>
      </c>
      <c r="G22" s="16" t="str">
        <f>CONCATENATE("dif ",RIGHT(D22,2),"-",RIGHT(C22,2))</f>
        <v>dif 23-22</v>
      </c>
      <c r="H22" s="16" t="str">
        <f>CONCATENATE("dif ",RIGHT(D22,2),"-",RIGHT(B22,2))</f>
        <v>dif 23-19</v>
      </c>
      <c r="I22" s="16" t="str">
        <f>CONCATENATE("cuota ",RIGHT(D22,2))</f>
        <v>cuota 23</v>
      </c>
      <c r="J22" s="17"/>
      <c r="K22" s="16">
        <f>K$6</f>
        <v>2019</v>
      </c>
      <c r="L22" s="16">
        <f>L$6</f>
        <v>2021</v>
      </c>
      <c r="M22" s="16">
        <f>M$6</f>
        <v>2022</v>
      </c>
      <c r="N22" s="16" t="str">
        <f>CONCATENATE("var ",RIGHT(M22,2),"/",RIGHT(L22,2))</f>
        <v>var 22/21</v>
      </c>
      <c r="O22" s="16" t="str">
        <f>CONCATENATE("var ",RIGHT(M22,2),"/",RIGHT(K22,2))</f>
        <v>var 22/19</v>
      </c>
      <c r="P22" s="16" t="str">
        <f>CONCATENATE("dif ",RIGHT(M22,2),"-",RIGHT(L22,2))</f>
        <v>dif 22-21</v>
      </c>
      <c r="Q22" s="16" t="str">
        <f>CONCATENATE("dif ",RIGHT(M22,2),"-",RIGHT(K22,2))</f>
        <v>dif 22-19</v>
      </c>
      <c r="R22" s="16" t="str">
        <f>CONCATENATE("cuota ",RIGHT(M22,2))</f>
        <v>cuota 22</v>
      </c>
    </row>
    <row r="23" spans="1:18" x14ac:dyDescent="0.25">
      <c r="A23" s="18" t="s">
        <v>16</v>
      </c>
      <c r="B23" s="19">
        <v>373317</v>
      </c>
      <c r="C23" s="19">
        <v>273717</v>
      </c>
      <c r="D23" s="19">
        <v>403637</v>
      </c>
      <c r="E23" s="20">
        <f t="shared" ref="E23:E54" si="10">D23/C23-1</f>
        <v>0.47465082548763871</v>
      </c>
      <c r="F23" s="20">
        <f t="shared" ref="F23:F54" si="11">D23/B23-1</f>
        <v>8.1217838994741776E-2</v>
      </c>
      <c r="G23" s="19">
        <f t="shared" ref="G23:G54" si="12">D23-C23</f>
        <v>129920</v>
      </c>
      <c r="H23" s="19">
        <f t="shared" ref="H23:H54" si="13">D23-B23</f>
        <v>30320</v>
      </c>
      <c r="I23" s="20">
        <f>D23/$D$23</f>
        <v>1</v>
      </c>
      <c r="J23" s="21"/>
      <c r="K23" s="19">
        <v>4831573</v>
      </c>
      <c r="L23" s="19">
        <v>2335438</v>
      </c>
      <c r="M23" s="19">
        <v>4757683</v>
      </c>
      <c r="N23" s="20">
        <f t="shared" ref="N23:N54" si="14">M23/L23-1</f>
        <v>1.0371694731352319</v>
      </c>
      <c r="O23" s="20">
        <f t="shared" ref="O23:O54" si="15">M23/K23-1</f>
        <v>-1.5293156079810855E-2</v>
      </c>
      <c r="P23" s="19">
        <f t="shared" ref="P23:P54" si="16">M23-L23</f>
        <v>2422245</v>
      </c>
      <c r="Q23" s="19">
        <f t="shared" ref="Q23:Q54" si="17">M23-K23</f>
        <v>-73890</v>
      </c>
      <c r="R23" s="20">
        <f>M23/$M$23</f>
        <v>1</v>
      </c>
    </row>
    <row r="24" spans="1:18" x14ac:dyDescent="0.25">
      <c r="A24" s="22" t="s">
        <v>17</v>
      </c>
      <c r="B24" s="23">
        <v>48072</v>
      </c>
      <c r="C24" s="23">
        <v>41772</v>
      </c>
      <c r="D24" s="23">
        <v>60988</v>
      </c>
      <c r="E24" s="24">
        <f t="shared" si="10"/>
        <v>0.46002106674327292</v>
      </c>
      <c r="F24" s="24">
        <f t="shared" si="11"/>
        <v>0.26868031286403737</v>
      </c>
      <c r="G24" s="23">
        <f t="shared" si="12"/>
        <v>19216</v>
      </c>
      <c r="H24" s="23">
        <f t="shared" si="13"/>
        <v>12916</v>
      </c>
      <c r="I24" s="24">
        <f t="shared" ref="I24:I54" si="18">D24/$D$23</f>
        <v>0.15109615818173261</v>
      </c>
      <c r="J24" s="48"/>
      <c r="K24" s="23">
        <v>1047557</v>
      </c>
      <c r="L24" s="23">
        <v>800301</v>
      </c>
      <c r="M24" s="23">
        <v>1016781</v>
      </c>
      <c r="N24" s="24">
        <f t="shared" si="14"/>
        <v>0.27049822504282761</v>
      </c>
      <c r="O24" s="24">
        <f t="shared" si="15"/>
        <v>-2.9378830937123235E-2</v>
      </c>
      <c r="P24" s="23">
        <f t="shared" si="16"/>
        <v>216480</v>
      </c>
      <c r="Q24" s="23">
        <f t="shared" si="17"/>
        <v>-30776</v>
      </c>
      <c r="R24" s="24">
        <f t="shared" ref="R24:R54" si="19">M24/$M$23</f>
        <v>0.21371348196170278</v>
      </c>
    </row>
    <row r="25" spans="1:18" x14ac:dyDescent="0.25">
      <c r="A25" s="49" t="s">
        <v>18</v>
      </c>
      <c r="B25" s="27">
        <v>16652</v>
      </c>
      <c r="C25" s="27">
        <v>17032</v>
      </c>
      <c r="D25" s="27">
        <v>24326</v>
      </c>
      <c r="E25" s="28">
        <f>D25/C25-1</f>
        <v>0.42825270079849687</v>
      </c>
      <c r="F25" s="28">
        <f t="shared" si="11"/>
        <v>0.4608455440787893</v>
      </c>
      <c r="G25" s="27">
        <f t="shared" si="12"/>
        <v>7294</v>
      </c>
      <c r="H25" s="27">
        <f t="shared" si="13"/>
        <v>7674</v>
      </c>
      <c r="I25" s="28">
        <f t="shared" si="18"/>
        <v>6.026702210154173E-2</v>
      </c>
      <c r="J25" s="29"/>
      <c r="K25" s="27">
        <v>415150</v>
      </c>
      <c r="L25" s="27">
        <v>416048</v>
      </c>
      <c r="M25" s="27">
        <v>423208</v>
      </c>
      <c r="N25" s="28">
        <f t="shared" si="14"/>
        <v>1.7209552743914225E-2</v>
      </c>
      <c r="O25" s="28">
        <f t="shared" si="15"/>
        <v>1.9409851860773264E-2</v>
      </c>
      <c r="P25" s="27">
        <f t="shared" si="16"/>
        <v>7160</v>
      </c>
      <c r="Q25" s="27">
        <f t="shared" si="17"/>
        <v>8058</v>
      </c>
      <c r="R25" s="28">
        <f t="shared" si="19"/>
        <v>8.8952542655742303E-2</v>
      </c>
    </row>
    <row r="26" spans="1:18" x14ac:dyDescent="0.25">
      <c r="A26" s="50" t="s">
        <v>19</v>
      </c>
      <c r="B26" s="27">
        <v>8670</v>
      </c>
      <c r="C26" s="27">
        <v>8284</v>
      </c>
      <c r="D26" s="27">
        <v>16976</v>
      </c>
      <c r="E26" s="51">
        <f t="shared" si="10"/>
        <v>1.049251569290198</v>
      </c>
      <c r="F26" s="51">
        <f t="shared" si="11"/>
        <v>0.9580161476355249</v>
      </c>
      <c r="G26" s="52">
        <f t="shared" si="12"/>
        <v>8692</v>
      </c>
      <c r="H26" s="52">
        <f t="shared" si="13"/>
        <v>8306</v>
      </c>
      <c r="I26" s="51">
        <f t="shared" si="18"/>
        <v>4.2057591350644269E-2</v>
      </c>
      <c r="J26" s="29"/>
      <c r="K26" s="27">
        <v>258533</v>
      </c>
      <c r="L26" s="27">
        <v>217192</v>
      </c>
      <c r="M26" s="27">
        <v>211611</v>
      </c>
      <c r="N26" s="51">
        <f t="shared" si="14"/>
        <v>-2.5696158237872524E-2</v>
      </c>
      <c r="O26" s="51">
        <f t="shared" si="15"/>
        <v>-0.18149327165197482</v>
      </c>
      <c r="P26" s="52">
        <f t="shared" si="16"/>
        <v>-5581</v>
      </c>
      <c r="Q26" s="52">
        <f t="shared" si="17"/>
        <v>-46922</v>
      </c>
      <c r="R26" s="51">
        <f t="shared" si="19"/>
        <v>4.4477742632285502E-2</v>
      </c>
    </row>
    <row r="27" spans="1:18" x14ac:dyDescent="0.25">
      <c r="A27" s="50" t="s">
        <v>20</v>
      </c>
      <c r="B27" s="52">
        <f>B25-B26</f>
        <v>7982</v>
      </c>
      <c r="C27" s="52">
        <f>C25-C26</f>
        <v>8748</v>
      </c>
      <c r="D27" s="52">
        <f>D25-D26</f>
        <v>7350</v>
      </c>
      <c r="E27" s="51">
        <f t="shared" si="10"/>
        <v>-0.15980795610425236</v>
      </c>
      <c r="F27" s="51">
        <f t="shared" si="11"/>
        <v>-7.9178150839388617E-2</v>
      </c>
      <c r="G27" s="52">
        <f t="shared" si="12"/>
        <v>-1398</v>
      </c>
      <c r="H27" s="52">
        <f t="shared" si="13"/>
        <v>-632</v>
      </c>
      <c r="I27" s="51">
        <f t="shared" si="18"/>
        <v>1.8209430750897464E-2</v>
      </c>
      <c r="J27" s="29"/>
      <c r="K27" s="52">
        <f>K25-K26</f>
        <v>156617</v>
      </c>
      <c r="L27" s="52">
        <f>L25-L26</f>
        <v>198856</v>
      </c>
      <c r="M27" s="52">
        <f>M25-M26</f>
        <v>211597</v>
      </c>
      <c r="N27" s="51">
        <f t="shared" si="14"/>
        <v>6.407148891660297E-2</v>
      </c>
      <c r="O27" s="51">
        <f t="shared" si="15"/>
        <v>0.35104745972659424</v>
      </c>
      <c r="P27" s="52">
        <f t="shared" si="16"/>
        <v>12741</v>
      </c>
      <c r="Q27" s="52">
        <f t="shared" si="17"/>
        <v>54980</v>
      </c>
      <c r="R27" s="51">
        <f t="shared" si="19"/>
        <v>4.4474800023456794E-2</v>
      </c>
    </row>
    <row r="28" spans="1:18" x14ac:dyDescent="0.25">
      <c r="A28" s="53" t="s">
        <v>21</v>
      </c>
      <c r="B28" s="34">
        <v>31420</v>
      </c>
      <c r="C28" s="34">
        <v>24740</v>
      </c>
      <c r="D28" s="34">
        <v>36662</v>
      </c>
      <c r="E28" s="35">
        <f t="shared" si="10"/>
        <v>0.48189167340339534</v>
      </c>
      <c r="F28" s="35">
        <f t="shared" si="11"/>
        <v>0.16683640992998083</v>
      </c>
      <c r="G28" s="34">
        <f t="shared" si="12"/>
        <v>11922</v>
      </c>
      <c r="H28" s="34">
        <f t="shared" si="13"/>
        <v>5242</v>
      </c>
      <c r="I28" s="35">
        <f t="shared" si="18"/>
        <v>9.0829136080190859E-2</v>
      </c>
      <c r="J28" s="29"/>
      <c r="K28" s="27">
        <v>632407</v>
      </c>
      <c r="L28" s="27">
        <v>384253</v>
      </c>
      <c r="M28" s="27">
        <v>593573</v>
      </c>
      <c r="N28" s="35">
        <f t="shared" si="14"/>
        <v>0.54474525898301374</v>
      </c>
      <c r="O28" s="35">
        <f t="shared" si="15"/>
        <v>-6.1406657421565591E-2</v>
      </c>
      <c r="P28" s="34">
        <f t="shared" si="16"/>
        <v>209320</v>
      </c>
      <c r="Q28" s="34">
        <f t="shared" si="17"/>
        <v>-38834</v>
      </c>
      <c r="R28" s="35">
        <f t="shared" si="19"/>
        <v>0.12476093930596048</v>
      </c>
    </row>
    <row r="29" spans="1:18" x14ac:dyDescent="0.25">
      <c r="A29" s="22" t="s">
        <v>22</v>
      </c>
      <c r="B29" s="23">
        <v>325245</v>
      </c>
      <c r="C29" s="23">
        <v>231945</v>
      </c>
      <c r="D29" s="23">
        <v>342649</v>
      </c>
      <c r="E29" s="24">
        <f t="shared" si="10"/>
        <v>0.47728556338787209</v>
      </c>
      <c r="F29" s="24">
        <f t="shared" si="11"/>
        <v>5.3510430598471936E-2</v>
      </c>
      <c r="G29" s="23">
        <f t="shared" si="12"/>
        <v>110704</v>
      </c>
      <c r="H29" s="23">
        <f t="shared" si="13"/>
        <v>17404</v>
      </c>
      <c r="I29" s="24">
        <f t="shared" si="18"/>
        <v>0.84890384181826739</v>
      </c>
      <c r="J29" s="48"/>
      <c r="K29" s="23">
        <v>3784016</v>
      </c>
      <c r="L29" s="23">
        <v>1535137</v>
      </c>
      <c r="M29" s="23">
        <v>3740902</v>
      </c>
      <c r="N29" s="24">
        <f t="shared" si="14"/>
        <v>1.436852215795724</v>
      </c>
      <c r="O29" s="24">
        <f t="shared" si="15"/>
        <v>-1.1393715037145702E-2</v>
      </c>
      <c r="P29" s="23">
        <f t="shared" si="16"/>
        <v>2205765</v>
      </c>
      <c r="Q29" s="23">
        <f t="shared" si="17"/>
        <v>-43114</v>
      </c>
      <c r="R29" s="24">
        <f t="shared" si="19"/>
        <v>0.78628651803829719</v>
      </c>
    </row>
    <row r="30" spans="1:18" x14ac:dyDescent="0.25">
      <c r="A30" s="49" t="s">
        <v>23</v>
      </c>
      <c r="B30" s="27">
        <v>46156</v>
      </c>
      <c r="C30" s="27">
        <v>25126</v>
      </c>
      <c r="D30" s="27">
        <v>38646</v>
      </c>
      <c r="E30" s="28">
        <f t="shared" si="10"/>
        <v>0.53808803629706281</v>
      </c>
      <c r="F30" s="28">
        <f t="shared" si="11"/>
        <v>-0.16270907357656639</v>
      </c>
      <c r="G30" s="27">
        <f t="shared" si="12"/>
        <v>13520</v>
      </c>
      <c r="H30" s="27">
        <f t="shared" si="13"/>
        <v>-7510</v>
      </c>
      <c r="I30" s="28">
        <f t="shared" si="18"/>
        <v>9.5744443646147398E-2</v>
      </c>
      <c r="J30" s="29"/>
      <c r="K30" s="27">
        <v>491040</v>
      </c>
      <c r="L30" s="27">
        <v>222501</v>
      </c>
      <c r="M30" s="27">
        <v>385709</v>
      </c>
      <c r="N30" s="28">
        <f t="shared" si="14"/>
        <v>0.73351580442335096</v>
      </c>
      <c r="O30" s="28">
        <f t="shared" si="15"/>
        <v>-0.21450594656239819</v>
      </c>
      <c r="P30" s="27">
        <f t="shared" si="16"/>
        <v>163208</v>
      </c>
      <c r="Q30" s="27">
        <f t="shared" si="17"/>
        <v>-105331</v>
      </c>
      <c r="R30" s="28">
        <f t="shared" si="19"/>
        <v>8.1070764908044532E-2</v>
      </c>
    </row>
    <row r="31" spans="1:18" x14ac:dyDescent="0.25">
      <c r="A31" s="54" t="s">
        <v>24</v>
      </c>
      <c r="B31" s="31">
        <v>2768</v>
      </c>
      <c r="C31" s="31">
        <v>2305</v>
      </c>
      <c r="D31" s="31">
        <v>2843</v>
      </c>
      <c r="E31" s="32">
        <f t="shared" si="10"/>
        <v>0.23340563991323204</v>
      </c>
      <c r="F31" s="32">
        <f t="shared" si="11"/>
        <v>2.7095375722543391E-2</v>
      </c>
      <c r="G31" s="31">
        <f t="shared" si="12"/>
        <v>538</v>
      </c>
      <c r="H31" s="31">
        <f t="shared" si="13"/>
        <v>75</v>
      </c>
      <c r="I31" s="32">
        <f t="shared" si="18"/>
        <v>7.0434573639185701E-3</v>
      </c>
      <c r="J31" s="29"/>
      <c r="K31" s="31">
        <v>27683</v>
      </c>
      <c r="L31" s="31">
        <v>14012</v>
      </c>
      <c r="M31" s="31">
        <v>25510</v>
      </c>
      <c r="N31" s="32">
        <f t="shared" si="14"/>
        <v>0.82058235797887535</v>
      </c>
      <c r="O31" s="32">
        <f t="shared" si="15"/>
        <v>-7.8495827764331949E-2</v>
      </c>
      <c r="P31" s="31">
        <f t="shared" si="16"/>
        <v>11498</v>
      </c>
      <c r="Q31" s="31">
        <f t="shared" si="17"/>
        <v>-2173</v>
      </c>
      <c r="R31" s="32">
        <f t="shared" si="19"/>
        <v>5.3618536585981029E-3</v>
      </c>
    </row>
    <row r="32" spans="1:18" x14ac:dyDescent="0.25">
      <c r="A32" s="54" t="s">
        <v>25</v>
      </c>
      <c r="B32" s="31">
        <v>458</v>
      </c>
      <c r="C32" s="31">
        <v>331</v>
      </c>
      <c r="D32" s="31">
        <v>572</v>
      </c>
      <c r="E32" s="32">
        <f t="shared" si="10"/>
        <v>0.72809667673716016</v>
      </c>
      <c r="F32" s="32">
        <f t="shared" si="11"/>
        <v>0.24890829694323147</v>
      </c>
      <c r="G32" s="31">
        <f t="shared" si="12"/>
        <v>241</v>
      </c>
      <c r="H32" s="31">
        <f t="shared" si="13"/>
        <v>114</v>
      </c>
      <c r="I32" s="32">
        <f t="shared" si="18"/>
        <v>1.4171148829269864E-3</v>
      </c>
      <c r="J32" s="29"/>
      <c r="K32" s="31">
        <v>3482</v>
      </c>
      <c r="L32" s="31">
        <v>1141</v>
      </c>
      <c r="M32" s="31">
        <v>4434</v>
      </c>
      <c r="N32" s="32">
        <f t="shared" si="14"/>
        <v>2.8860648553900088</v>
      </c>
      <c r="O32" s="32">
        <f t="shared" si="15"/>
        <v>0.27340608845491099</v>
      </c>
      <c r="P32" s="31">
        <f t="shared" si="16"/>
        <v>3293</v>
      </c>
      <c r="Q32" s="31">
        <f t="shared" si="17"/>
        <v>952</v>
      </c>
      <c r="R32" s="32">
        <f t="shared" si="19"/>
        <v>9.31966253321207E-4</v>
      </c>
    </row>
    <row r="33" spans="1:18" x14ac:dyDescent="0.25">
      <c r="A33" s="54" t="s">
        <v>26</v>
      </c>
      <c r="B33" s="31">
        <v>11406</v>
      </c>
      <c r="C33" s="31">
        <v>8191</v>
      </c>
      <c r="D33" s="31">
        <v>12291</v>
      </c>
      <c r="E33" s="32">
        <f t="shared" si="10"/>
        <v>0.50054938346966193</v>
      </c>
      <c r="F33" s="32">
        <f t="shared" si="11"/>
        <v>7.7590741714886891E-2</v>
      </c>
      <c r="G33" s="31">
        <f t="shared" si="12"/>
        <v>4100</v>
      </c>
      <c r="H33" s="31">
        <f t="shared" si="13"/>
        <v>885</v>
      </c>
      <c r="I33" s="32">
        <f t="shared" si="18"/>
        <v>3.0450627667929352E-2</v>
      </c>
      <c r="J33" s="29"/>
      <c r="K33" s="31">
        <v>74390</v>
      </c>
      <c r="L33" s="31">
        <v>25400</v>
      </c>
      <c r="M33" s="31">
        <v>62340</v>
      </c>
      <c r="N33" s="32">
        <f t="shared" si="14"/>
        <v>1.4543307086614172</v>
      </c>
      <c r="O33" s="32">
        <f t="shared" si="15"/>
        <v>-0.16198413765291031</v>
      </c>
      <c r="P33" s="31">
        <f t="shared" si="16"/>
        <v>36940</v>
      </c>
      <c r="Q33" s="31">
        <f t="shared" si="17"/>
        <v>-12050</v>
      </c>
      <c r="R33" s="32">
        <f t="shared" si="19"/>
        <v>1.3103016741552558E-2</v>
      </c>
    </row>
    <row r="34" spans="1:18" x14ac:dyDescent="0.25">
      <c r="A34" s="54" t="s">
        <v>27</v>
      </c>
      <c r="B34" s="31">
        <v>1336</v>
      </c>
      <c r="C34" s="31">
        <v>1057</v>
      </c>
      <c r="D34" s="31">
        <v>2324</v>
      </c>
      <c r="E34" s="32">
        <f t="shared" si="10"/>
        <v>1.1986754966887418</v>
      </c>
      <c r="F34" s="32">
        <f t="shared" si="11"/>
        <v>0.73952095808383222</v>
      </c>
      <c r="G34" s="31">
        <f t="shared" si="12"/>
        <v>1267</v>
      </c>
      <c r="H34" s="31">
        <f t="shared" si="13"/>
        <v>988</v>
      </c>
      <c r="I34" s="32">
        <f t="shared" si="18"/>
        <v>5.7576485802837696E-3</v>
      </c>
      <c r="J34" s="29"/>
      <c r="K34" s="31">
        <v>17037</v>
      </c>
      <c r="L34" s="31">
        <v>7560</v>
      </c>
      <c r="M34" s="31">
        <v>26507</v>
      </c>
      <c r="N34" s="32">
        <f t="shared" si="14"/>
        <v>2.5062169312169313</v>
      </c>
      <c r="O34" s="32">
        <f t="shared" si="15"/>
        <v>0.55584903445442269</v>
      </c>
      <c r="P34" s="31">
        <f t="shared" si="16"/>
        <v>18947</v>
      </c>
      <c r="Q34" s="31">
        <f t="shared" si="17"/>
        <v>9470</v>
      </c>
      <c r="R34" s="32">
        <f t="shared" si="19"/>
        <v>5.5714094444711849E-3</v>
      </c>
    </row>
    <row r="35" spans="1:18" x14ac:dyDescent="0.25">
      <c r="A35" s="54" t="s">
        <v>28</v>
      </c>
      <c r="B35" s="31">
        <v>12891</v>
      </c>
      <c r="C35" s="31">
        <v>8106</v>
      </c>
      <c r="D35" s="31">
        <v>10905</v>
      </c>
      <c r="E35" s="32">
        <f t="shared" si="10"/>
        <v>0.34529977794226507</v>
      </c>
      <c r="F35" s="32">
        <f t="shared" si="11"/>
        <v>-0.15406097277170117</v>
      </c>
      <c r="G35" s="31">
        <f t="shared" si="12"/>
        <v>2799</v>
      </c>
      <c r="H35" s="31">
        <f t="shared" si="13"/>
        <v>-1986</v>
      </c>
      <c r="I35" s="32">
        <f t="shared" si="18"/>
        <v>2.7016849297760118E-2</v>
      </c>
      <c r="J35" s="29"/>
      <c r="K35" s="31">
        <v>84811</v>
      </c>
      <c r="L35" s="31">
        <v>19710</v>
      </c>
      <c r="M35" s="31">
        <v>55641</v>
      </c>
      <c r="N35" s="32">
        <f t="shared" si="14"/>
        <v>1.8229832572298328</v>
      </c>
      <c r="O35" s="32">
        <f t="shared" si="15"/>
        <v>-0.34394123403803756</v>
      </c>
      <c r="P35" s="31">
        <f t="shared" si="16"/>
        <v>35931</v>
      </c>
      <c r="Q35" s="31">
        <f t="shared" si="17"/>
        <v>-29170</v>
      </c>
      <c r="R35" s="32">
        <f t="shared" si="19"/>
        <v>1.1694978417015172E-2</v>
      </c>
    </row>
    <row r="36" spans="1:18" x14ac:dyDescent="0.25">
      <c r="A36" s="54" t="s">
        <v>29</v>
      </c>
      <c r="B36" s="31">
        <v>197</v>
      </c>
      <c r="C36" s="31">
        <v>416</v>
      </c>
      <c r="D36" s="31">
        <v>471</v>
      </c>
      <c r="E36" s="32">
        <f>D36/C36-1</f>
        <v>0.13221153846153855</v>
      </c>
      <c r="F36" s="32">
        <f>D36/B36-1</f>
        <v>1.3908629441624365</v>
      </c>
      <c r="G36" s="31">
        <f>D36-C36</f>
        <v>55</v>
      </c>
      <c r="H36" s="31">
        <f>D36-B36</f>
        <v>274</v>
      </c>
      <c r="I36" s="32">
        <f>D36/$D$23</f>
        <v>1.1668900522003682E-3</v>
      </c>
      <c r="J36" s="29"/>
      <c r="K36" s="31">
        <v>2802</v>
      </c>
      <c r="L36" s="31">
        <v>4449</v>
      </c>
      <c r="M36" s="31">
        <v>4975</v>
      </c>
      <c r="N36" s="32">
        <f>M36/L36-1</f>
        <v>0.11822881546414932</v>
      </c>
      <c r="O36" s="32">
        <f>M36/K36-1</f>
        <v>0.77551748750892213</v>
      </c>
      <c r="P36" s="31">
        <f>M36-L36</f>
        <v>526</v>
      </c>
      <c r="Q36" s="31">
        <f>M36-K36</f>
        <v>2173</v>
      </c>
      <c r="R36" s="32">
        <f>M36/$M$23</f>
        <v>1.0456770659163295E-3</v>
      </c>
    </row>
    <row r="37" spans="1:18" x14ac:dyDescent="0.25">
      <c r="A37" s="54" t="s">
        <v>30</v>
      </c>
      <c r="B37" s="31">
        <v>128075</v>
      </c>
      <c r="C37" s="31">
        <v>74810</v>
      </c>
      <c r="D37" s="31">
        <v>128763</v>
      </c>
      <c r="E37" s="32">
        <f t="shared" si="10"/>
        <v>0.72120037428151318</v>
      </c>
      <c r="F37" s="32">
        <f t="shared" si="11"/>
        <v>5.3718524302166504E-3</v>
      </c>
      <c r="G37" s="31">
        <f t="shared" si="12"/>
        <v>53953</v>
      </c>
      <c r="H37" s="31">
        <f t="shared" si="13"/>
        <v>688</v>
      </c>
      <c r="I37" s="32">
        <f t="shared" si="18"/>
        <v>0.31900692949357962</v>
      </c>
      <c r="J37" s="29"/>
      <c r="K37" s="31">
        <v>1721079</v>
      </c>
      <c r="L37" s="31">
        <v>446045</v>
      </c>
      <c r="M37" s="31">
        <v>1722453</v>
      </c>
      <c r="N37" s="32">
        <f t="shared" si="14"/>
        <v>2.8616126175610086</v>
      </c>
      <c r="O37" s="32">
        <f t="shared" si="15"/>
        <v>7.983363924608522E-4</v>
      </c>
      <c r="P37" s="31">
        <f t="shared" si="16"/>
        <v>1276408</v>
      </c>
      <c r="Q37" s="31">
        <f t="shared" si="17"/>
        <v>1374</v>
      </c>
      <c r="R37" s="32">
        <f t="shared" si="19"/>
        <v>0.36203610034548328</v>
      </c>
    </row>
    <row r="38" spans="1:18" x14ac:dyDescent="0.25">
      <c r="A38" s="54" t="s">
        <v>31</v>
      </c>
      <c r="B38" s="31">
        <v>12795</v>
      </c>
      <c r="C38" s="31">
        <v>11986</v>
      </c>
      <c r="D38" s="31">
        <v>17335</v>
      </c>
      <c r="E38" s="32">
        <f t="shared" si="10"/>
        <v>0.44627064909060565</v>
      </c>
      <c r="F38" s="32">
        <f t="shared" si="11"/>
        <v>0.35482610394685432</v>
      </c>
      <c r="G38" s="31">
        <f t="shared" si="12"/>
        <v>5349</v>
      </c>
      <c r="H38" s="31">
        <f t="shared" si="13"/>
        <v>4540</v>
      </c>
      <c r="I38" s="32">
        <f t="shared" si="18"/>
        <v>4.2947004362830957E-2</v>
      </c>
      <c r="J38" s="29"/>
      <c r="K38" s="31">
        <v>166950</v>
      </c>
      <c r="L38" s="31">
        <v>128102</v>
      </c>
      <c r="M38" s="31">
        <v>197280</v>
      </c>
      <c r="N38" s="32">
        <f t="shared" si="14"/>
        <v>0.54002279433576361</v>
      </c>
      <c r="O38" s="32">
        <f t="shared" si="15"/>
        <v>0.18167115902964959</v>
      </c>
      <c r="P38" s="31">
        <f t="shared" si="16"/>
        <v>69178</v>
      </c>
      <c r="Q38" s="31">
        <f t="shared" si="17"/>
        <v>30330</v>
      </c>
      <c r="R38" s="32">
        <f t="shared" si="19"/>
        <v>4.1465562123411751E-2</v>
      </c>
    </row>
    <row r="39" spans="1:18" x14ac:dyDescent="0.25">
      <c r="A39" s="54" t="s">
        <v>32</v>
      </c>
      <c r="B39" s="31">
        <v>10065</v>
      </c>
      <c r="C39" s="31">
        <v>14324</v>
      </c>
      <c r="D39" s="31">
        <v>12828</v>
      </c>
      <c r="E39" s="32">
        <f t="shared" si="10"/>
        <v>-0.10444010053057806</v>
      </c>
      <c r="F39" s="32">
        <f t="shared" si="11"/>
        <v>0.27451564828614017</v>
      </c>
      <c r="G39" s="31">
        <f t="shared" si="12"/>
        <v>-1496</v>
      </c>
      <c r="H39" s="31">
        <f t="shared" si="13"/>
        <v>2763</v>
      </c>
      <c r="I39" s="32">
        <f t="shared" si="18"/>
        <v>3.1781030975852068E-2</v>
      </c>
      <c r="J39" s="29"/>
      <c r="K39" s="31">
        <v>137818</v>
      </c>
      <c r="L39" s="31">
        <v>93209</v>
      </c>
      <c r="M39" s="31">
        <v>169583</v>
      </c>
      <c r="N39" s="32">
        <f t="shared" si="14"/>
        <v>0.8193843942108594</v>
      </c>
      <c r="O39" s="32">
        <f t="shared" si="15"/>
        <v>0.2304851325661379</v>
      </c>
      <c r="P39" s="31">
        <f t="shared" si="16"/>
        <v>76374</v>
      </c>
      <c r="Q39" s="31">
        <f t="shared" si="17"/>
        <v>31765</v>
      </c>
      <c r="R39" s="32">
        <f t="shared" si="19"/>
        <v>3.5644030928500284E-2</v>
      </c>
    </row>
    <row r="40" spans="1:18" x14ac:dyDescent="0.25">
      <c r="A40" s="54" t="s">
        <v>33</v>
      </c>
      <c r="B40" s="31">
        <v>12040</v>
      </c>
      <c r="C40" s="31">
        <v>11804</v>
      </c>
      <c r="D40" s="31">
        <v>12734</v>
      </c>
      <c r="E40" s="32">
        <f t="shared" si="10"/>
        <v>7.8786851914605327E-2</v>
      </c>
      <c r="F40" s="32">
        <f t="shared" si="11"/>
        <v>5.7641196013288987E-2</v>
      </c>
      <c r="G40" s="31">
        <f t="shared" si="12"/>
        <v>930</v>
      </c>
      <c r="H40" s="31">
        <f t="shared" si="13"/>
        <v>694</v>
      </c>
      <c r="I40" s="32">
        <f t="shared" si="18"/>
        <v>3.1548148460126303E-2</v>
      </c>
      <c r="J40" s="29"/>
      <c r="K40" s="31">
        <v>133862</v>
      </c>
      <c r="L40" s="31">
        <v>93337</v>
      </c>
      <c r="M40" s="31">
        <v>146133</v>
      </c>
      <c r="N40" s="32">
        <f t="shared" si="14"/>
        <v>0.56564920663831053</v>
      </c>
      <c r="O40" s="32">
        <f t="shared" si="15"/>
        <v>9.1669032286982199E-2</v>
      </c>
      <c r="P40" s="31">
        <f t="shared" si="16"/>
        <v>52796</v>
      </c>
      <c r="Q40" s="31">
        <f t="shared" si="17"/>
        <v>12271</v>
      </c>
      <c r="R40" s="32">
        <f t="shared" si="19"/>
        <v>3.0715161140412256E-2</v>
      </c>
    </row>
    <row r="41" spans="1:18" x14ac:dyDescent="0.25">
      <c r="A41" s="54" t="s">
        <v>34</v>
      </c>
      <c r="B41" s="31">
        <v>7691</v>
      </c>
      <c r="C41" s="31">
        <v>10700</v>
      </c>
      <c r="D41" s="31">
        <v>12002</v>
      </c>
      <c r="E41" s="32">
        <f t="shared" si="10"/>
        <v>0.12168224299065411</v>
      </c>
      <c r="F41" s="32">
        <f t="shared" si="11"/>
        <v>0.56052528929918077</v>
      </c>
      <c r="G41" s="31">
        <f t="shared" si="12"/>
        <v>1302</v>
      </c>
      <c r="H41" s="31">
        <f t="shared" si="13"/>
        <v>4311</v>
      </c>
      <c r="I41" s="32">
        <f t="shared" si="18"/>
        <v>2.9734637805751207E-2</v>
      </c>
      <c r="J41" s="29"/>
      <c r="K41" s="31">
        <v>111075</v>
      </c>
      <c r="L41" s="31">
        <v>42715</v>
      </c>
      <c r="M41" s="31">
        <v>134967</v>
      </c>
      <c r="N41" s="32">
        <f t="shared" si="14"/>
        <v>2.1597097038511062</v>
      </c>
      <c r="O41" s="32">
        <f t="shared" si="15"/>
        <v>0.2150979068197163</v>
      </c>
      <c r="P41" s="31">
        <f t="shared" si="16"/>
        <v>92252</v>
      </c>
      <c r="Q41" s="31">
        <f t="shared" si="17"/>
        <v>23892</v>
      </c>
      <c r="R41" s="32">
        <f t="shared" si="19"/>
        <v>2.8368220413171705E-2</v>
      </c>
    </row>
    <row r="42" spans="1:18" x14ac:dyDescent="0.25">
      <c r="A42" s="54" t="s">
        <v>35</v>
      </c>
      <c r="B42" s="31">
        <v>1925</v>
      </c>
      <c r="C42" s="31">
        <v>4299</v>
      </c>
      <c r="D42" s="31">
        <v>4920</v>
      </c>
      <c r="E42" s="32">
        <f>D42/C42-1</f>
        <v>0.1444521981856246</v>
      </c>
      <c r="F42" s="32">
        <f>D42/B42-1</f>
        <v>1.5558441558441558</v>
      </c>
      <c r="G42" s="31">
        <f>D42-C42</f>
        <v>621</v>
      </c>
      <c r="H42" s="31">
        <f>D42-B42</f>
        <v>2995</v>
      </c>
      <c r="I42" s="32">
        <f>D42/$D$23</f>
        <v>1.2189169972029323E-2</v>
      </c>
      <c r="J42" s="29"/>
      <c r="K42" s="31">
        <v>25367</v>
      </c>
      <c r="L42" s="31">
        <v>20409</v>
      </c>
      <c r="M42" s="31">
        <v>51062</v>
      </c>
      <c r="N42" s="32">
        <f>M42/L42-1</f>
        <v>1.5019354206477535</v>
      </c>
      <c r="O42" s="32">
        <f>M42/K42-1</f>
        <v>1.0129301848858754</v>
      </c>
      <c r="P42" s="31">
        <f>M42-L42</f>
        <v>30653</v>
      </c>
      <c r="Q42" s="31">
        <f>M42-K42</f>
        <v>25695</v>
      </c>
      <c r="R42" s="32">
        <f>M42/$M$23</f>
        <v>1.0732535143682335E-2</v>
      </c>
    </row>
    <row r="43" spans="1:18" x14ac:dyDescent="0.25">
      <c r="A43" s="54" t="s">
        <v>36</v>
      </c>
      <c r="B43" s="31">
        <v>13191</v>
      </c>
      <c r="C43" s="31">
        <v>9352</v>
      </c>
      <c r="D43" s="31">
        <v>16063</v>
      </c>
      <c r="E43" s="32">
        <f t="shared" si="10"/>
        <v>0.71760051325919583</v>
      </c>
      <c r="F43" s="32">
        <f t="shared" si="11"/>
        <v>0.21772420589796071</v>
      </c>
      <c r="G43" s="31">
        <f t="shared" si="12"/>
        <v>6711</v>
      </c>
      <c r="H43" s="31">
        <f t="shared" si="13"/>
        <v>2872</v>
      </c>
      <c r="I43" s="32">
        <f t="shared" si="18"/>
        <v>3.9795657979818502E-2</v>
      </c>
      <c r="J43" s="29"/>
      <c r="K43" s="31">
        <v>132707</v>
      </c>
      <c r="L43" s="31">
        <v>74068</v>
      </c>
      <c r="M43" s="31">
        <v>149766</v>
      </c>
      <c r="N43" s="32">
        <f t="shared" si="14"/>
        <v>1.0220068045579738</v>
      </c>
      <c r="O43" s="32">
        <f t="shared" si="15"/>
        <v>0.12854634646250762</v>
      </c>
      <c r="P43" s="31">
        <f t="shared" si="16"/>
        <v>75698</v>
      </c>
      <c r="Q43" s="31">
        <f t="shared" si="17"/>
        <v>17059</v>
      </c>
      <c r="R43" s="32">
        <f t="shared" si="19"/>
        <v>3.1478768131462311E-2</v>
      </c>
    </row>
    <row r="44" spans="1:18" x14ac:dyDescent="0.25">
      <c r="A44" s="54" t="s">
        <v>37</v>
      </c>
      <c r="B44" s="31">
        <v>8585</v>
      </c>
      <c r="C44" s="31">
        <v>4251</v>
      </c>
      <c r="D44" s="31">
        <v>7577</v>
      </c>
      <c r="E44" s="32">
        <f t="shared" si="10"/>
        <v>0.78240414020230542</v>
      </c>
      <c r="F44" s="32">
        <f t="shared" si="11"/>
        <v>-0.11741409435061156</v>
      </c>
      <c r="G44" s="31">
        <f t="shared" si="12"/>
        <v>3326</v>
      </c>
      <c r="H44" s="31">
        <f t="shared" si="13"/>
        <v>-1008</v>
      </c>
      <c r="I44" s="32">
        <f t="shared" si="18"/>
        <v>1.8771817251639469E-2</v>
      </c>
      <c r="J44" s="29"/>
      <c r="K44" s="31">
        <v>61542</v>
      </c>
      <c r="L44" s="31">
        <v>8200</v>
      </c>
      <c r="M44" s="31">
        <v>34417</v>
      </c>
      <c r="N44" s="32">
        <f t="shared" si="14"/>
        <v>3.1971951219512196</v>
      </c>
      <c r="O44" s="32">
        <f t="shared" si="15"/>
        <v>-0.44075590653537422</v>
      </c>
      <c r="P44" s="31">
        <f t="shared" si="16"/>
        <v>26217</v>
      </c>
      <c r="Q44" s="31">
        <f t="shared" si="17"/>
        <v>-27125</v>
      </c>
      <c r="R44" s="32">
        <f t="shared" si="19"/>
        <v>7.2339834326919216E-3</v>
      </c>
    </row>
    <row r="45" spans="1:18" x14ac:dyDescent="0.25">
      <c r="A45" s="54" t="s">
        <v>38</v>
      </c>
      <c r="B45" s="31">
        <v>16712</v>
      </c>
      <c r="C45" s="31">
        <v>7732</v>
      </c>
      <c r="D45" s="31">
        <v>12762</v>
      </c>
      <c r="E45" s="32">
        <f t="shared" si="10"/>
        <v>0.65054319710294872</v>
      </c>
      <c r="F45" s="32">
        <f t="shared" si="11"/>
        <v>-0.23635710866443271</v>
      </c>
      <c r="G45" s="31">
        <f t="shared" si="12"/>
        <v>5030</v>
      </c>
      <c r="H45" s="31">
        <f t="shared" si="13"/>
        <v>-3950</v>
      </c>
      <c r="I45" s="32">
        <f t="shared" si="18"/>
        <v>3.1617517720129718E-2</v>
      </c>
      <c r="J45" s="29"/>
      <c r="K45" s="31">
        <v>106028</v>
      </c>
      <c r="L45" s="31">
        <v>22147</v>
      </c>
      <c r="M45" s="31">
        <v>56752</v>
      </c>
      <c r="N45" s="32">
        <f t="shared" si="14"/>
        <v>1.5625141102632409</v>
      </c>
      <c r="O45" s="32">
        <f t="shared" si="15"/>
        <v>-0.4647451616554118</v>
      </c>
      <c r="P45" s="31">
        <f t="shared" si="16"/>
        <v>34605</v>
      </c>
      <c r="Q45" s="31">
        <f t="shared" si="17"/>
        <v>-49276</v>
      </c>
      <c r="R45" s="32">
        <f t="shared" si="19"/>
        <v>1.1928495446207745E-2</v>
      </c>
    </row>
    <row r="46" spans="1:18" x14ac:dyDescent="0.25">
      <c r="A46" s="54" t="s">
        <v>39</v>
      </c>
      <c r="B46" s="31">
        <v>576</v>
      </c>
      <c r="C46" s="31">
        <v>2132</v>
      </c>
      <c r="D46" s="31">
        <v>1912</v>
      </c>
      <c r="E46" s="32">
        <f t="shared" si="10"/>
        <v>-0.1031894934333959</v>
      </c>
      <c r="F46" s="32">
        <f t="shared" si="11"/>
        <v>2.3194444444444446</v>
      </c>
      <c r="G46" s="31">
        <f t="shared" si="12"/>
        <v>-220</v>
      </c>
      <c r="H46" s="31">
        <f t="shared" si="13"/>
        <v>1336</v>
      </c>
      <c r="I46" s="32">
        <f t="shared" si="18"/>
        <v>4.7369294688048916E-3</v>
      </c>
      <c r="J46" s="29"/>
      <c r="K46" s="31">
        <v>10674</v>
      </c>
      <c r="L46" s="31">
        <v>20489</v>
      </c>
      <c r="M46" s="31">
        <v>27620</v>
      </c>
      <c r="N46" s="32">
        <f t="shared" si="14"/>
        <v>0.34804041192835178</v>
      </c>
      <c r="O46" s="32">
        <f t="shared" si="15"/>
        <v>1.5875960277309349</v>
      </c>
      <c r="P46" s="31">
        <f t="shared" si="16"/>
        <v>7131</v>
      </c>
      <c r="Q46" s="31">
        <f t="shared" si="17"/>
        <v>16946</v>
      </c>
      <c r="R46" s="32">
        <f t="shared" si="19"/>
        <v>5.8053468463535717E-3</v>
      </c>
    </row>
    <row r="47" spans="1:18" x14ac:dyDescent="0.25">
      <c r="A47" s="54" t="s">
        <v>40</v>
      </c>
      <c r="B47" s="31">
        <v>825</v>
      </c>
      <c r="C47" s="31">
        <v>1124</v>
      </c>
      <c r="D47" s="31">
        <v>1688</v>
      </c>
      <c r="E47" s="32">
        <f t="shared" si="10"/>
        <v>0.50177935943060503</v>
      </c>
      <c r="F47" s="32">
        <f t="shared" si="11"/>
        <v>1.0460606060606059</v>
      </c>
      <c r="G47" s="31">
        <f t="shared" si="12"/>
        <v>564</v>
      </c>
      <c r="H47" s="31">
        <f t="shared" si="13"/>
        <v>863</v>
      </c>
      <c r="I47" s="32">
        <f t="shared" si="18"/>
        <v>4.1819753887775406E-3</v>
      </c>
      <c r="J47" s="29"/>
      <c r="K47" s="31">
        <v>10652</v>
      </c>
      <c r="L47" s="31">
        <v>8256</v>
      </c>
      <c r="M47" s="31">
        <v>15242</v>
      </c>
      <c r="N47" s="32">
        <f t="shared" si="14"/>
        <v>0.84617248062015493</v>
      </c>
      <c r="O47" s="32">
        <f t="shared" si="15"/>
        <v>0.43090499436725493</v>
      </c>
      <c r="P47" s="31">
        <f t="shared" si="16"/>
        <v>6986</v>
      </c>
      <c r="Q47" s="31">
        <f t="shared" si="17"/>
        <v>4590</v>
      </c>
      <c r="R47" s="32">
        <f t="shared" si="19"/>
        <v>3.2036602690847624E-3</v>
      </c>
    </row>
    <row r="48" spans="1:18" x14ac:dyDescent="0.25">
      <c r="A48" s="54" t="s">
        <v>41</v>
      </c>
      <c r="B48" s="31">
        <v>387</v>
      </c>
      <c r="C48" s="31">
        <v>411</v>
      </c>
      <c r="D48" s="31">
        <v>996</v>
      </c>
      <c r="E48" s="32">
        <f t="shared" si="10"/>
        <v>1.4233576642335768</v>
      </c>
      <c r="F48" s="32">
        <f t="shared" si="11"/>
        <v>1.5736434108527133</v>
      </c>
      <c r="G48" s="31">
        <f t="shared" si="12"/>
        <v>585</v>
      </c>
      <c r="H48" s="31">
        <f t="shared" si="13"/>
        <v>609</v>
      </c>
      <c r="I48" s="32">
        <f t="shared" si="18"/>
        <v>2.4675636772644727E-3</v>
      </c>
      <c r="J48" s="29"/>
      <c r="K48" s="31">
        <v>13370</v>
      </c>
      <c r="L48" s="31">
        <v>9571</v>
      </c>
      <c r="M48" s="31">
        <v>20656</v>
      </c>
      <c r="N48" s="32">
        <f t="shared" si="14"/>
        <v>1.1581861874412289</v>
      </c>
      <c r="O48" s="32">
        <f t="shared" si="15"/>
        <v>0.5449513836948392</v>
      </c>
      <c r="P48" s="31">
        <f t="shared" si="16"/>
        <v>11085</v>
      </c>
      <c r="Q48" s="31">
        <f t="shared" si="17"/>
        <v>7286</v>
      </c>
      <c r="R48" s="32">
        <f t="shared" si="19"/>
        <v>4.3416091404156181E-3</v>
      </c>
    </row>
    <row r="49" spans="1:18" x14ac:dyDescent="0.25">
      <c r="A49" s="54" t="s">
        <v>42</v>
      </c>
      <c r="B49" s="31">
        <v>1009</v>
      </c>
      <c r="C49" s="31">
        <v>2347</v>
      </c>
      <c r="D49" s="31">
        <v>2983</v>
      </c>
      <c r="E49" s="32">
        <f t="shared" si="10"/>
        <v>0.2709842351938645</v>
      </c>
      <c r="F49" s="32">
        <f t="shared" si="11"/>
        <v>1.956392467789891</v>
      </c>
      <c r="G49" s="31">
        <f t="shared" si="12"/>
        <v>636</v>
      </c>
      <c r="H49" s="31">
        <f t="shared" si="13"/>
        <v>1974</v>
      </c>
      <c r="I49" s="32">
        <f t="shared" si="18"/>
        <v>7.3903036639356651E-3</v>
      </c>
      <c r="J49" s="29"/>
      <c r="K49" s="31">
        <v>10476</v>
      </c>
      <c r="L49" s="31">
        <v>12573</v>
      </c>
      <c r="M49" s="31">
        <v>21097</v>
      </c>
      <c r="N49" s="32">
        <f t="shared" si="14"/>
        <v>0.67796070945677256</v>
      </c>
      <c r="O49" s="32">
        <f t="shared" si="15"/>
        <v>1.013841160748377</v>
      </c>
      <c r="P49" s="31">
        <f t="shared" si="16"/>
        <v>8524</v>
      </c>
      <c r="Q49" s="31">
        <f t="shared" si="17"/>
        <v>10621</v>
      </c>
      <c r="R49" s="32">
        <f t="shared" si="19"/>
        <v>4.4343013185199603E-3</v>
      </c>
    </row>
    <row r="50" spans="1:18" x14ac:dyDescent="0.25">
      <c r="A50" s="54" t="s">
        <v>43</v>
      </c>
      <c r="B50" s="31">
        <v>674</v>
      </c>
      <c r="C50" s="31">
        <v>1451</v>
      </c>
      <c r="D50" s="31">
        <v>2082</v>
      </c>
      <c r="E50" s="32">
        <f t="shared" si="10"/>
        <v>0.43487250172294978</v>
      </c>
      <c r="F50" s="32">
        <f t="shared" si="11"/>
        <v>2.0890207715133533</v>
      </c>
      <c r="G50" s="31">
        <f t="shared" si="12"/>
        <v>631</v>
      </c>
      <c r="H50" s="31">
        <f t="shared" si="13"/>
        <v>1408</v>
      </c>
      <c r="I50" s="32">
        <f t="shared" si="18"/>
        <v>5.1580999759685067E-3</v>
      </c>
      <c r="J50" s="29"/>
      <c r="K50" s="31">
        <v>17159</v>
      </c>
      <c r="L50" s="31">
        <v>13296</v>
      </c>
      <c r="M50" s="31">
        <v>28264</v>
      </c>
      <c r="N50" s="32">
        <f t="shared" si="14"/>
        <v>1.1257521058965101</v>
      </c>
      <c r="O50" s="32">
        <f t="shared" si="15"/>
        <v>0.64718223672708208</v>
      </c>
      <c r="P50" s="31">
        <f t="shared" si="16"/>
        <v>14968</v>
      </c>
      <c r="Q50" s="31">
        <f t="shared" si="17"/>
        <v>11105</v>
      </c>
      <c r="R50" s="32">
        <f t="shared" si="19"/>
        <v>5.9407068524741985E-3</v>
      </c>
    </row>
    <row r="51" spans="1:18" x14ac:dyDescent="0.25">
      <c r="A51" s="54" t="s">
        <v>44</v>
      </c>
      <c r="B51" s="31">
        <v>4077</v>
      </c>
      <c r="C51" s="31">
        <v>7725</v>
      </c>
      <c r="D51" s="31">
        <v>9856</v>
      </c>
      <c r="E51" s="32">
        <f t="shared" si="10"/>
        <v>0.27585760517799351</v>
      </c>
      <c r="F51" s="32">
        <f t="shared" si="11"/>
        <v>1.4174638214373312</v>
      </c>
      <c r="G51" s="31">
        <f t="shared" si="12"/>
        <v>2131</v>
      </c>
      <c r="H51" s="31">
        <f t="shared" si="13"/>
        <v>5779</v>
      </c>
      <c r="I51" s="32">
        <f t="shared" si="18"/>
        <v>2.4417979521203458E-2</v>
      </c>
      <c r="J51" s="29"/>
      <c r="K51" s="31">
        <v>53107</v>
      </c>
      <c r="L51" s="31">
        <v>60951</v>
      </c>
      <c r="M51" s="31">
        <v>91265</v>
      </c>
      <c r="N51" s="32">
        <f t="shared" si="14"/>
        <v>0.49735033059342748</v>
      </c>
      <c r="O51" s="32">
        <f t="shared" si="15"/>
        <v>0.71851168395880016</v>
      </c>
      <c r="P51" s="31">
        <f t="shared" si="16"/>
        <v>30314</v>
      </c>
      <c r="Q51" s="31">
        <f t="shared" si="17"/>
        <v>38158</v>
      </c>
      <c r="R51" s="32">
        <f t="shared" si="19"/>
        <v>1.9182656768010814E-2</v>
      </c>
    </row>
    <row r="52" spans="1:18" x14ac:dyDescent="0.25">
      <c r="A52" s="54" t="s">
        <v>45</v>
      </c>
      <c r="B52" s="31">
        <v>3107</v>
      </c>
      <c r="C52" s="31">
        <v>2310</v>
      </c>
      <c r="D52" s="31">
        <v>3770</v>
      </c>
      <c r="E52" s="32">
        <f t="shared" si="10"/>
        <v>0.63203463203463195</v>
      </c>
      <c r="F52" s="32">
        <f t="shared" si="11"/>
        <v>0.21338912133891208</v>
      </c>
      <c r="G52" s="31">
        <f t="shared" si="12"/>
        <v>1460</v>
      </c>
      <c r="H52" s="31">
        <f t="shared" si="13"/>
        <v>663</v>
      </c>
      <c r="I52" s="32">
        <f t="shared" si="18"/>
        <v>9.3400753647460474E-3</v>
      </c>
      <c r="J52" s="29"/>
      <c r="K52" s="31">
        <v>41827</v>
      </c>
      <c r="L52" s="31">
        <v>31225</v>
      </c>
      <c r="M52" s="31">
        <v>44226</v>
      </c>
      <c r="N52" s="32">
        <f t="shared" si="14"/>
        <v>0.41636509207365902</v>
      </c>
      <c r="O52" s="32">
        <f t="shared" si="15"/>
        <v>5.7355296817845014E-2</v>
      </c>
      <c r="P52" s="31">
        <f t="shared" si="16"/>
        <v>13001</v>
      </c>
      <c r="Q52" s="31">
        <f t="shared" si="17"/>
        <v>2399</v>
      </c>
      <c r="R52" s="32">
        <f t="shared" si="19"/>
        <v>9.2957012898925804E-3</v>
      </c>
    </row>
    <row r="53" spans="1:18" x14ac:dyDescent="0.25">
      <c r="A53" s="55" t="s">
        <v>46</v>
      </c>
      <c r="B53" s="31">
        <v>5379</v>
      </c>
      <c r="C53" s="31">
        <v>1253</v>
      </c>
      <c r="D53" s="31">
        <v>1154</v>
      </c>
      <c r="E53" s="32">
        <f>D53/C53-1</f>
        <v>-7.901037509976061E-2</v>
      </c>
      <c r="F53" s="32">
        <f>D53/B53-1</f>
        <v>-0.78546198178100024</v>
      </c>
      <c r="G53" s="31">
        <f>D53-C53</f>
        <v>-99</v>
      </c>
      <c r="H53" s="31">
        <f>D53-B53</f>
        <v>-4225</v>
      </c>
      <c r="I53" s="32">
        <f>D53/$D$23</f>
        <v>2.8590045015694796E-3</v>
      </c>
      <c r="J53" s="29"/>
      <c r="K53" s="31">
        <v>58773</v>
      </c>
      <c r="L53" s="31">
        <v>5998</v>
      </c>
      <c r="M53" s="31">
        <v>7855</v>
      </c>
      <c r="N53" s="32">
        <f>M53/L53-1</f>
        <v>0.30960320106702244</v>
      </c>
      <c r="O53" s="32">
        <f>M53/K53-1</f>
        <v>-0.8663501948173481</v>
      </c>
      <c r="P53" s="31">
        <f>M53-L53</f>
        <v>1857</v>
      </c>
      <c r="Q53" s="31">
        <f>M53-K53</f>
        <v>-50918</v>
      </c>
      <c r="R53" s="32">
        <f>M53/$M$23</f>
        <v>1.6510137392508075E-3</v>
      </c>
    </row>
    <row r="54" spans="1:18" x14ac:dyDescent="0.25">
      <c r="A54" s="53" t="s">
        <v>47</v>
      </c>
      <c r="B54" s="34">
        <f>B29-SUM(B30:B53)</f>
        <v>22920</v>
      </c>
      <c r="C54" s="34">
        <f>C29-SUM(C30:C53)</f>
        <v>18402</v>
      </c>
      <c r="D54" s="34">
        <f>D29-SUM(D30:D53)</f>
        <v>25172</v>
      </c>
      <c r="E54" s="35">
        <f t="shared" si="10"/>
        <v>0.36789479404412573</v>
      </c>
      <c r="F54" s="35">
        <f t="shared" si="11"/>
        <v>9.8254799301919826E-2</v>
      </c>
      <c r="G54" s="34">
        <f t="shared" si="12"/>
        <v>6770</v>
      </c>
      <c r="H54" s="34">
        <f t="shared" si="13"/>
        <v>2252</v>
      </c>
      <c r="I54" s="35">
        <f t="shared" si="18"/>
        <v>6.2362964743073603E-2</v>
      </c>
      <c r="J54" s="29"/>
      <c r="K54" s="34">
        <f>K29-SUM(K30:K53)</f>
        <v>270305</v>
      </c>
      <c r="L54" s="34">
        <f>L29-SUM(L30:L53)</f>
        <v>149773</v>
      </c>
      <c r="M54" s="34">
        <f>M29-SUM(M30:M53)</f>
        <v>257148</v>
      </c>
      <c r="N54" s="35">
        <f t="shared" si="14"/>
        <v>0.71691826964806737</v>
      </c>
      <c r="O54" s="35">
        <f t="shared" si="15"/>
        <v>-4.8674645308077857E-2</v>
      </c>
      <c r="P54" s="34">
        <f t="shared" si="16"/>
        <v>107375</v>
      </c>
      <c r="Q54" s="34">
        <f t="shared" si="17"/>
        <v>-13157</v>
      </c>
      <c r="R54" s="35">
        <f t="shared" si="19"/>
        <v>5.4048998220352217E-2</v>
      </c>
    </row>
    <row r="55" spans="1:18" ht="21" x14ac:dyDescent="0.35">
      <c r="A55" s="56" t="s">
        <v>48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8"/>
    </row>
    <row r="56" spans="1:18" x14ac:dyDescent="0.25">
      <c r="A56" s="10"/>
      <c r="B56" s="11" t="s">
        <v>115</v>
      </c>
      <c r="C56" s="12"/>
      <c r="D56" s="12"/>
      <c r="E56" s="12"/>
      <c r="F56" s="12"/>
      <c r="G56" s="12"/>
      <c r="H56" s="12"/>
      <c r="I56" s="13"/>
      <c r="J56" s="14"/>
      <c r="K56" s="11" t="str">
        <f>K$5</f>
        <v>año</v>
      </c>
      <c r="L56" s="12"/>
      <c r="M56" s="12"/>
      <c r="N56" s="12"/>
      <c r="O56" s="12"/>
      <c r="P56" s="12"/>
      <c r="Q56" s="12"/>
      <c r="R56" s="13"/>
    </row>
    <row r="57" spans="1:18" x14ac:dyDescent="0.25">
      <c r="A57" s="15"/>
      <c r="B57" s="16">
        <f>B$6</f>
        <v>2019</v>
      </c>
      <c r="C57" s="16">
        <f>C$6</f>
        <v>2022</v>
      </c>
      <c r="D57" s="16">
        <f>D$6</f>
        <v>2023</v>
      </c>
      <c r="E57" s="16" t="str">
        <f>CONCATENATE("var ",RIGHT(D57,2),"/",RIGHT(C57,2))</f>
        <v>var 23/22</v>
      </c>
      <c r="F57" s="16" t="str">
        <f>CONCATENATE("var ",RIGHT(D57,2),"/",RIGHT(B57,2))</f>
        <v>var 23/19</v>
      </c>
      <c r="G57" s="16" t="str">
        <f>CONCATENATE("dif ",RIGHT(D57,2),"-",RIGHT(C57,2))</f>
        <v>dif 23-22</v>
      </c>
      <c r="H57" s="16" t="str">
        <f>CONCATENATE("dif ",RIGHT(D57,2),"-",RIGHT(B57,2))</f>
        <v>dif 23-19</v>
      </c>
      <c r="I57" s="16" t="str">
        <f>CONCATENATE("cuota ",RIGHT(D57,2))</f>
        <v>cuota 23</v>
      </c>
      <c r="J57" s="17"/>
      <c r="K57" s="16">
        <f>K$6</f>
        <v>2019</v>
      </c>
      <c r="L57" s="16">
        <f>L$6</f>
        <v>2021</v>
      </c>
      <c r="M57" s="16">
        <f>M$6</f>
        <v>2022</v>
      </c>
      <c r="N57" s="16" t="str">
        <f>CONCATENATE("var ",RIGHT(M57,2),"/",RIGHT(L57,2))</f>
        <v>var 22/21</v>
      </c>
      <c r="O57" s="16" t="str">
        <f>CONCATENATE("var ",RIGHT(M57,2),"/",RIGHT(K57,2))</f>
        <v>var 22/19</v>
      </c>
      <c r="P57" s="16" t="str">
        <f>CONCATENATE("dif ",RIGHT(M57,2),"-",RIGHT(L57,2))</f>
        <v>dif 22-21</v>
      </c>
      <c r="Q57" s="16" t="str">
        <f>CONCATENATE("dif ",RIGHT(M57,2),"-",RIGHT(K57,2))</f>
        <v>dif 22-19</v>
      </c>
      <c r="R57" s="16" t="str">
        <f>CONCATENATE("cuota ",RIGHT(M57,2))</f>
        <v>cuota 22</v>
      </c>
    </row>
    <row r="58" spans="1:18" x14ac:dyDescent="0.25">
      <c r="A58" s="18" t="s">
        <v>49</v>
      </c>
      <c r="B58" s="19">
        <v>373317</v>
      </c>
      <c r="C58" s="19">
        <v>273717</v>
      </c>
      <c r="D58" s="19">
        <v>403637</v>
      </c>
      <c r="E58" s="20">
        <f t="shared" ref="E58:E68" si="20">D58/C58-1</f>
        <v>0.47465082548763871</v>
      </c>
      <c r="F58" s="20">
        <f t="shared" ref="F58:F68" si="21">D58/B58-1</f>
        <v>8.1217838994741776E-2</v>
      </c>
      <c r="G58" s="19">
        <f t="shared" ref="G58:G68" si="22">D58-C58</f>
        <v>129920</v>
      </c>
      <c r="H58" s="19">
        <f t="shared" ref="H58:H68" si="23">D58-B58</f>
        <v>30320</v>
      </c>
      <c r="I58" s="20">
        <f>D58/$D$58</f>
        <v>1</v>
      </c>
      <c r="J58" s="21"/>
      <c r="K58" s="19">
        <v>4831573</v>
      </c>
      <c r="L58" s="19">
        <v>2335438</v>
      </c>
      <c r="M58" s="19">
        <v>4757683</v>
      </c>
      <c r="N58" s="20">
        <f t="shared" ref="N58:N68" si="24">M58/L58-1</f>
        <v>1.0371694731352319</v>
      </c>
      <c r="O58" s="20">
        <f t="shared" ref="O58:O68" si="25">M58/K58-1</f>
        <v>-1.5293156079810855E-2</v>
      </c>
      <c r="P58" s="19">
        <f t="shared" ref="P58:P68" si="26">M58-L58</f>
        <v>2422245</v>
      </c>
      <c r="Q58" s="19">
        <f t="shared" ref="Q58:Q68" si="27">M58-K58</f>
        <v>-73890</v>
      </c>
      <c r="R58" s="20">
        <f>M58/$M$58</f>
        <v>1</v>
      </c>
    </row>
    <row r="59" spans="1:18" x14ac:dyDescent="0.25">
      <c r="A59" s="59" t="s">
        <v>50</v>
      </c>
      <c r="B59" s="60">
        <v>131427</v>
      </c>
      <c r="C59" s="60">
        <v>99949</v>
      </c>
      <c r="D59" s="60">
        <v>139602</v>
      </c>
      <c r="E59" s="61">
        <f t="shared" si="20"/>
        <v>0.39673233349007986</v>
      </c>
      <c r="F59" s="61">
        <f t="shared" si="21"/>
        <v>6.2201830674062375E-2</v>
      </c>
      <c r="G59" s="60">
        <f t="shared" si="22"/>
        <v>39653</v>
      </c>
      <c r="H59" s="60">
        <f t="shared" si="23"/>
        <v>8175</v>
      </c>
      <c r="I59" s="61">
        <f t="shared" ref="I59:I68" si="28">D59/$D$58</f>
        <v>0.34586026553561738</v>
      </c>
      <c r="J59" s="62"/>
      <c r="K59" s="60">
        <v>1762715</v>
      </c>
      <c r="L59" s="60">
        <v>881045</v>
      </c>
      <c r="M59" s="60">
        <v>1757049</v>
      </c>
      <c r="N59" s="61">
        <f t="shared" si="24"/>
        <v>0.99427838532651558</v>
      </c>
      <c r="O59" s="61">
        <f t="shared" si="25"/>
        <v>-3.2143596667640884E-3</v>
      </c>
      <c r="P59" s="60">
        <f t="shared" si="26"/>
        <v>876004</v>
      </c>
      <c r="Q59" s="60">
        <f t="shared" si="27"/>
        <v>-5666</v>
      </c>
      <c r="R59" s="61">
        <f t="shared" ref="R59:R68" si="29">M59/$M$58</f>
        <v>0.3693077071339137</v>
      </c>
    </row>
    <row r="60" spans="1:18" x14ac:dyDescent="0.25">
      <c r="A60" s="63" t="s">
        <v>51</v>
      </c>
      <c r="B60" s="31">
        <v>101909</v>
      </c>
      <c r="C60" s="31">
        <v>72992</v>
      </c>
      <c r="D60" s="31">
        <v>102127</v>
      </c>
      <c r="E60" s="32">
        <f t="shared" si="20"/>
        <v>0.39915333187198598</v>
      </c>
      <c r="F60" s="32">
        <f t="shared" si="21"/>
        <v>2.1391633712428693E-3</v>
      </c>
      <c r="G60" s="31">
        <f t="shared" si="22"/>
        <v>29135</v>
      </c>
      <c r="H60" s="31">
        <f t="shared" si="23"/>
        <v>218</v>
      </c>
      <c r="I60" s="32">
        <f t="shared" si="28"/>
        <v>0.25301694344175585</v>
      </c>
      <c r="J60" s="29"/>
      <c r="K60" s="31">
        <v>1299411</v>
      </c>
      <c r="L60" s="31">
        <v>492258</v>
      </c>
      <c r="M60" s="31">
        <v>1243535</v>
      </c>
      <c r="N60" s="32">
        <f t="shared" si="24"/>
        <v>1.5261854555944239</v>
      </c>
      <c r="O60" s="32">
        <f t="shared" si="25"/>
        <v>-4.3001021231927394E-2</v>
      </c>
      <c r="P60" s="31">
        <f t="shared" si="26"/>
        <v>751277</v>
      </c>
      <c r="Q60" s="31">
        <f t="shared" si="27"/>
        <v>-55876</v>
      </c>
      <c r="R60" s="32">
        <f t="shared" si="29"/>
        <v>0.26137407641492716</v>
      </c>
    </row>
    <row r="61" spans="1:18" x14ac:dyDescent="0.25">
      <c r="A61" s="64" t="s">
        <v>52</v>
      </c>
      <c r="B61" s="65">
        <v>5020</v>
      </c>
      <c r="C61" s="65">
        <v>2563</v>
      </c>
      <c r="D61" s="65">
        <v>6916</v>
      </c>
      <c r="E61" s="66">
        <f t="shared" si="20"/>
        <v>1.6984003121342175</v>
      </c>
      <c r="F61" s="66">
        <f t="shared" si="21"/>
        <v>0.37768924302788842</v>
      </c>
      <c r="G61" s="65">
        <f t="shared" si="22"/>
        <v>4353</v>
      </c>
      <c r="H61" s="65">
        <f t="shared" si="23"/>
        <v>1896</v>
      </c>
      <c r="I61" s="66">
        <f t="shared" si="28"/>
        <v>1.7134207220844473E-2</v>
      </c>
      <c r="J61" s="29"/>
      <c r="K61" s="65">
        <v>45076</v>
      </c>
      <c r="L61" s="65">
        <v>20161</v>
      </c>
      <c r="M61" s="65">
        <v>37751</v>
      </c>
      <c r="N61" s="66">
        <f t="shared" si="24"/>
        <v>0.87247656366251669</v>
      </c>
      <c r="O61" s="66">
        <f t="shared" si="25"/>
        <v>-0.16250332771319553</v>
      </c>
      <c r="P61" s="65">
        <f t="shared" si="26"/>
        <v>17590</v>
      </c>
      <c r="Q61" s="65">
        <f t="shared" si="27"/>
        <v>-7325</v>
      </c>
      <c r="R61" s="66">
        <f t="shared" si="29"/>
        <v>7.9347447066145434E-3</v>
      </c>
    </row>
    <row r="62" spans="1:18" x14ac:dyDescent="0.25">
      <c r="A62" s="63" t="s">
        <v>53</v>
      </c>
      <c r="B62" s="31">
        <v>57351</v>
      </c>
      <c r="C62" s="31">
        <v>36105</v>
      </c>
      <c r="D62" s="31">
        <v>60088</v>
      </c>
      <c r="E62" s="32">
        <f t="shared" si="20"/>
        <v>0.6642570281124498</v>
      </c>
      <c r="F62" s="32">
        <f t="shared" si="21"/>
        <v>4.7723666544611243E-2</v>
      </c>
      <c r="G62" s="31">
        <f t="shared" si="22"/>
        <v>23983</v>
      </c>
      <c r="H62" s="31">
        <f t="shared" si="23"/>
        <v>2737</v>
      </c>
      <c r="I62" s="32">
        <f t="shared" si="28"/>
        <v>0.14886643196733698</v>
      </c>
      <c r="J62" s="29"/>
      <c r="K62" s="31">
        <v>791721</v>
      </c>
      <c r="L62" s="31">
        <v>354204</v>
      </c>
      <c r="M62" s="31">
        <v>710225</v>
      </c>
      <c r="N62" s="32">
        <f t="shared" si="24"/>
        <v>1.0051298121986201</v>
      </c>
      <c r="O62" s="32">
        <f t="shared" si="25"/>
        <v>-0.10293525118065583</v>
      </c>
      <c r="P62" s="31">
        <f t="shared" si="26"/>
        <v>356021</v>
      </c>
      <c r="Q62" s="31">
        <f t="shared" si="27"/>
        <v>-81496</v>
      </c>
      <c r="R62" s="32">
        <f t="shared" si="29"/>
        <v>0.14927959681214575</v>
      </c>
    </row>
    <row r="63" spans="1:18" x14ac:dyDescent="0.25">
      <c r="A63" s="63" t="s">
        <v>54</v>
      </c>
      <c r="B63" s="31">
        <v>11811</v>
      </c>
      <c r="C63" s="31">
        <v>11584</v>
      </c>
      <c r="D63" s="31">
        <v>15634</v>
      </c>
      <c r="E63" s="32">
        <f>D63/C63-1</f>
        <v>0.34962016574585641</v>
      </c>
      <c r="F63" s="32">
        <f>D63/B63-1</f>
        <v>0.32368131402929468</v>
      </c>
      <c r="G63" s="31">
        <f>D63-C63</f>
        <v>4050</v>
      </c>
      <c r="H63" s="31">
        <f>D63-B63</f>
        <v>3823</v>
      </c>
      <c r="I63" s="32">
        <f>D63/$D$58</f>
        <v>3.8732821817623261E-2</v>
      </c>
      <c r="J63" s="29"/>
      <c r="K63" s="31">
        <v>142901</v>
      </c>
      <c r="L63" s="31">
        <v>107459</v>
      </c>
      <c r="M63" s="31">
        <v>198873</v>
      </c>
      <c r="N63" s="32">
        <f>M63/L63-1</f>
        <v>0.85068723885388842</v>
      </c>
      <c r="O63" s="32">
        <f>M63/K63-1</f>
        <v>0.39168375308780212</v>
      </c>
      <c r="P63" s="31">
        <f>M63-L63</f>
        <v>91414</v>
      </c>
      <c r="Q63" s="31">
        <f>M63-K63</f>
        <v>55972</v>
      </c>
      <c r="R63" s="32">
        <f>M63/$M$58</f>
        <v>4.1800388970849887E-2</v>
      </c>
    </row>
    <row r="64" spans="1:18" x14ac:dyDescent="0.25">
      <c r="A64" s="63" t="s">
        <v>55</v>
      </c>
      <c r="B64" s="31">
        <v>20553</v>
      </c>
      <c r="C64" s="31">
        <v>14146</v>
      </c>
      <c r="D64" s="31">
        <v>23609</v>
      </c>
      <c r="E64" s="32">
        <f t="shared" si="20"/>
        <v>0.66895235402233855</v>
      </c>
      <c r="F64" s="32">
        <f t="shared" si="21"/>
        <v>0.14868875589938213</v>
      </c>
      <c r="G64" s="31">
        <f t="shared" si="22"/>
        <v>9463</v>
      </c>
      <c r="H64" s="31">
        <f t="shared" si="23"/>
        <v>3056</v>
      </c>
      <c r="I64" s="32">
        <f t="shared" si="28"/>
        <v>5.8490673550739898E-2</v>
      </c>
      <c r="J64" s="29"/>
      <c r="K64" s="31">
        <v>220415</v>
      </c>
      <c r="L64" s="31">
        <v>164258</v>
      </c>
      <c r="M64" s="31">
        <v>229131</v>
      </c>
      <c r="N64" s="32">
        <f t="shared" si="24"/>
        <v>0.39494575606667559</v>
      </c>
      <c r="O64" s="32">
        <f t="shared" si="25"/>
        <v>3.9543588231290894E-2</v>
      </c>
      <c r="P64" s="31">
        <f t="shared" si="26"/>
        <v>64873</v>
      </c>
      <c r="Q64" s="31">
        <f t="shared" si="27"/>
        <v>8716</v>
      </c>
      <c r="R64" s="32">
        <f t="shared" si="29"/>
        <v>4.8160207395070251E-2</v>
      </c>
    </row>
    <row r="65" spans="1:18" x14ac:dyDescent="0.25">
      <c r="A65" s="63" t="s">
        <v>56</v>
      </c>
      <c r="B65" s="31">
        <v>4716</v>
      </c>
      <c r="C65" s="31">
        <v>3527</v>
      </c>
      <c r="D65" s="31">
        <v>5390</v>
      </c>
      <c r="E65" s="32">
        <f>D65/C65-1</f>
        <v>0.52821094414516589</v>
      </c>
      <c r="F65" s="32">
        <f>D65/B65-1</f>
        <v>0.14291772688719262</v>
      </c>
      <c r="G65" s="31">
        <f>D65-C65</f>
        <v>1863</v>
      </c>
      <c r="H65" s="31">
        <f>D65-B65</f>
        <v>674</v>
      </c>
      <c r="I65" s="32">
        <f>D65/$D$58</f>
        <v>1.3353582550658142E-2</v>
      </c>
      <c r="J65" s="29"/>
      <c r="K65" s="31">
        <v>55887</v>
      </c>
      <c r="L65" s="31">
        <v>33444</v>
      </c>
      <c r="M65" s="31">
        <v>51485</v>
      </c>
      <c r="N65" s="32">
        <f>M65/L65-1</f>
        <v>0.53943906231312044</v>
      </c>
      <c r="O65" s="32">
        <f>M65/K65-1</f>
        <v>-7.8766081557428369E-2</v>
      </c>
      <c r="P65" s="31">
        <f>M65-L65</f>
        <v>18041</v>
      </c>
      <c r="Q65" s="31">
        <f>M65-K65</f>
        <v>-4402</v>
      </c>
      <c r="R65" s="32">
        <f>M65/$M$58</f>
        <v>1.0821443967578335E-2</v>
      </c>
    </row>
    <row r="66" spans="1:18" x14ac:dyDescent="0.25">
      <c r="A66" s="63" t="s">
        <v>57</v>
      </c>
      <c r="B66" s="31">
        <v>19740</v>
      </c>
      <c r="C66" s="31">
        <v>15598</v>
      </c>
      <c r="D66" s="31">
        <v>22490</v>
      </c>
      <c r="E66" s="32">
        <f t="shared" si="20"/>
        <v>0.44185151942556744</v>
      </c>
      <c r="F66" s="32">
        <f t="shared" si="21"/>
        <v>0.1393110435663627</v>
      </c>
      <c r="G66" s="31">
        <f t="shared" si="22"/>
        <v>6892</v>
      </c>
      <c r="H66" s="31">
        <f t="shared" si="23"/>
        <v>2750</v>
      </c>
      <c r="I66" s="32">
        <f t="shared" si="28"/>
        <v>5.5718380624174689E-2</v>
      </c>
      <c r="J66" s="29"/>
      <c r="K66" s="31">
        <v>250224</v>
      </c>
      <c r="L66" s="31">
        <v>140346</v>
      </c>
      <c r="M66" s="31">
        <v>257117</v>
      </c>
      <c r="N66" s="32">
        <f t="shared" si="24"/>
        <v>0.83202228777450027</v>
      </c>
      <c r="O66" s="32">
        <f t="shared" si="25"/>
        <v>2.7547317603427324E-2</v>
      </c>
      <c r="P66" s="31">
        <f t="shared" si="26"/>
        <v>116771</v>
      </c>
      <c r="Q66" s="31">
        <f t="shared" si="27"/>
        <v>6893</v>
      </c>
      <c r="R66" s="32">
        <f t="shared" si="29"/>
        <v>5.4042482443660077E-2</v>
      </c>
    </row>
    <row r="67" spans="1:18" x14ac:dyDescent="0.25">
      <c r="A67" s="67" t="s">
        <v>58</v>
      </c>
      <c r="B67" s="39">
        <v>9792</v>
      </c>
      <c r="C67" s="39">
        <v>9896</v>
      </c>
      <c r="D67" s="39">
        <v>17947</v>
      </c>
      <c r="E67" s="40">
        <f t="shared" si="20"/>
        <v>0.81356103476151986</v>
      </c>
      <c r="F67" s="40">
        <f t="shared" si="21"/>
        <v>0.83282271241830075</v>
      </c>
      <c r="G67" s="39">
        <f t="shared" si="22"/>
        <v>8051</v>
      </c>
      <c r="H67" s="39">
        <f t="shared" si="23"/>
        <v>8155</v>
      </c>
      <c r="I67" s="40">
        <f t="shared" si="28"/>
        <v>4.4463218188619973E-2</v>
      </c>
      <c r="J67" s="29"/>
      <c r="K67" s="39">
        <v>137126</v>
      </c>
      <c r="L67" s="39">
        <v>70304</v>
      </c>
      <c r="M67" s="39">
        <v>161080</v>
      </c>
      <c r="N67" s="40">
        <f t="shared" si="24"/>
        <v>1.2911925352753757</v>
      </c>
      <c r="O67" s="40">
        <f t="shared" si="25"/>
        <v>0.17468605516094682</v>
      </c>
      <c r="P67" s="39">
        <f t="shared" si="26"/>
        <v>90776</v>
      </c>
      <c r="Q67" s="39">
        <f t="shared" si="27"/>
        <v>23954</v>
      </c>
      <c r="R67" s="40">
        <f t="shared" si="29"/>
        <v>3.3856816437749217E-2</v>
      </c>
    </row>
    <row r="68" spans="1:18" x14ac:dyDescent="0.25">
      <c r="A68" s="68" t="s">
        <v>59</v>
      </c>
      <c r="B68" s="69">
        <f>B58-SUM(B59:B67)</f>
        <v>10998</v>
      </c>
      <c r="C68" s="69">
        <f>C58-SUM(C59:C67)</f>
        <v>7357</v>
      </c>
      <c r="D68" s="69">
        <f>D58-SUM(D59:D67)</f>
        <v>9834</v>
      </c>
      <c r="E68" s="70">
        <f t="shared" si="20"/>
        <v>0.33668614924561635</v>
      </c>
      <c r="F68" s="70">
        <f t="shared" si="21"/>
        <v>-0.10583742498636117</v>
      </c>
      <c r="G68" s="69">
        <f t="shared" si="22"/>
        <v>2477</v>
      </c>
      <c r="H68" s="69">
        <f t="shared" si="23"/>
        <v>-1164</v>
      </c>
      <c r="I68" s="70">
        <f t="shared" si="28"/>
        <v>2.4363475102629342E-2</v>
      </c>
      <c r="J68" s="29"/>
      <c r="K68" s="69">
        <f>K58-SUM(K59:K67)</f>
        <v>126097</v>
      </c>
      <c r="L68" s="69">
        <f>L58-SUM(L59:L67)</f>
        <v>71959</v>
      </c>
      <c r="M68" s="69">
        <f>M58-SUM(M59:M67)</f>
        <v>111437</v>
      </c>
      <c r="N68" s="70">
        <f t="shared" si="24"/>
        <v>0.54861796300671206</v>
      </c>
      <c r="O68" s="70">
        <f t="shared" si="25"/>
        <v>-0.11625970483040837</v>
      </c>
      <c r="P68" s="69">
        <f t="shared" si="26"/>
        <v>39478</v>
      </c>
      <c r="Q68" s="69">
        <f t="shared" si="27"/>
        <v>-14660</v>
      </c>
      <c r="R68" s="70">
        <f t="shared" si="29"/>
        <v>2.3422535717491057E-2</v>
      </c>
    </row>
    <row r="69" spans="1:18" ht="21" x14ac:dyDescent="0.35">
      <c r="A69" s="71" t="s">
        <v>60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</row>
    <row r="70" spans="1:18" x14ac:dyDescent="0.25">
      <c r="A70" s="72"/>
      <c r="B70" s="11" t="s">
        <v>115</v>
      </c>
      <c r="C70" s="12"/>
      <c r="D70" s="12"/>
      <c r="E70" s="12"/>
      <c r="F70" s="12"/>
      <c r="G70" s="12"/>
      <c r="H70" s="12"/>
      <c r="I70" s="13"/>
      <c r="J70" s="73"/>
      <c r="K70" s="11" t="str">
        <f>K$5</f>
        <v>año</v>
      </c>
      <c r="L70" s="12"/>
      <c r="M70" s="12"/>
      <c r="N70" s="12"/>
      <c r="O70" s="12"/>
      <c r="P70" s="12"/>
      <c r="Q70" s="12"/>
      <c r="R70" s="13"/>
    </row>
    <row r="71" spans="1:18" x14ac:dyDescent="0.25">
      <c r="A71" s="15"/>
      <c r="B71" s="16">
        <f>B$6</f>
        <v>2019</v>
      </c>
      <c r="C71" s="16">
        <f>C$6</f>
        <v>2022</v>
      </c>
      <c r="D71" s="16">
        <f>D$6</f>
        <v>2023</v>
      </c>
      <c r="E71" s="16" t="str">
        <f>CONCATENATE("var ",RIGHT(D71,2),"/",RIGHT(C71,2))</f>
        <v>var 23/22</v>
      </c>
      <c r="F71" s="16" t="str">
        <f>CONCATENATE("var ",RIGHT(D71,2),"/",RIGHT(B71,2))</f>
        <v>var 23/19</v>
      </c>
      <c r="G71" s="16" t="str">
        <f>CONCATENATE("dif ",RIGHT(D71,2),"-",RIGHT(C71,2))</f>
        <v>dif 23-22</v>
      </c>
      <c r="H71" s="16" t="str">
        <f>CONCATENATE("dif ",RIGHT(D71,2),"-",RIGHT(B71,2))</f>
        <v>dif 23-19</v>
      </c>
      <c r="I71" s="16" t="str">
        <f>CONCATENATE("cuota ",RIGHT(D71,2))</f>
        <v>cuota 23</v>
      </c>
      <c r="J71" s="74"/>
      <c r="K71" s="16">
        <f>K$6</f>
        <v>2019</v>
      </c>
      <c r="L71" s="16">
        <f>L$6</f>
        <v>2021</v>
      </c>
      <c r="M71" s="16">
        <f>M$6</f>
        <v>2022</v>
      </c>
      <c r="N71" s="16" t="str">
        <f>CONCATENATE("var ",RIGHT(M71,2),"/",RIGHT(L71,2))</f>
        <v>var 22/21</v>
      </c>
      <c r="O71" s="16" t="str">
        <f>CONCATENATE("var ",RIGHT(M71,2),"/",RIGHT(K71,2))</f>
        <v>var 22/19</v>
      </c>
      <c r="P71" s="16" t="str">
        <f>CONCATENATE("dif ",RIGHT(M71,2),"-",RIGHT(L71,2))</f>
        <v>dif 22-21</v>
      </c>
      <c r="Q71" s="16" t="str">
        <f>CONCATENATE("dif ",RIGHT(M71,2),"-",RIGHT(K71,2))</f>
        <v>dif 22-19</v>
      </c>
      <c r="R71" s="16" t="str">
        <f>CONCATENATE("cuota ",RIGHT(M71,2))</f>
        <v>cuota 22</v>
      </c>
    </row>
    <row r="72" spans="1:18" x14ac:dyDescent="0.25">
      <c r="A72" s="75" t="s">
        <v>5</v>
      </c>
      <c r="B72" s="76">
        <v>2947994</v>
      </c>
      <c r="C72" s="76">
        <v>2017602</v>
      </c>
      <c r="D72" s="76">
        <v>2930663</v>
      </c>
      <c r="E72" s="77">
        <f t="shared" ref="E72:E83" si="30">D72/C72-1</f>
        <v>0.45254762832312823</v>
      </c>
      <c r="F72" s="77">
        <f t="shared" ref="F72:F83" si="31">D72/B72-1</f>
        <v>-5.8789129150195185E-3</v>
      </c>
      <c r="G72" s="76">
        <f t="shared" ref="G72:G83" si="32">D72-C72</f>
        <v>913061</v>
      </c>
      <c r="H72" s="76">
        <f t="shared" ref="H72:H83" si="33">D72-B72</f>
        <v>-17331</v>
      </c>
      <c r="I72" s="77">
        <f>D72/$D$72</f>
        <v>1</v>
      </c>
      <c r="J72" s="78"/>
      <c r="K72" s="76">
        <v>34034766</v>
      </c>
      <c r="L72" s="76">
        <v>13903380</v>
      </c>
      <c r="M72" s="76">
        <v>31405937</v>
      </c>
      <c r="N72" s="77">
        <f t="shared" ref="N72:N83" si="34">M72/L72-1</f>
        <v>1.2588706487199515</v>
      </c>
      <c r="O72" s="77">
        <f t="shared" ref="O72:O83" si="35">M72/K72-1</f>
        <v>-7.7239520318723498E-2</v>
      </c>
      <c r="P72" s="76">
        <f t="shared" ref="P72:P83" si="36">M72-L72</f>
        <v>17502557</v>
      </c>
      <c r="Q72" s="76">
        <f t="shared" ref="Q72:Q83" si="37">M72-K72</f>
        <v>-2628829</v>
      </c>
      <c r="R72" s="77">
        <f>M72/$M$72</f>
        <v>1</v>
      </c>
    </row>
    <row r="73" spans="1:18" x14ac:dyDescent="0.25">
      <c r="A73" s="79" t="s">
        <v>6</v>
      </c>
      <c r="B73" s="80">
        <v>2055040</v>
      </c>
      <c r="C73" s="80">
        <v>1482132</v>
      </c>
      <c r="D73" s="80">
        <v>2233177</v>
      </c>
      <c r="E73" s="81">
        <f t="shared" si="30"/>
        <v>0.50673286859739886</v>
      </c>
      <c r="F73" s="81">
        <f t="shared" si="31"/>
        <v>8.6682984272812291E-2</v>
      </c>
      <c r="G73" s="80">
        <f t="shared" si="32"/>
        <v>751045</v>
      </c>
      <c r="H73" s="80">
        <f t="shared" si="33"/>
        <v>178137</v>
      </c>
      <c r="I73" s="81">
        <f t="shared" ref="I73:I83" si="38">D73/$D$72</f>
        <v>0.76200402434534442</v>
      </c>
      <c r="J73" s="82"/>
      <c r="K73" s="80">
        <v>24096786</v>
      </c>
      <c r="L73" s="80">
        <v>10753668</v>
      </c>
      <c r="M73" s="80">
        <v>24186974</v>
      </c>
      <c r="N73" s="81">
        <f t="shared" si="34"/>
        <v>1.2491836273911376</v>
      </c>
      <c r="O73" s="81">
        <f t="shared" si="35"/>
        <v>3.742739799407202E-3</v>
      </c>
      <c r="P73" s="80">
        <f t="shared" si="36"/>
        <v>13433306</v>
      </c>
      <c r="Q73" s="80">
        <f t="shared" si="37"/>
        <v>90188</v>
      </c>
      <c r="R73" s="81">
        <f t="shared" ref="R73:R83" si="39">M73/$M$72</f>
        <v>0.77014018081995128</v>
      </c>
    </row>
    <row r="74" spans="1:18" x14ac:dyDescent="0.25">
      <c r="A74" s="37" t="s">
        <v>7</v>
      </c>
      <c r="B74" s="31">
        <v>310608</v>
      </c>
      <c r="C74" s="31">
        <v>334603</v>
      </c>
      <c r="D74" s="31">
        <v>411312</v>
      </c>
      <c r="E74" s="32">
        <f t="shared" si="30"/>
        <v>0.22925377238100086</v>
      </c>
      <c r="F74" s="32">
        <f t="shared" si="31"/>
        <v>0.32421573172616291</v>
      </c>
      <c r="G74" s="31">
        <f t="shared" si="32"/>
        <v>76709</v>
      </c>
      <c r="H74" s="31">
        <f t="shared" si="33"/>
        <v>100704</v>
      </c>
      <c r="I74" s="32">
        <f t="shared" si="38"/>
        <v>0.14034776431135207</v>
      </c>
      <c r="J74" s="83"/>
      <c r="K74" s="31">
        <v>3800056</v>
      </c>
      <c r="L74" s="31">
        <v>2545687</v>
      </c>
      <c r="M74" s="31">
        <v>5003339</v>
      </c>
      <c r="N74" s="32">
        <f t="shared" si="34"/>
        <v>0.96541797950808572</v>
      </c>
      <c r="O74" s="32">
        <f t="shared" si="35"/>
        <v>0.31664875464993147</v>
      </c>
      <c r="P74" s="31">
        <f t="shared" si="36"/>
        <v>2457652</v>
      </c>
      <c r="Q74" s="31">
        <f t="shared" si="37"/>
        <v>1203283</v>
      </c>
      <c r="R74" s="32">
        <f t="shared" si="39"/>
        <v>0.15931188424659962</v>
      </c>
    </row>
    <row r="75" spans="1:18" x14ac:dyDescent="0.25">
      <c r="A75" s="37" t="s">
        <v>8</v>
      </c>
      <c r="B75" s="31">
        <v>1324384</v>
      </c>
      <c r="C75" s="31">
        <v>884995</v>
      </c>
      <c r="D75" s="31">
        <v>1450169</v>
      </c>
      <c r="E75" s="32">
        <f t="shared" si="30"/>
        <v>0.63861829727851571</v>
      </c>
      <c r="F75" s="32">
        <f t="shared" si="31"/>
        <v>9.4976230458839739E-2</v>
      </c>
      <c r="G75" s="31">
        <f t="shared" si="32"/>
        <v>565174</v>
      </c>
      <c r="H75" s="31">
        <f t="shared" si="33"/>
        <v>125785</v>
      </c>
      <c r="I75" s="32">
        <f t="shared" si="38"/>
        <v>0.49482625603830943</v>
      </c>
      <c r="J75" s="83"/>
      <c r="K75" s="31">
        <v>15634796</v>
      </c>
      <c r="L75" s="31">
        <v>6408381</v>
      </c>
      <c r="M75" s="31">
        <v>15203961</v>
      </c>
      <c r="N75" s="32">
        <f t="shared" si="34"/>
        <v>1.3725120276088454</v>
      </c>
      <c r="O75" s="32">
        <f t="shared" si="35"/>
        <v>-2.755616382842474E-2</v>
      </c>
      <c r="P75" s="31">
        <f t="shared" si="36"/>
        <v>8795580</v>
      </c>
      <c r="Q75" s="31">
        <f t="shared" si="37"/>
        <v>-430835</v>
      </c>
      <c r="R75" s="32">
        <f t="shared" si="39"/>
        <v>0.48411104562809254</v>
      </c>
    </row>
    <row r="76" spans="1:18" x14ac:dyDescent="0.25">
      <c r="A76" s="37" t="s">
        <v>9</v>
      </c>
      <c r="B76" s="31">
        <v>349783</v>
      </c>
      <c r="C76" s="31">
        <v>230012</v>
      </c>
      <c r="D76" s="31">
        <v>315071</v>
      </c>
      <c r="E76" s="32">
        <f t="shared" si="30"/>
        <v>0.36980244508982141</v>
      </c>
      <c r="F76" s="32">
        <f t="shared" si="31"/>
        <v>-9.9238670833059373E-2</v>
      </c>
      <c r="G76" s="31">
        <f t="shared" si="32"/>
        <v>85059</v>
      </c>
      <c r="H76" s="31">
        <f t="shared" si="33"/>
        <v>-34712</v>
      </c>
      <c r="I76" s="32">
        <f t="shared" si="38"/>
        <v>0.10750843751055648</v>
      </c>
      <c r="J76" s="83"/>
      <c r="K76" s="31">
        <v>3942100</v>
      </c>
      <c r="L76" s="31">
        <v>1614960</v>
      </c>
      <c r="M76" s="31">
        <v>3468230</v>
      </c>
      <c r="N76" s="32">
        <f t="shared" si="34"/>
        <v>1.147564026353594</v>
      </c>
      <c r="O76" s="32">
        <f t="shared" si="35"/>
        <v>-0.12020750361482457</v>
      </c>
      <c r="P76" s="31">
        <f t="shared" si="36"/>
        <v>1853270</v>
      </c>
      <c r="Q76" s="31">
        <f t="shared" si="37"/>
        <v>-473870</v>
      </c>
      <c r="R76" s="32">
        <f t="shared" si="39"/>
        <v>0.11043230456712691</v>
      </c>
    </row>
    <row r="77" spans="1:18" x14ac:dyDescent="0.25">
      <c r="A77" s="37" t="s">
        <v>10</v>
      </c>
      <c r="B77" s="31">
        <v>50112</v>
      </c>
      <c r="C77" s="31">
        <v>27799</v>
      </c>
      <c r="D77" s="31">
        <v>43001</v>
      </c>
      <c r="E77" s="32">
        <f t="shared" si="30"/>
        <v>0.54685420338861102</v>
      </c>
      <c r="F77" s="32">
        <f t="shared" si="31"/>
        <v>-0.14190213920817374</v>
      </c>
      <c r="G77" s="31">
        <f t="shared" si="32"/>
        <v>15202</v>
      </c>
      <c r="H77" s="31">
        <f t="shared" si="33"/>
        <v>-7111</v>
      </c>
      <c r="I77" s="32">
        <f t="shared" si="38"/>
        <v>1.467278905831206E-2</v>
      </c>
      <c r="J77" s="83"/>
      <c r="K77" s="31">
        <v>489333</v>
      </c>
      <c r="L77" s="31">
        <v>139766</v>
      </c>
      <c r="M77" s="31">
        <v>387725</v>
      </c>
      <c r="N77" s="32">
        <f t="shared" si="34"/>
        <v>1.7741009973813373</v>
      </c>
      <c r="O77" s="32">
        <f t="shared" si="35"/>
        <v>-0.20764591801493049</v>
      </c>
      <c r="P77" s="31">
        <f t="shared" si="36"/>
        <v>247959</v>
      </c>
      <c r="Q77" s="31">
        <f t="shared" si="37"/>
        <v>-101608</v>
      </c>
      <c r="R77" s="32">
        <f t="shared" si="39"/>
        <v>1.2345595675110729E-2</v>
      </c>
    </row>
    <row r="78" spans="1:18" x14ac:dyDescent="0.25">
      <c r="A78" s="84" t="s">
        <v>11</v>
      </c>
      <c r="B78" s="34">
        <v>20153</v>
      </c>
      <c r="C78" s="34">
        <v>4723</v>
      </c>
      <c r="D78" s="34">
        <v>13624</v>
      </c>
      <c r="E78" s="35">
        <f t="shared" si="30"/>
        <v>1.8846072411602797</v>
      </c>
      <c r="F78" s="35">
        <f t="shared" si="31"/>
        <v>-0.32397161712896339</v>
      </c>
      <c r="G78" s="34">
        <f t="shared" si="32"/>
        <v>8901</v>
      </c>
      <c r="H78" s="34">
        <f t="shared" si="33"/>
        <v>-6529</v>
      </c>
      <c r="I78" s="35">
        <f t="shared" si="38"/>
        <v>4.6487774268143423E-3</v>
      </c>
      <c r="J78" s="83"/>
      <c r="K78" s="34">
        <v>230501</v>
      </c>
      <c r="L78" s="34">
        <v>44874</v>
      </c>
      <c r="M78" s="34">
        <v>123719</v>
      </c>
      <c r="N78" s="35">
        <f t="shared" si="34"/>
        <v>1.7570307973436732</v>
      </c>
      <c r="O78" s="35">
        <f t="shared" si="35"/>
        <v>-0.46326046307825131</v>
      </c>
      <c r="P78" s="34">
        <f t="shared" si="36"/>
        <v>78845</v>
      </c>
      <c r="Q78" s="34">
        <f t="shared" si="37"/>
        <v>-106782</v>
      </c>
      <c r="R78" s="35">
        <f t="shared" si="39"/>
        <v>3.9393507030215337E-3</v>
      </c>
    </row>
    <row r="79" spans="1:18" x14ac:dyDescent="0.25">
      <c r="A79" s="79" t="s">
        <v>12</v>
      </c>
      <c r="B79" s="80">
        <v>892954</v>
      </c>
      <c r="C79" s="80">
        <v>535470</v>
      </c>
      <c r="D79" s="80">
        <v>697486</v>
      </c>
      <c r="E79" s="81">
        <f t="shared" si="30"/>
        <v>0.30256783760061245</v>
      </c>
      <c r="F79" s="81">
        <f t="shared" si="31"/>
        <v>-0.21890041368312363</v>
      </c>
      <c r="G79" s="80">
        <f t="shared" si="32"/>
        <v>162016</v>
      </c>
      <c r="H79" s="80">
        <f t="shared" si="33"/>
        <v>-195468</v>
      </c>
      <c r="I79" s="81">
        <f t="shared" si="38"/>
        <v>0.23799597565465561</v>
      </c>
      <c r="J79" s="82"/>
      <c r="K79" s="80">
        <v>9937980</v>
      </c>
      <c r="L79" s="80">
        <v>3149712</v>
      </c>
      <c r="M79" s="80">
        <v>7218963</v>
      </c>
      <c r="N79" s="81">
        <f t="shared" si="34"/>
        <v>1.2919438348649019</v>
      </c>
      <c r="O79" s="81">
        <f t="shared" si="35"/>
        <v>-0.27359855825831814</v>
      </c>
      <c r="P79" s="80">
        <f t="shared" si="36"/>
        <v>4069251</v>
      </c>
      <c r="Q79" s="80">
        <f t="shared" si="37"/>
        <v>-2719017</v>
      </c>
      <c r="R79" s="81">
        <f t="shared" si="39"/>
        <v>0.22985981918004866</v>
      </c>
    </row>
    <row r="80" spans="1:18" x14ac:dyDescent="0.25">
      <c r="A80" s="36" t="s">
        <v>13</v>
      </c>
      <c r="B80" s="31">
        <v>43319</v>
      </c>
      <c r="C80" s="31">
        <v>52111</v>
      </c>
      <c r="D80" s="31">
        <v>43378</v>
      </c>
      <c r="E80" s="32">
        <f t="shared" si="30"/>
        <v>-0.16758457907159718</v>
      </c>
      <c r="F80" s="32">
        <f t="shared" si="31"/>
        <v>1.3619889655809292E-3</v>
      </c>
      <c r="G80" s="31">
        <f t="shared" si="32"/>
        <v>-8733</v>
      </c>
      <c r="H80" s="31">
        <f t="shared" si="33"/>
        <v>59</v>
      </c>
      <c r="I80" s="32">
        <f t="shared" si="38"/>
        <v>1.4801428891687649E-2</v>
      </c>
      <c r="J80" s="83"/>
      <c r="K80" s="31">
        <v>533069</v>
      </c>
      <c r="L80" s="31">
        <v>274089</v>
      </c>
      <c r="M80" s="31">
        <v>534897</v>
      </c>
      <c r="N80" s="32">
        <f t="shared" si="34"/>
        <v>0.95154493613388347</v>
      </c>
      <c r="O80" s="32">
        <f t="shared" si="35"/>
        <v>3.4291995970503475E-3</v>
      </c>
      <c r="P80" s="31">
        <f t="shared" si="36"/>
        <v>260808</v>
      </c>
      <c r="Q80" s="31">
        <f t="shared" si="37"/>
        <v>1828</v>
      </c>
      <c r="R80" s="32">
        <f t="shared" si="39"/>
        <v>1.7031716009619453E-2</v>
      </c>
    </row>
    <row r="81" spans="1:18" x14ac:dyDescent="0.25">
      <c r="A81" s="37" t="s">
        <v>9</v>
      </c>
      <c r="B81" s="31">
        <v>499387</v>
      </c>
      <c r="C81" s="31">
        <v>303243</v>
      </c>
      <c r="D81" s="31">
        <v>406502</v>
      </c>
      <c r="E81" s="32">
        <f t="shared" si="30"/>
        <v>0.34051569203576015</v>
      </c>
      <c r="F81" s="32">
        <f t="shared" si="31"/>
        <v>-0.18599803358918032</v>
      </c>
      <c r="G81" s="31">
        <f t="shared" si="32"/>
        <v>103259</v>
      </c>
      <c r="H81" s="31">
        <f t="shared" si="33"/>
        <v>-92885</v>
      </c>
      <c r="I81" s="32">
        <f t="shared" si="38"/>
        <v>0.1387064974717325</v>
      </c>
      <c r="J81" s="83"/>
      <c r="K81" s="31">
        <v>5539594</v>
      </c>
      <c r="L81" s="31">
        <v>1958016</v>
      </c>
      <c r="M81" s="31">
        <v>4378359</v>
      </c>
      <c r="N81" s="32">
        <f t="shared" si="34"/>
        <v>1.2361201338497745</v>
      </c>
      <c r="O81" s="32">
        <f t="shared" si="35"/>
        <v>-0.20962456815427266</v>
      </c>
      <c r="P81" s="31">
        <f t="shared" si="36"/>
        <v>2420343</v>
      </c>
      <c r="Q81" s="31">
        <f t="shared" si="37"/>
        <v>-1161235</v>
      </c>
      <c r="R81" s="32">
        <f t="shared" si="39"/>
        <v>0.1394118252227278</v>
      </c>
    </row>
    <row r="82" spans="1:18" x14ac:dyDescent="0.25">
      <c r="A82" s="37" t="s">
        <v>10</v>
      </c>
      <c r="B82" s="31">
        <v>241085</v>
      </c>
      <c r="C82" s="31">
        <v>124314</v>
      </c>
      <c r="D82" s="31">
        <v>176465</v>
      </c>
      <c r="E82" s="32">
        <f t="shared" si="30"/>
        <v>0.41951027237479277</v>
      </c>
      <c r="F82" s="32">
        <f t="shared" si="31"/>
        <v>-0.26803824377294316</v>
      </c>
      <c r="G82" s="31">
        <f t="shared" si="32"/>
        <v>52151</v>
      </c>
      <c r="H82" s="31">
        <f t="shared" si="33"/>
        <v>-64620</v>
      </c>
      <c r="I82" s="32">
        <f t="shared" si="38"/>
        <v>6.0213337391573168E-2</v>
      </c>
      <c r="J82" s="83"/>
      <c r="K82" s="31">
        <v>2695039</v>
      </c>
      <c r="L82" s="31">
        <v>622033</v>
      </c>
      <c r="M82" s="31">
        <v>1686903</v>
      </c>
      <c r="N82" s="32">
        <f t="shared" si="34"/>
        <v>1.7119188210271803</v>
      </c>
      <c r="O82" s="32">
        <f t="shared" si="35"/>
        <v>-0.37407102457515462</v>
      </c>
      <c r="P82" s="31">
        <f t="shared" si="36"/>
        <v>1064870</v>
      </c>
      <c r="Q82" s="31">
        <f t="shared" si="37"/>
        <v>-1008136</v>
      </c>
      <c r="R82" s="32">
        <f t="shared" si="39"/>
        <v>5.3712869639902801E-2</v>
      </c>
    </row>
    <row r="83" spans="1:18" x14ac:dyDescent="0.25">
      <c r="A83" s="38" t="s">
        <v>11</v>
      </c>
      <c r="B83" s="69">
        <v>109163</v>
      </c>
      <c r="C83" s="69">
        <v>55802</v>
      </c>
      <c r="D83" s="69">
        <v>71141</v>
      </c>
      <c r="E83" s="70">
        <f t="shared" si="30"/>
        <v>0.27488262069459868</v>
      </c>
      <c r="F83" s="70">
        <f t="shared" si="31"/>
        <v>-0.34830482855912714</v>
      </c>
      <c r="G83" s="69">
        <f t="shared" si="32"/>
        <v>15339</v>
      </c>
      <c r="H83" s="69">
        <f t="shared" si="33"/>
        <v>-38022</v>
      </c>
      <c r="I83" s="70">
        <f t="shared" si="38"/>
        <v>2.4274711899662293E-2</v>
      </c>
      <c r="J83" s="83"/>
      <c r="K83" s="69">
        <v>1170278</v>
      </c>
      <c r="L83" s="69">
        <v>295574</v>
      </c>
      <c r="M83" s="69">
        <v>618804</v>
      </c>
      <c r="N83" s="70">
        <f t="shared" si="34"/>
        <v>1.0935670931814028</v>
      </c>
      <c r="O83" s="70">
        <f t="shared" si="35"/>
        <v>-0.47123333088377295</v>
      </c>
      <c r="P83" s="69">
        <f t="shared" si="36"/>
        <v>323230</v>
      </c>
      <c r="Q83" s="69">
        <f t="shared" si="37"/>
        <v>-551474</v>
      </c>
      <c r="R83" s="70">
        <f t="shared" si="39"/>
        <v>1.9703408307798619E-2</v>
      </c>
    </row>
    <row r="84" spans="1:18" x14ac:dyDescent="0.25">
      <c r="A84" s="42" t="s">
        <v>14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4"/>
    </row>
    <row r="85" spans="1:18" ht="21" x14ac:dyDescent="0.35">
      <c r="A85" s="71" t="s">
        <v>61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</row>
    <row r="86" spans="1:18" x14ac:dyDescent="0.25">
      <c r="A86" s="72"/>
      <c r="B86" s="11" t="s">
        <v>115</v>
      </c>
      <c r="C86" s="12"/>
      <c r="D86" s="12"/>
      <c r="E86" s="12"/>
      <c r="F86" s="12"/>
      <c r="G86" s="12"/>
      <c r="H86" s="12"/>
      <c r="I86" s="13"/>
      <c r="J86" s="73"/>
      <c r="K86" s="11" t="str">
        <f>K$5</f>
        <v>año</v>
      </c>
      <c r="L86" s="12"/>
      <c r="M86" s="12"/>
      <c r="N86" s="12"/>
      <c r="O86" s="12"/>
      <c r="P86" s="12"/>
      <c r="Q86" s="12"/>
      <c r="R86" s="13"/>
    </row>
    <row r="87" spans="1:18" x14ac:dyDescent="0.25">
      <c r="A87" s="15"/>
      <c r="B87" s="16">
        <f>B$6</f>
        <v>2019</v>
      </c>
      <c r="C87" s="16">
        <f>C$6</f>
        <v>2022</v>
      </c>
      <c r="D87" s="16">
        <f>D$6</f>
        <v>2023</v>
      </c>
      <c r="E87" s="16" t="str">
        <f>CONCATENATE("var ",RIGHT(D87,2),"/",RIGHT(C87,2))</f>
        <v>var 23/22</v>
      </c>
      <c r="F87" s="16" t="str">
        <f>CONCATENATE("var ",RIGHT(D87,2),"/",RIGHT(B87,2))</f>
        <v>var 23/19</v>
      </c>
      <c r="G87" s="16" t="str">
        <f>CONCATENATE("dif ",RIGHT(D87,2),"-",RIGHT(C87,2))</f>
        <v>dif 23-22</v>
      </c>
      <c r="H87" s="16" t="str">
        <f>CONCATENATE("dif ",RIGHT(D87,2),"-",RIGHT(B87,2))</f>
        <v>dif 23-19</v>
      </c>
      <c r="I87" s="16" t="str">
        <f>CONCATENATE("cuota ",RIGHT(D87,2))</f>
        <v>cuota 23</v>
      </c>
      <c r="J87" s="74"/>
      <c r="K87" s="16">
        <f>K$6</f>
        <v>2019</v>
      </c>
      <c r="L87" s="16">
        <f>L$6</f>
        <v>2021</v>
      </c>
      <c r="M87" s="16">
        <f>M$6</f>
        <v>2022</v>
      </c>
      <c r="N87" s="16" t="str">
        <f>CONCATENATE("var ",RIGHT(M87,2),"/",RIGHT(L87,2))</f>
        <v>var 22/21</v>
      </c>
      <c r="O87" s="16" t="str">
        <f>CONCATENATE("var ",RIGHT(M87,2),"/",RIGHT(K87,2))</f>
        <v>var 22/19</v>
      </c>
      <c r="P87" s="16" t="str">
        <f>CONCATENATE("dif ",RIGHT(M87,2),"-",RIGHT(L87,2))</f>
        <v>dif 22-21</v>
      </c>
      <c r="Q87" s="16" t="str">
        <f>CONCATENATE("dif ",RIGHT(M87,2),"-",RIGHT(K87,2))</f>
        <v>dif 22-19</v>
      </c>
      <c r="R87" s="16" t="str">
        <f>CONCATENATE("cuota ",RIGHT(M87,2))</f>
        <v>cuota 22</v>
      </c>
    </row>
    <row r="88" spans="1:18" x14ac:dyDescent="0.25">
      <c r="A88" s="75" t="s">
        <v>16</v>
      </c>
      <c r="B88" s="76">
        <v>2947994</v>
      </c>
      <c r="C88" s="76">
        <v>2017602</v>
      </c>
      <c r="D88" s="76">
        <v>2930663</v>
      </c>
      <c r="E88" s="77">
        <f t="shared" ref="E88:E110" si="40">D88/C88-1</f>
        <v>0.45254762832312823</v>
      </c>
      <c r="F88" s="77">
        <f t="shared" ref="F88:F110" si="41">D88/B88-1</f>
        <v>-5.8789129150195185E-3</v>
      </c>
      <c r="G88" s="76">
        <f t="shared" ref="G88:G110" si="42">D88-C88</f>
        <v>913061</v>
      </c>
      <c r="H88" s="76">
        <f t="shared" ref="H88:H110" si="43">D88-B88</f>
        <v>-17331</v>
      </c>
      <c r="I88" s="77">
        <f>D88/$D$88</f>
        <v>1</v>
      </c>
      <c r="J88" s="78"/>
      <c r="K88" s="76">
        <v>34034766</v>
      </c>
      <c r="L88" s="76">
        <v>13903380</v>
      </c>
      <c r="M88" s="76">
        <v>31405937</v>
      </c>
      <c r="N88" s="77">
        <f t="shared" ref="N88:N110" si="44">M88/L88-1</f>
        <v>1.2588706487199515</v>
      </c>
      <c r="O88" s="77">
        <f t="shared" ref="O88:O110" si="45">M88/K88-1</f>
        <v>-7.7239520318723498E-2</v>
      </c>
      <c r="P88" s="76">
        <f t="shared" ref="P88:P110" si="46">M88-L88</f>
        <v>17502557</v>
      </c>
      <c r="Q88" s="76">
        <f t="shared" ref="Q88:Q110" si="47">M88-K88</f>
        <v>-2628829</v>
      </c>
      <c r="R88" s="77">
        <f>M88/$M$88</f>
        <v>1</v>
      </c>
    </row>
    <row r="89" spans="1:18" x14ac:dyDescent="0.25">
      <c r="A89" s="85" t="s">
        <v>17</v>
      </c>
      <c r="B89" s="86">
        <v>235392</v>
      </c>
      <c r="C89" s="86">
        <v>189281</v>
      </c>
      <c r="D89" s="86">
        <v>281845</v>
      </c>
      <c r="E89" s="87">
        <f t="shared" si="40"/>
        <v>0.48902953809415628</v>
      </c>
      <c r="F89" s="87">
        <f t="shared" si="41"/>
        <v>0.19734315524741697</v>
      </c>
      <c r="G89" s="86">
        <f t="shared" si="42"/>
        <v>92564</v>
      </c>
      <c r="H89" s="86">
        <f t="shared" si="43"/>
        <v>46453</v>
      </c>
      <c r="I89" s="87">
        <f t="shared" ref="I89:I110" si="48">D89/$D$88</f>
        <v>9.6171071187645937E-2</v>
      </c>
      <c r="J89" s="88"/>
      <c r="K89" s="86">
        <v>4613933</v>
      </c>
      <c r="L89" s="86">
        <v>2851484</v>
      </c>
      <c r="M89" s="86">
        <v>4154268</v>
      </c>
      <c r="N89" s="87">
        <f t="shared" si="44"/>
        <v>0.45687929513193826</v>
      </c>
      <c r="O89" s="87">
        <f t="shared" si="45"/>
        <v>-9.9625417187462428E-2</v>
      </c>
      <c r="P89" s="86">
        <f t="shared" si="46"/>
        <v>1302784</v>
      </c>
      <c r="Q89" s="86">
        <f t="shared" si="47"/>
        <v>-459665</v>
      </c>
      <c r="R89" s="87">
        <f t="shared" ref="R89:R110" si="49">M89/$M$88</f>
        <v>0.13227651829015641</v>
      </c>
    </row>
    <row r="90" spans="1:18" x14ac:dyDescent="0.25">
      <c r="A90" s="55" t="s">
        <v>18</v>
      </c>
      <c r="B90" s="27">
        <v>59187</v>
      </c>
      <c r="C90" s="27">
        <v>59719</v>
      </c>
      <c r="D90" s="27">
        <v>87686</v>
      </c>
      <c r="E90" s="28">
        <f>D90/C90-1</f>
        <v>0.46830991811651224</v>
      </c>
      <c r="F90" s="28">
        <f t="shared" si="41"/>
        <v>0.48150776352915337</v>
      </c>
      <c r="G90" s="27">
        <f t="shared" si="42"/>
        <v>27967</v>
      </c>
      <c r="H90" s="27">
        <f t="shared" si="43"/>
        <v>28499</v>
      </c>
      <c r="I90" s="28">
        <f t="shared" ref="I90:I93" si="50">D90/$D$23</f>
        <v>0.21723974759499254</v>
      </c>
      <c r="J90" s="89"/>
      <c r="K90" s="27">
        <v>1301233</v>
      </c>
      <c r="L90" s="27">
        <v>1116779</v>
      </c>
      <c r="M90" s="27">
        <v>1214668</v>
      </c>
      <c r="N90" s="28">
        <f t="shared" si="44"/>
        <v>8.765297341730105E-2</v>
      </c>
      <c r="O90" s="28">
        <f t="shared" si="45"/>
        <v>-6.6525364788627361E-2</v>
      </c>
      <c r="P90" s="27">
        <f t="shared" si="46"/>
        <v>97889</v>
      </c>
      <c r="Q90" s="27">
        <f t="shared" si="47"/>
        <v>-86565</v>
      </c>
      <c r="R90" s="28">
        <f t="shared" ref="R90:R93" si="51">M90/$M$23</f>
        <v>0.25530662719647357</v>
      </c>
    </row>
    <row r="91" spans="1:18" x14ac:dyDescent="0.25">
      <c r="A91" s="50" t="s">
        <v>19</v>
      </c>
      <c r="B91" s="27">
        <v>37900</v>
      </c>
      <c r="C91" s="27">
        <v>30514</v>
      </c>
      <c r="D91" s="27">
        <v>69358</v>
      </c>
      <c r="E91" s="51">
        <f t="shared" ref="E91:E93" si="52">D91/C91-1</f>
        <v>1.2729894474667365</v>
      </c>
      <c r="F91" s="51">
        <f t="shared" si="41"/>
        <v>0.83002638522427441</v>
      </c>
      <c r="G91" s="52">
        <f t="shared" si="42"/>
        <v>38844</v>
      </c>
      <c r="H91" s="52">
        <f t="shared" si="43"/>
        <v>31458</v>
      </c>
      <c r="I91" s="51">
        <f t="shared" si="50"/>
        <v>0.17183261197561175</v>
      </c>
      <c r="J91" s="90"/>
      <c r="K91" s="27">
        <v>848542</v>
      </c>
      <c r="L91" s="27">
        <v>606214</v>
      </c>
      <c r="M91" s="27">
        <v>657136</v>
      </c>
      <c r="N91" s="51">
        <f t="shared" si="44"/>
        <v>8.4000039589979814E-2</v>
      </c>
      <c r="O91" s="51">
        <f t="shared" si="45"/>
        <v>-0.22557044907618007</v>
      </c>
      <c r="P91" s="52">
        <f t="shared" si="46"/>
        <v>50922</v>
      </c>
      <c r="Q91" s="52">
        <f t="shared" si="47"/>
        <v>-191406</v>
      </c>
      <c r="R91" s="51">
        <f t="shared" si="51"/>
        <v>0.13812101394733528</v>
      </c>
    </row>
    <row r="92" spans="1:18" x14ac:dyDescent="0.25">
      <c r="A92" s="50" t="s">
        <v>20</v>
      </c>
      <c r="B92" s="52">
        <f>B90-B91</f>
        <v>21287</v>
      </c>
      <c r="C92" s="52">
        <f>C90-C91</f>
        <v>29205</v>
      </c>
      <c r="D92" s="52">
        <f>D90-D91</f>
        <v>18328</v>
      </c>
      <c r="E92" s="51">
        <f t="shared" si="52"/>
        <v>-0.37243622667351484</v>
      </c>
      <c r="F92" s="51">
        <f t="shared" si="41"/>
        <v>-0.13900502654202096</v>
      </c>
      <c r="G92" s="52">
        <f t="shared" si="42"/>
        <v>-10877</v>
      </c>
      <c r="H92" s="52">
        <f t="shared" si="43"/>
        <v>-2959</v>
      </c>
      <c r="I92" s="51">
        <f t="shared" si="50"/>
        <v>4.5407135619380777E-2</v>
      </c>
      <c r="J92" s="90"/>
      <c r="K92" s="52">
        <f>K90-K91</f>
        <v>452691</v>
      </c>
      <c r="L92" s="52">
        <f>L90-L91</f>
        <v>510565</v>
      </c>
      <c r="M92" s="52">
        <f>M90-M91</f>
        <v>557532</v>
      </c>
      <c r="N92" s="51">
        <f t="shared" si="44"/>
        <v>9.1990246099908912E-2</v>
      </c>
      <c r="O92" s="51">
        <f t="shared" si="45"/>
        <v>0.23159506153203835</v>
      </c>
      <c r="P92" s="52">
        <f t="shared" si="46"/>
        <v>46967</v>
      </c>
      <c r="Q92" s="52">
        <f t="shared" si="47"/>
        <v>104841</v>
      </c>
      <c r="R92" s="51">
        <f t="shared" si="51"/>
        <v>0.11718561324913829</v>
      </c>
    </row>
    <row r="93" spans="1:18" x14ac:dyDescent="0.25">
      <c r="A93" s="91" t="s">
        <v>21</v>
      </c>
      <c r="B93" s="34">
        <v>176205</v>
      </c>
      <c r="C93" s="34">
        <v>129562</v>
      </c>
      <c r="D93" s="34">
        <v>194159</v>
      </c>
      <c r="E93" s="35">
        <f t="shared" si="52"/>
        <v>0.49857983050585819</v>
      </c>
      <c r="F93" s="35">
        <f t="shared" si="41"/>
        <v>0.10189268181947164</v>
      </c>
      <c r="G93" s="34">
        <f t="shared" si="42"/>
        <v>64597</v>
      </c>
      <c r="H93" s="34">
        <f t="shared" si="43"/>
        <v>17954</v>
      </c>
      <c r="I93" s="35">
        <f t="shared" si="50"/>
        <v>0.48102379117870758</v>
      </c>
      <c r="J93" s="90"/>
      <c r="K93" s="27">
        <v>3312700</v>
      </c>
      <c r="L93" s="27">
        <v>1734705</v>
      </c>
      <c r="M93" s="27">
        <v>2939600</v>
      </c>
      <c r="N93" s="35">
        <f t="shared" si="44"/>
        <v>0.69458207591492505</v>
      </c>
      <c r="O93" s="35">
        <f t="shared" si="45"/>
        <v>-0.11262716213360702</v>
      </c>
      <c r="P93" s="34">
        <f t="shared" si="46"/>
        <v>1204895</v>
      </c>
      <c r="Q93" s="34">
        <f t="shared" si="47"/>
        <v>-373100</v>
      </c>
      <c r="R93" s="35">
        <f t="shared" si="51"/>
        <v>0.61786377949098337</v>
      </c>
    </row>
    <row r="94" spans="1:18" x14ac:dyDescent="0.25">
      <c r="A94" s="85" t="s">
        <v>22</v>
      </c>
      <c r="B94" s="86">
        <v>2712602</v>
      </c>
      <c r="C94" s="86">
        <v>1828321</v>
      </c>
      <c r="D94" s="86">
        <v>2648818</v>
      </c>
      <c r="E94" s="87">
        <f t="shared" si="40"/>
        <v>0.44877075743263894</v>
      </c>
      <c r="F94" s="87">
        <f t="shared" si="41"/>
        <v>-2.3513954498300849E-2</v>
      </c>
      <c r="G94" s="86">
        <f t="shared" si="42"/>
        <v>820497</v>
      </c>
      <c r="H94" s="86">
        <f t="shared" si="43"/>
        <v>-63784</v>
      </c>
      <c r="I94" s="87">
        <f t="shared" si="48"/>
        <v>0.9038289288123541</v>
      </c>
      <c r="J94" s="88"/>
      <c r="K94" s="86">
        <v>29420833</v>
      </c>
      <c r="L94" s="86">
        <v>11051896</v>
      </c>
      <c r="M94" s="86">
        <v>27251669</v>
      </c>
      <c r="N94" s="87">
        <f t="shared" si="44"/>
        <v>1.46579129952001</v>
      </c>
      <c r="O94" s="87">
        <f t="shared" si="45"/>
        <v>-7.3728843775429431E-2</v>
      </c>
      <c r="P94" s="86">
        <f t="shared" si="46"/>
        <v>16199773</v>
      </c>
      <c r="Q94" s="86">
        <f t="shared" si="47"/>
        <v>-2169164</v>
      </c>
      <c r="R94" s="87">
        <f t="shared" si="49"/>
        <v>0.86772348170984359</v>
      </c>
    </row>
    <row r="95" spans="1:18" x14ac:dyDescent="0.25">
      <c r="A95" s="92" t="s">
        <v>23</v>
      </c>
      <c r="B95" s="93">
        <v>457415</v>
      </c>
      <c r="C95" s="93">
        <v>238924</v>
      </c>
      <c r="D95" s="93">
        <v>354283</v>
      </c>
      <c r="E95" s="94">
        <f t="shared" si="40"/>
        <v>0.4828271751686728</v>
      </c>
      <c r="F95" s="94">
        <f t="shared" si="41"/>
        <v>-0.22546702666069107</v>
      </c>
      <c r="G95" s="93">
        <f t="shared" si="42"/>
        <v>115359</v>
      </c>
      <c r="H95" s="93">
        <f t="shared" si="43"/>
        <v>-103132</v>
      </c>
      <c r="I95" s="94">
        <f t="shared" si="48"/>
        <v>0.12088834506048632</v>
      </c>
      <c r="J95" s="89"/>
      <c r="K95" s="93">
        <v>4424103</v>
      </c>
      <c r="L95" s="93">
        <v>1806937</v>
      </c>
      <c r="M95" s="93">
        <v>3169256</v>
      </c>
      <c r="N95" s="94">
        <f t="shared" si="44"/>
        <v>0.75393829447291183</v>
      </c>
      <c r="O95" s="94">
        <f t="shared" si="45"/>
        <v>-0.28363873987563126</v>
      </c>
      <c r="P95" s="93">
        <f t="shared" si="46"/>
        <v>1362319</v>
      </c>
      <c r="Q95" s="93">
        <f t="shared" si="47"/>
        <v>-1254847</v>
      </c>
      <c r="R95" s="94">
        <f t="shared" si="49"/>
        <v>0.10091263954328127</v>
      </c>
    </row>
    <row r="96" spans="1:18" x14ac:dyDescent="0.25">
      <c r="A96" s="54" t="s">
        <v>24</v>
      </c>
      <c r="B96" s="31">
        <v>31513</v>
      </c>
      <c r="C96" s="31">
        <v>21247</v>
      </c>
      <c r="D96" s="31">
        <v>26920</v>
      </c>
      <c r="E96" s="32">
        <f t="shared" si="40"/>
        <v>0.26700240033887135</v>
      </c>
      <c r="F96" s="32">
        <f t="shared" si="41"/>
        <v>-0.14574937327452164</v>
      </c>
      <c r="G96" s="31">
        <f t="shared" si="42"/>
        <v>5673</v>
      </c>
      <c r="H96" s="31">
        <f t="shared" si="43"/>
        <v>-4593</v>
      </c>
      <c r="I96" s="32">
        <f t="shared" si="48"/>
        <v>9.1856347863947512E-3</v>
      </c>
      <c r="J96" s="90"/>
      <c r="K96" s="31">
        <v>254156</v>
      </c>
      <c r="L96" s="31">
        <v>102392</v>
      </c>
      <c r="M96" s="31">
        <v>201674</v>
      </c>
      <c r="N96" s="32">
        <f t="shared" si="44"/>
        <v>0.96962653332291593</v>
      </c>
      <c r="O96" s="32">
        <f t="shared" si="45"/>
        <v>-0.20649522340609705</v>
      </c>
      <c r="P96" s="31">
        <f t="shared" si="46"/>
        <v>99282</v>
      </c>
      <c r="Q96" s="31">
        <f t="shared" si="47"/>
        <v>-52482</v>
      </c>
      <c r="R96" s="32">
        <f t="shared" si="49"/>
        <v>6.4215246945187468E-3</v>
      </c>
    </row>
    <row r="97" spans="1:18" x14ac:dyDescent="0.25">
      <c r="A97" s="54" t="s">
        <v>25</v>
      </c>
      <c r="B97" s="31">
        <v>3907</v>
      </c>
      <c r="C97" s="31">
        <v>1515</v>
      </c>
      <c r="D97" s="31">
        <v>3465</v>
      </c>
      <c r="E97" s="32">
        <f t="shared" si="40"/>
        <v>1.2871287128712869</v>
      </c>
      <c r="F97" s="32">
        <f t="shared" si="41"/>
        <v>-0.11313027898643457</v>
      </c>
      <c r="G97" s="31">
        <f t="shared" si="42"/>
        <v>1950</v>
      </c>
      <c r="H97" s="31">
        <f t="shared" si="43"/>
        <v>-442</v>
      </c>
      <c r="I97" s="32">
        <f t="shared" si="48"/>
        <v>1.1823263200170064E-3</v>
      </c>
      <c r="J97" s="90"/>
      <c r="K97" s="31">
        <v>20886</v>
      </c>
      <c r="L97" s="31">
        <v>5871</v>
      </c>
      <c r="M97" s="31">
        <v>22305</v>
      </c>
      <c r="N97" s="32">
        <f t="shared" si="44"/>
        <v>2.7991824220746038</v>
      </c>
      <c r="O97" s="32">
        <f t="shared" si="45"/>
        <v>6.794024705544377E-2</v>
      </c>
      <c r="P97" s="31">
        <f t="shared" si="46"/>
        <v>16434</v>
      </c>
      <c r="Q97" s="31">
        <f t="shared" si="47"/>
        <v>1419</v>
      </c>
      <c r="R97" s="32">
        <f t="shared" si="49"/>
        <v>7.1021603335700504E-4</v>
      </c>
    </row>
    <row r="98" spans="1:18" x14ac:dyDescent="0.25">
      <c r="A98" s="54" t="s">
        <v>26</v>
      </c>
      <c r="B98" s="31">
        <v>93140</v>
      </c>
      <c r="C98" s="31">
        <v>65027</v>
      </c>
      <c r="D98" s="31">
        <v>87732</v>
      </c>
      <c r="E98" s="32">
        <f t="shared" si="40"/>
        <v>0.34916265551232573</v>
      </c>
      <c r="F98" s="32">
        <f t="shared" si="41"/>
        <v>-5.8063130770882543E-2</v>
      </c>
      <c r="G98" s="31">
        <f t="shared" si="42"/>
        <v>22705</v>
      </c>
      <c r="H98" s="31">
        <f t="shared" si="43"/>
        <v>-5408</v>
      </c>
      <c r="I98" s="32">
        <f t="shared" si="48"/>
        <v>2.9935888227339683E-2</v>
      </c>
      <c r="J98" s="90"/>
      <c r="K98" s="31">
        <v>594834</v>
      </c>
      <c r="L98" s="31">
        <v>191434</v>
      </c>
      <c r="M98" s="31">
        <v>491173</v>
      </c>
      <c r="N98" s="32">
        <f t="shared" si="44"/>
        <v>1.5657563442230744</v>
      </c>
      <c r="O98" s="32">
        <f t="shared" si="45"/>
        <v>-0.17426878759452213</v>
      </c>
      <c r="P98" s="31">
        <f t="shared" si="46"/>
        <v>299739</v>
      </c>
      <c r="Q98" s="31">
        <f t="shared" si="47"/>
        <v>-103661</v>
      </c>
      <c r="R98" s="32">
        <f t="shared" si="49"/>
        <v>1.5639495169336933E-2</v>
      </c>
    </row>
    <row r="99" spans="1:18" x14ac:dyDescent="0.25">
      <c r="A99" s="54" t="s">
        <v>27</v>
      </c>
      <c r="B99" s="31">
        <v>6771</v>
      </c>
      <c r="C99" s="31">
        <v>5927</v>
      </c>
      <c r="D99" s="31">
        <v>11639</v>
      </c>
      <c r="E99" s="32">
        <f t="shared" si="40"/>
        <v>0.96372532478488271</v>
      </c>
      <c r="F99" s="32">
        <f t="shared" si="41"/>
        <v>0.71894845665337459</v>
      </c>
      <c r="G99" s="31">
        <f t="shared" si="42"/>
        <v>5712</v>
      </c>
      <c r="H99" s="31">
        <f t="shared" si="43"/>
        <v>4868</v>
      </c>
      <c r="I99" s="32">
        <f t="shared" si="48"/>
        <v>3.9714562882187414E-3</v>
      </c>
      <c r="J99" s="90"/>
      <c r="K99" s="31">
        <v>84019</v>
      </c>
      <c r="L99" s="31">
        <v>39159</v>
      </c>
      <c r="M99" s="31">
        <v>129002</v>
      </c>
      <c r="N99" s="32">
        <f t="shared" si="44"/>
        <v>2.2943129293393603</v>
      </c>
      <c r="O99" s="32">
        <f t="shared" si="45"/>
        <v>0.53539080446089571</v>
      </c>
      <c r="P99" s="31">
        <f t="shared" si="46"/>
        <v>89843</v>
      </c>
      <c r="Q99" s="31">
        <f t="shared" si="47"/>
        <v>44983</v>
      </c>
      <c r="R99" s="32">
        <f t="shared" si="49"/>
        <v>4.1075673048697765E-3</v>
      </c>
    </row>
    <row r="100" spans="1:18" x14ac:dyDescent="0.25">
      <c r="A100" s="54" t="s">
        <v>28</v>
      </c>
      <c r="B100" s="31">
        <v>109930</v>
      </c>
      <c r="C100" s="31">
        <v>63029</v>
      </c>
      <c r="D100" s="31">
        <v>92741</v>
      </c>
      <c r="E100" s="32">
        <f t="shared" si="40"/>
        <v>0.47140205302321148</v>
      </c>
      <c r="F100" s="32">
        <f t="shared" si="41"/>
        <v>-0.15636314018011466</v>
      </c>
      <c r="G100" s="31">
        <f t="shared" si="42"/>
        <v>29712</v>
      </c>
      <c r="H100" s="31">
        <f t="shared" si="43"/>
        <v>-17189</v>
      </c>
      <c r="I100" s="32">
        <f t="shared" si="48"/>
        <v>3.1645057790677403E-2</v>
      </c>
      <c r="J100" s="90"/>
      <c r="K100" s="31">
        <v>701643</v>
      </c>
      <c r="L100" s="31">
        <v>154134</v>
      </c>
      <c r="M100" s="31">
        <v>441341</v>
      </c>
      <c r="N100" s="32">
        <f t="shared" si="44"/>
        <v>1.8633591550209556</v>
      </c>
      <c r="O100" s="32">
        <f t="shared" si="45"/>
        <v>-0.37098923526636762</v>
      </c>
      <c r="P100" s="31">
        <f t="shared" si="46"/>
        <v>287207</v>
      </c>
      <c r="Q100" s="31">
        <f t="shared" si="47"/>
        <v>-260302</v>
      </c>
      <c r="R100" s="32">
        <f t="shared" si="49"/>
        <v>1.4052788808689261E-2</v>
      </c>
    </row>
    <row r="101" spans="1:18" x14ac:dyDescent="0.25">
      <c r="A101" s="54" t="s">
        <v>30</v>
      </c>
      <c r="B101" s="31">
        <v>1039815</v>
      </c>
      <c r="C101" s="31">
        <v>624260</v>
      </c>
      <c r="D101" s="31">
        <v>996744</v>
      </c>
      <c r="E101" s="32">
        <f t="shared" si="40"/>
        <v>0.59668087015025795</v>
      </c>
      <c r="F101" s="32">
        <f t="shared" si="41"/>
        <v>-4.1421791376350603E-2</v>
      </c>
      <c r="G101" s="31">
        <f t="shared" si="42"/>
        <v>372484</v>
      </c>
      <c r="H101" s="31">
        <f t="shared" si="43"/>
        <v>-43071</v>
      </c>
      <c r="I101" s="32">
        <f t="shared" si="48"/>
        <v>0.34010870577749813</v>
      </c>
      <c r="J101" s="90"/>
      <c r="K101" s="31">
        <v>13160030</v>
      </c>
      <c r="L101" s="31">
        <v>3350798</v>
      </c>
      <c r="M101" s="31">
        <v>12657617</v>
      </c>
      <c r="N101" s="32">
        <f t="shared" si="44"/>
        <v>2.7774933015956198</v>
      </c>
      <c r="O101" s="32">
        <f t="shared" si="45"/>
        <v>-3.817719260518404E-2</v>
      </c>
      <c r="P101" s="31">
        <f t="shared" si="46"/>
        <v>9306819</v>
      </c>
      <c r="Q101" s="31">
        <f t="shared" si="47"/>
        <v>-502413</v>
      </c>
      <c r="R101" s="32">
        <f t="shared" si="49"/>
        <v>0.40303261768626741</v>
      </c>
    </row>
    <row r="102" spans="1:18" x14ac:dyDescent="0.25">
      <c r="A102" s="54" t="s">
        <v>31</v>
      </c>
      <c r="B102" s="31">
        <v>101986</v>
      </c>
      <c r="C102" s="31">
        <v>80394</v>
      </c>
      <c r="D102" s="31">
        <v>126041</v>
      </c>
      <c r="E102" s="32">
        <f t="shared" si="40"/>
        <v>0.56779112869119586</v>
      </c>
      <c r="F102" s="32">
        <f t="shared" si="41"/>
        <v>0.23586570705783139</v>
      </c>
      <c r="G102" s="31">
        <f t="shared" si="42"/>
        <v>45647</v>
      </c>
      <c r="H102" s="31">
        <f t="shared" si="43"/>
        <v>24055</v>
      </c>
      <c r="I102" s="32">
        <f t="shared" si="48"/>
        <v>4.3007674372659017E-2</v>
      </c>
      <c r="J102" s="90"/>
      <c r="K102" s="31">
        <v>1180822</v>
      </c>
      <c r="L102" s="31">
        <v>815902</v>
      </c>
      <c r="M102" s="31">
        <v>1288352</v>
      </c>
      <c r="N102" s="32">
        <f t="shared" si="44"/>
        <v>0.57905238619343979</v>
      </c>
      <c r="O102" s="32">
        <f t="shared" si="45"/>
        <v>9.1063682756588271E-2</v>
      </c>
      <c r="P102" s="31">
        <f t="shared" si="46"/>
        <v>472450</v>
      </c>
      <c r="Q102" s="31">
        <f t="shared" si="47"/>
        <v>107530</v>
      </c>
      <c r="R102" s="32">
        <f t="shared" si="49"/>
        <v>4.1022562071623594E-2</v>
      </c>
    </row>
    <row r="103" spans="1:18" x14ac:dyDescent="0.25">
      <c r="A103" s="54" t="s">
        <v>32</v>
      </c>
      <c r="B103" s="31">
        <v>83128</v>
      </c>
      <c r="C103" s="31">
        <v>102811</v>
      </c>
      <c r="D103" s="31">
        <v>99985</v>
      </c>
      <c r="E103" s="32">
        <f t="shared" si="40"/>
        <v>-2.7487331122156178E-2</v>
      </c>
      <c r="F103" s="32">
        <f t="shared" si="41"/>
        <v>0.20278365893561734</v>
      </c>
      <c r="G103" s="31">
        <f t="shared" si="42"/>
        <v>-2826</v>
      </c>
      <c r="H103" s="31">
        <f t="shared" si="43"/>
        <v>16857</v>
      </c>
      <c r="I103" s="32">
        <f t="shared" si="48"/>
        <v>3.4116853421904875E-2</v>
      </c>
      <c r="J103" s="90"/>
      <c r="K103" s="31">
        <v>1116998</v>
      </c>
      <c r="L103" s="31">
        <v>691981</v>
      </c>
      <c r="M103" s="31">
        <v>1287744</v>
      </c>
      <c r="N103" s="32">
        <f t="shared" si="44"/>
        <v>0.86095282962971531</v>
      </c>
      <c r="O103" s="32">
        <f t="shared" si="45"/>
        <v>0.15286150915220986</v>
      </c>
      <c r="P103" s="31">
        <f t="shared" si="46"/>
        <v>595763</v>
      </c>
      <c r="Q103" s="31">
        <f t="shared" si="47"/>
        <v>170746</v>
      </c>
      <c r="R103" s="32">
        <f t="shared" si="49"/>
        <v>4.1003202674704468E-2</v>
      </c>
    </row>
    <row r="104" spans="1:18" x14ac:dyDescent="0.25">
      <c r="A104" s="54" t="s">
        <v>33</v>
      </c>
      <c r="B104" s="31">
        <v>104676</v>
      </c>
      <c r="C104" s="31">
        <v>99130</v>
      </c>
      <c r="D104" s="31">
        <v>106604</v>
      </c>
      <c r="E104" s="32">
        <f t="shared" si="40"/>
        <v>7.5395944719055752E-2</v>
      </c>
      <c r="F104" s="32">
        <f t="shared" si="41"/>
        <v>1.8418739730215128E-2</v>
      </c>
      <c r="G104" s="31">
        <f t="shared" si="42"/>
        <v>7474</v>
      </c>
      <c r="H104" s="31">
        <f t="shared" si="43"/>
        <v>1928</v>
      </c>
      <c r="I104" s="32">
        <f t="shared" si="48"/>
        <v>3.6375386729896958E-2</v>
      </c>
      <c r="J104" s="90"/>
      <c r="K104" s="31">
        <v>1084813</v>
      </c>
      <c r="L104" s="31">
        <v>726467</v>
      </c>
      <c r="M104" s="31">
        <v>1124652</v>
      </c>
      <c r="N104" s="32">
        <f t="shared" si="44"/>
        <v>0.54811161415453147</v>
      </c>
      <c r="O104" s="32">
        <f t="shared" si="45"/>
        <v>3.6724301792106173E-2</v>
      </c>
      <c r="P104" s="31">
        <f t="shared" si="46"/>
        <v>398185</v>
      </c>
      <c r="Q104" s="31">
        <f t="shared" si="47"/>
        <v>39839</v>
      </c>
      <c r="R104" s="32">
        <f t="shared" si="49"/>
        <v>3.5810171815602893E-2</v>
      </c>
    </row>
    <row r="105" spans="1:18" x14ac:dyDescent="0.25">
      <c r="A105" s="54" t="s">
        <v>34</v>
      </c>
      <c r="B105" s="31">
        <v>60936</v>
      </c>
      <c r="C105" s="31">
        <v>77475</v>
      </c>
      <c r="D105" s="31">
        <v>92162</v>
      </c>
      <c r="E105" s="32">
        <f t="shared" si="40"/>
        <v>0.1895708292997742</v>
      </c>
      <c r="F105" s="32">
        <f t="shared" si="41"/>
        <v>0.51243928055664956</v>
      </c>
      <c r="G105" s="31">
        <f t="shared" si="42"/>
        <v>14687</v>
      </c>
      <c r="H105" s="31">
        <f t="shared" si="43"/>
        <v>31226</v>
      </c>
      <c r="I105" s="32">
        <f t="shared" si="48"/>
        <v>3.1447491574432135E-2</v>
      </c>
      <c r="J105" s="90"/>
      <c r="K105" s="31">
        <v>841869</v>
      </c>
      <c r="L105" s="31">
        <v>320309</v>
      </c>
      <c r="M105" s="31">
        <v>1016020</v>
      </c>
      <c r="N105" s="32">
        <f t="shared" si="44"/>
        <v>2.1719995379461707</v>
      </c>
      <c r="O105" s="32">
        <f t="shared" si="45"/>
        <v>0.20686235031816125</v>
      </c>
      <c r="P105" s="31">
        <f t="shared" si="46"/>
        <v>695711</v>
      </c>
      <c r="Q105" s="31">
        <f t="shared" si="47"/>
        <v>174151</v>
      </c>
      <c r="R105" s="32">
        <f t="shared" si="49"/>
        <v>3.2351207989750476E-2</v>
      </c>
    </row>
    <row r="106" spans="1:18" x14ac:dyDescent="0.25">
      <c r="A106" s="54" t="s">
        <v>36</v>
      </c>
      <c r="B106" s="31">
        <v>110064</v>
      </c>
      <c r="C106" s="31">
        <v>69419</v>
      </c>
      <c r="D106" s="31">
        <v>119390</v>
      </c>
      <c r="E106" s="32">
        <f t="shared" si="40"/>
        <v>0.71984615162995724</v>
      </c>
      <c r="F106" s="32">
        <f t="shared" si="41"/>
        <v>8.4732519261520478E-2</v>
      </c>
      <c r="G106" s="31">
        <f t="shared" si="42"/>
        <v>49971</v>
      </c>
      <c r="H106" s="31">
        <f t="shared" si="43"/>
        <v>9326</v>
      </c>
      <c r="I106" s="32">
        <f t="shared" si="48"/>
        <v>4.0738222033717283E-2</v>
      </c>
      <c r="J106" s="90"/>
      <c r="K106" s="31">
        <v>939521</v>
      </c>
      <c r="L106" s="31">
        <v>474121</v>
      </c>
      <c r="M106" s="31">
        <v>945175</v>
      </c>
      <c r="N106" s="32">
        <f t="shared" si="44"/>
        <v>0.99353118718639344</v>
      </c>
      <c r="O106" s="32">
        <f t="shared" si="45"/>
        <v>6.0179602158971779E-3</v>
      </c>
      <c r="P106" s="31">
        <f t="shared" si="46"/>
        <v>471054</v>
      </c>
      <c r="Q106" s="31">
        <f t="shared" si="47"/>
        <v>5654</v>
      </c>
      <c r="R106" s="32">
        <f t="shared" si="49"/>
        <v>3.0095424314198937E-2</v>
      </c>
    </row>
    <row r="107" spans="1:18" x14ac:dyDescent="0.25">
      <c r="A107" s="54" t="s">
        <v>37</v>
      </c>
      <c r="B107" s="31">
        <v>80879</v>
      </c>
      <c r="C107" s="31">
        <v>33597</v>
      </c>
      <c r="D107" s="31">
        <v>59883</v>
      </c>
      <c r="E107" s="32">
        <f t="shared" si="40"/>
        <v>0.78239128493615495</v>
      </c>
      <c r="F107" s="32">
        <f t="shared" si="41"/>
        <v>-0.25959767059434469</v>
      </c>
      <c r="G107" s="31">
        <f t="shared" si="42"/>
        <v>26286</v>
      </c>
      <c r="H107" s="31">
        <f t="shared" si="43"/>
        <v>-20996</v>
      </c>
      <c r="I107" s="32">
        <f t="shared" si="48"/>
        <v>2.0433260323687849E-2</v>
      </c>
      <c r="J107" s="90"/>
      <c r="K107" s="31">
        <v>545266</v>
      </c>
      <c r="L107" s="31">
        <v>67569</v>
      </c>
      <c r="M107" s="31">
        <v>288726</v>
      </c>
      <c r="N107" s="32">
        <f t="shared" si="44"/>
        <v>3.273054211250721</v>
      </c>
      <c r="O107" s="32">
        <f t="shared" si="45"/>
        <v>-0.47048596464844683</v>
      </c>
      <c r="P107" s="31">
        <f t="shared" si="46"/>
        <v>221157</v>
      </c>
      <c r="Q107" s="31">
        <f t="shared" si="47"/>
        <v>-256540</v>
      </c>
      <c r="R107" s="32">
        <f t="shared" si="49"/>
        <v>9.1933572941956809E-3</v>
      </c>
    </row>
    <row r="108" spans="1:18" x14ac:dyDescent="0.25">
      <c r="A108" s="54" t="s">
        <v>38</v>
      </c>
      <c r="B108" s="31">
        <v>143404</v>
      </c>
      <c r="C108" s="31">
        <v>60986</v>
      </c>
      <c r="D108" s="31">
        <v>94135</v>
      </c>
      <c r="E108" s="32">
        <f t="shared" si="40"/>
        <v>0.54355097891319315</v>
      </c>
      <c r="F108" s="32">
        <f t="shared" si="41"/>
        <v>-0.34356782237594485</v>
      </c>
      <c r="G108" s="31">
        <f t="shared" si="42"/>
        <v>33149</v>
      </c>
      <c r="H108" s="31">
        <f t="shared" si="43"/>
        <v>-49269</v>
      </c>
      <c r="I108" s="32">
        <f t="shared" si="48"/>
        <v>3.2120718076421619E-2</v>
      </c>
      <c r="J108" s="90"/>
      <c r="K108" s="31">
        <v>847396</v>
      </c>
      <c r="L108" s="31">
        <v>171613</v>
      </c>
      <c r="M108" s="31">
        <v>432862</v>
      </c>
      <c r="N108" s="32">
        <f t="shared" si="44"/>
        <v>1.5223147430555959</v>
      </c>
      <c r="O108" s="32">
        <f t="shared" si="45"/>
        <v>-0.48918569358363739</v>
      </c>
      <c r="P108" s="31">
        <f t="shared" si="46"/>
        <v>261249</v>
      </c>
      <c r="Q108" s="31">
        <f t="shared" si="47"/>
        <v>-414534</v>
      </c>
      <c r="R108" s="32">
        <f t="shared" si="49"/>
        <v>1.3782808008562204E-2</v>
      </c>
    </row>
    <row r="109" spans="1:18" x14ac:dyDescent="0.25">
      <c r="A109" s="54" t="s">
        <v>45</v>
      </c>
      <c r="B109" s="31">
        <v>25767</v>
      </c>
      <c r="C109" s="31">
        <v>17388</v>
      </c>
      <c r="D109" s="31">
        <v>29392</v>
      </c>
      <c r="E109" s="32">
        <f t="shared" si="40"/>
        <v>0.69036116862203811</v>
      </c>
      <c r="F109" s="32">
        <f t="shared" si="41"/>
        <v>0.14068382039042193</v>
      </c>
      <c r="G109" s="31">
        <f t="shared" si="42"/>
        <v>12004</v>
      </c>
      <c r="H109" s="31">
        <f t="shared" si="43"/>
        <v>3625</v>
      </c>
      <c r="I109" s="32">
        <f t="shared" si="48"/>
        <v>1.0029129927255369E-2</v>
      </c>
      <c r="J109" s="90"/>
      <c r="K109" s="31">
        <v>315739</v>
      </c>
      <c r="L109" s="31">
        <v>221478</v>
      </c>
      <c r="M109" s="31">
        <v>311415</v>
      </c>
      <c r="N109" s="32">
        <f t="shared" si="44"/>
        <v>0.40607645003115445</v>
      </c>
      <c r="O109" s="32">
        <f t="shared" si="45"/>
        <v>-1.3694855561080521E-2</v>
      </c>
      <c r="P109" s="31">
        <f t="shared" si="46"/>
        <v>89937</v>
      </c>
      <c r="Q109" s="31">
        <f t="shared" si="47"/>
        <v>-4324</v>
      </c>
      <c r="R109" s="32">
        <f t="shared" si="49"/>
        <v>9.9158003150805526E-3</v>
      </c>
    </row>
    <row r="110" spans="1:18" x14ac:dyDescent="0.25">
      <c r="A110" s="95" t="s">
        <v>47</v>
      </c>
      <c r="B110" s="69">
        <f>B94-SUM(B95:B109)</f>
        <v>259271</v>
      </c>
      <c r="C110" s="69">
        <f>C94-SUM(C95:C109)</f>
        <v>267192</v>
      </c>
      <c r="D110" s="69">
        <f>D94-SUM(D95:D109)</f>
        <v>347702</v>
      </c>
      <c r="E110" s="70">
        <f t="shared" si="40"/>
        <v>0.30131890176352583</v>
      </c>
      <c r="F110" s="70">
        <f t="shared" si="41"/>
        <v>0.34107555414990487</v>
      </c>
      <c r="G110" s="69">
        <f t="shared" si="42"/>
        <v>80510</v>
      </c>
      <c r="H110" s="69">
        <f t="shared" si="43"/>
        <v>88431</v>
      </c>
      <c r="I110" s="70">
        <f t="shared" si="48"/>
        <v>0.11864277810174695</v>
      </c>
      <c r="J110" s="90"/>
      <c r="K110" s="69">
        <f>K94-SUM(K95:K109)</f>
        <v>3308738</v>
      </c>
      <c r="L110" s="69">
        <f>L94-SUM(L95:L109)</f>
        <v>1911731</v>
      </c>
      <c r="M110" s="69">
        <f>M94-SUM(M95:M109)</f>
        <v>3444355</v>
      </c>
      <c r="N110" s="70">
        <f t="shared" si="44"/>
        <v>0.80169438064246479</v>
      </c>
      <c r="O110" s="70">
        <f t="shared" si="45"/>
        <v>4.0987530593235233E-2</v>
      </c>
      <c r="P110" s="69">
        <f t="shared" si="46"/>
        <v>1532624</v>
      </c>
      <c r="Q110" s="69">
        <f t="shared" si="47"/>
        <v>135617</v>
      </c>
      <c r="R110" s="70">
        <f t="shared" si="49"/>
        <v>0.10967209798580441</v>
      </c>
    </row>
    <row r="111" spans="1:18" ht="21" x14ac:dyDescent="0.35">
      <c r="A111" s="71" t="s">
        <v>62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</row>
    <row r="112" spans="1:18" x14ac:dyDescent="0.25">
      <c r="A112" s="72"/>
      <c r="B112" s="11" t="s">
        <v>115</v>
      </c>
      <c r="C112" s="12"/>
      <c r="D112" s="12"/>
      <c r="E112" s="12"/>
      <c r="F112" s="12"/>
      <c r="G112" s="12"/>
      <c r="H112" s="12"/>
      <c r="I112" s="13"/>
      <c r="J112" s="73"/>
      <c r="K112" s="11" t="str">
        <f>K$5</f>
        <v>año</v>
      </c>
      <c r="L112" s="12"/>
      <c r="M112" s="12"/>
      <c r="N112" s="12"/>
      <c r="O112" s="12"/>
      <c r="P112" s="12"/>
      <c r="Q112" s="12"/>
      <c r="R112" s="13"/>
    </row>
    <row r="113" spans="1:18" x14ac:dyDescent="0.25">
      <c r="A113" s="15"/>
      <c r="B113" s="16">
        <f>B$6</f>
        <v>2019</v>
      </c>
      <c r="C113" s="16">
        <f>C$6</f>
        <v>2022</v>
      </c>
      <c r="D113" s="16">
        <f>D$6</f>
        <v>2023</v>
      </c>
      <c r="E113" s="16" t="str">
        <f>CONCATENATE("var ",RIGHT(D113,2),"/",RIGHT(C113,2))</f>
        <v>var 23/22</v>
      </c>
      <c r="F113" s="16" t="str">
        <f>CONCATENATE("var ",RIGHT(D113,2),"/",RIGHT(B113,2))</f>
        <v>var 23/19</v>
      </c>
      <c r="G113" s="16" t="str">
        <f>CONCATENATE("dif ",RIGHT(D113,2),"-",RIGHT(C113,2))</f>
        <v>dif 23-22</v>
      </c>
      <c r="H113" s="16" t="str">
        <f>CONCATENATE("dif ",RIGHT(D113,2),"-",RIGHT(B113,2))</f>
        <v>dif 23-19</v>
      </c>
      <c r="I113" s="16" t="str">
        <f>CONCATENATE("cuota ",RIGHT(D113,2))</f>
        <v>cuota 23</v>
      </c>
      <c r="J113" s="74"/>
      <c r="K113" s="16">
        <f>K$6</f>
        <v>2019</v>
      </c>
      <c r="L113" s="16">
        <f>L$6</f>
        <v>2021</v>
      </c>
      <c r="M113" s="16">
        <f>M$6</f>
        <v>2022</v>
      </c>
      <c r="N113" s="16" t="str">
        <f>CONCATENATE("var ",RIGHT(M113,2),"/",RIGHT(L113,2))</f>
        <v>var 22/21</v>
      </c>
      <c r="O113" s="16" t="str">
        <f>CONCATENATE("var ",RIGHT(M113,2),"/",RIGHT(K113,2))</f>
        <v>var 22/19</v>
      </c>
      <c r="P113" s="16" t="str">
        <f>CONCATENATE("dif ",RIGHT(M113,2),"-",RIGHT(L113,2))</f>
        <v>dif 22-21</v>
      </c>
      <c r="Q113" s="16" t="str">
        <f>CONCATENATE("dif ",RIGHT(M113,2),"-",RIGHT(K113,2))</f>
        <v>dif 22-19</v>
      </c>
      <c r="R113" s="16" t="str">
        <f>CONCATENATE("cuota ",RIGHT(M113,2))</f>
        <v>cuota 22</v>
      </c>
    </row>
    <row r="114" spans="1:18" x14ac:dyDescent="0.25">
      <c r="A114" s="75" t="s">
        <v>49</v>
      </c>
      <c r="B114" s="76">
        <v>2947994</v>
      </c>
      <c r="C114" s="76">
        <v>2017602</v>
      </c>
      <c r="D114" s="76">
        <v>2930663</v>
      </c>
      <c r="E114" s="77">
        <f t="shared" ref="E114:E124" si="53">D114/C114-1</f>
        <v>0.45254762832312823</v>
      </c>
      <c r="F114" s="77">
        <f t="shared" ref="F114:F124" si="54">D114/B114-1</f>
        <v>-5.8789129150195185E-3</v>
      </c>
      <c r="G114" s="76">
        <f t="shared" ref="G114:G124" si="55">D114-C114</f>
        <v>913061</v>
      </c>
      <c r="H114" s="76">
        <f t="shared" ref="H114:H124" si="56">D114-B114</f>
        <v>-17331</v>
      </c>
      <c r="I114" s="77">
        <f>D114/$D$114</f>
        <v>1</v>
      </c>
      <c r="J114" s="78"/>
      <c r="K114" s="76">
        <v>34034766</v>
      </c>
      <c r="L114" s="76">
        <v>13903380</v>
      </c>
      <c r="M114" s="76">
        <v>31405937</v>
      </c>
      <c r="N114" s="77">
        <f t="shared" ref="N114:N124" si="57">M114/L114-1</f>
        <v>1.2588706487199515</v>
      </c>
      <c r="O114" s="77">
        <f t="shared" ref="O114:O124" si="58">M114/K114-1</f>
        <v>-7.7239520318723498E-2</v>
      </c>
      <c r="P114" s="76">
        <f t="shared" ref="P114:P124" si="59">M114-L114</f>
        <v>17502557</v>
      </c>
      <c r="Q114" s="76">
        <f t="shared" ref="Q114:Q124" si="60">M114-K114</f>
        <v>-2628829</v>
      </c>
      <c r="R114" s="77">
        <f>M114/$M$114</f>
        <v>1</v>
      </c>
    </row>
    <row r="115" spans="1:18" x14ac:dyDescent="0.25">
      <c r="A115" s="96" t="s">
        <v>50</v>
      </c>
      <c r="B115" s="97">
        <v>1109129</v>
      </c>
      <c r="C115" s="97">
        <v>786358</v>
      </c>
      <c r="D115" s="97">
        <v>1105557</v>
      </c>
      <c r="E115" s="98">
        <f t="shared" si="53"/>
        <v>0.40592071295771137</v>
      </c>
      <c r="F115" s="98">
        <f t="shared" si="54"/>
        <v>-3.2205451304582189E-3</v>
      </c>
      <c r="G115" s="97">
        <f t="shared" si="55"/>
        <v>319199</v>
      </c>
      <c r="H115" s="97">
        <f t="shared" si="56"/>
        <v>-3572</v>
      </c>
      <c r="I115" s="98">
        <f t="shared" ref="I115:I124" si="61">D115/$D$114</f>
        <v>0.37723784686263823</v>
      </c>
      <c r="J115" s="90"/>
      <c r="K115" s="97">
        <v>13105945</v>
      </c>
      <c r="L115" s="97">
        <v>5763674</v>
      </c>
      <c r="M115" s="97">
        <v>12632387</v>
      </c>
      <c r="N115" s="98">
        <f t="shared" si="57"/>
        <v>1.1917247575071039</v>
      </c>
      <c r="O115" s="98">
        <f t="shared" si="58"/>
        <v>-3.6133067855847134E-2</v>
      </c>
      <c r="P115" s="97">
        <f t="shared" si="59"/>
        <v>6868713</v>
      </c>
      <c r="Q115" s="97">
        <f t="shared" si="60"/>
        <v>-473558</v>
      </c>
      <c r="R115" s="98">
        <f t="shared" ref="R115:R124" si="62">M115/$M$114</f>
        <v>0.40222926639635048</v>
      </c>
    </row>
    <row r="116" spans="1:18" x14ac:dyDescent="0.25">
      <c r="A116" s="99" t="s">
        <v>51</v>
      </c>
      <c r="B116" s="31">
        <v>875568</v>
      </c>
      <c r="C116" s="31">
        <v>576461</v>
      </c>
      <c r="D116" s="31">
        <v>810733</v>
      </c>
      <c r="E116" s="32">
        <f t="shared" si="53"/>
        <v>0.40639696354133248</v>
      </c>
      <c r="F116" s="32">
        <f t="shared" si="54"/>
        <v>-7.4049074429399009E-2</v>
      </c>
      <c r="G116" s="31">
        <f t="shared" si="55"/>
        <v>234272</v>
      </c>
      <c r="H116" s="31">
        <f t="shared" si="56"/>
        <v>-64835</v>
      </c>
      <c r="I116" s="32">
        <f t="shared" si="61"/>
        <v>0.27663808496575687</v>
      </c>
      <c r="J116" s="90"/>
      <c r="K116" s="31">
        <v>10093577</v>
      </c>
      <c r="L116" s="31">
        <v>3367162</v>
      </c>
      <c r="M116" s="31">
        <v>8865243</v>
      </c>
      <c r="N116" s="32">
        <f t="shared" si="57"/>
        <v>1.6328531267577859</v>
      </c>
      <c r="O116" s="32">
        <f t="shared" si="58"/>
        <v>-0.12169461827060912</v>
      </c>
      <c r="P116" s="31">
        <f t="shared" si="59"/>
        <v>5498081</v>
      </c>
      <c r="Q116" s="31">
        <f t="shared" si="60"/>
        <v>-1228334</v>
      </c>
      <c r="R116" s="32">
        <f t="shared" si="62"/>
        <v>0.28227920727217914</v>
      </c>
    </row>
    <row r="117" spans="1:18" x14ac:dyDescent="0.25">
      <c r="A117" s="99" t="s">
        <v>52</v>
      </c>
      <c r="B117" s="31">
        <v>24581</v>
      </c>
      <c r="C117" s="31">
        <v>13922</v>
      </c>
      <c r="D117" s="31">
        <v>17982</v>
      </c>
      <c r="E117" s="32">
        <f t="shared" si="53"/>
        <v>0.29162476655652925</v>
      </c>
      <c r="F117" s="32">
        <f t="shared" si="54"/>
        <v>-0.26845937919531349</v>
      </c>
      <c r="G117" s="31">
        <f t="shared" si="55"/>
        <v>4060</v>
      </c>
      <c r="H117" s="31">
        <f t="shared" si="56"/>
        <v>-6599</v>
      </c>
      <c r="I117" s="32">
        <f t="shared" si="61"/>
        <v>6.1358129542700745E-3</v>
      </c>
      <c r="J117" s="90"/>
      <c r="K117" s="31">
        <v>234787</v>
      </c>
      <c r="L117" s="31">
        <v>98762</v>
      </c>
      <c r="M117" s="31">
        <v>168339</v>
      </c>
      <c r="N117" s="32">
        <f t="shared" si="57"/>
        <v>0.70449160608331129</v>
      </c>
      <c r="O117" s="32">
        <f t="shared" si="58"/>
        <v>-0.28301396584989802</v>
      </c>
      <c r="P117" s="31">
        <f t="shared" si="59"/>
        <v>69577</v>
      </c>
      <c r="Q117" s="31">
        <f t="shared" si="60"/>
        <v>-66448</v>
      </c>
      <c r="R117" s="32">
        <f t="shared" si="62"/>
        <v>5.3601011808690818E-3</v>
      </c>
    </row>
    <row r="118" spans="1:18" x14ac:dyDescent="0.25">
      <c r="A118" s="99" t="s">
        <v>53</v>
      </c>
      <c r="B118" s="31">
        <v>488534</v>
      </c>
      <c r="C118" s="31">
        <v>262511</v>
      </c>
      <c r="D118" s="31">
        <v>459644</v>
      </c>
      <c r="E118" s="32">
        <f t="shared" si="53"/>
        <v>0.75095138870371136</v>
      </c>
      <c r="F118" s="32">
        <f t="shared" si="54"/>
        <v>-5.9136109257492797E-2</v>
      </c>
      <c r="G118" s="31">
        <f t="shared" si="55"/>
        <v>197133</v>
      </c>
      <c r="H118" s="31">
        <f t="shared" si="56"/>
        <v>-28890</v>
      </c>
      <c r="I118" s="32">
        <f t="shared" si="61"/>
        <v>0.15683959568193273</v>
      </c>
      <c r="J118" s="90"/>
      <c r="K118" s="31">
        <v>5492551</v>
      </c>
      <c r="L118" s="31">
        <v>1967362</v>
      </c>
      <c r="M118" s="31">
        <v>4352393</v>
      </c>
      <c r="N118" s="32">
        <f t="shared" si="57"/>
        <v>1.2122990075034488</v>
      </c>
      <c r="O118" s="32">
        <f t="shared" si="58"/>
        <v>-0.20758259686619207</v>
      </c>
      <c r="P118" s="31">
        <f t="shared" si="59"/>
        <v>2385031</v>
      </c>
      <c r="Q118" s="31">
        <f t="shared" si="60"/>
        <v>-1140158</v>
      </c>
      <c r="R118" s="32">
        <f t="shared" si="62"/>
        <v>0.13858503887338244</v>
      </c>
    </row>
    <row r="119" spans="1:18" x14ac:dyDescent="0.25">
      <c r="A119" s="99" t="s">
        <v>54</v>
      </c>
      <c r="B119" s="31">
        <v>96827</v>
      </c>
      <c r="C119" s="31">
        <v>95884</v>
      </c>
      <c r="D119" s="31">
        <v>98876</v>
      </c>
      <c r="E119" s="32">
        <f>D119/C119-1</f>
        <v>3.1204371949438814E-2</v>
      </c>
      <c r="F119" s="32">
        <f>D119/B119-1</f>
        <v>2.116145290053395E-2</v>
      </c>
      <c r="G119" s="31">
        <f>D119-C119</f>
        <v>2992</v>
      </c>
      <c r="H119" s="31">
        <f>D119-B119</f>
        <v>2049</v>
      </c>
      <c r="I119" s="32">
        <f>D119/$D$114</f>
        <v>3.3738440755555994E-2</v>
      </c>
      <c r="J119" s="90"/>
      <c r="K119" s="31">
        <v>1055815</v>
      </c>
      <c r="L119" s="31">
        <v>749212</v>
      </c>
      <c r="M119" s="31">
        <v>1316064</v>
      </c>
      <c r="N119" s="32">
        <f>M119/L119-1</f>
        <v>0.75659759854353648</v>
      </c>
      <c r="O119" s="32">
        <f>M119/K119-1</f>
        <v>0.2464910992929632</v>
      </c>
      <c r="P119" s="31">
        <f>M119-L119</f>
        <v>566852</v>
      </c>
      <c r="Q119" s="31">
        <f>M119-K119</f>
        <v>260249</v>
      </c>
      <c r="R119" s="32">
        <f>M119/$M$114</f>
        <v>4.1904943004884711E-2</v>
      </c>
    </row>
    <row r="120" spans="1:18" x14ac:dyDescent="0.25">
      <c r="A120" s="99" t="s">
        <v>55</v>
      </c>
      <c r="B120" s="31">
        <v>50098</v>
      </c>
      <c r="C120" s="31">
        <v>40065</v>
      </c>
      <c r="D120" s="31">
        <v>59578</v>
      </c>
      <c r="E120" s="32">
        <f t="shared" si="53"/>
        <v>0.48703357044802198</v>
      </c>
      <c r="F120" s="32">
        <f t="shared" si="54"/>
        <v>0.18922911094255257</v>
      </c>
      <c r="G120" s="31">
        <f t="shared" si="55"/>
        <v>19513</v>
      </c>
      <c r="H120" s="31">
        <f t="shared" si="56"/>
        <v>9480</v>
      </c>
      <c r="I120" s="32">
        <f t="shared" si="61"/>
        <v>2.0329188309948978E-2</v>
      </c>
      <c r="J120" s="90"/>
      <c r="K120" s="31">
        <v>503437</v>
      </c>
      <c r="L120" s="31">
        <v>359169</v>
      </c>
      <c r="M120" s="31">
        <v>543499</v>
      </c>
      <c r="N120" s="32">
        <f t="shared" si="57"/>
        <v>0.51321244316742254</v>
      </c>
      <c r="O120" s="32">
        <f t="shared" si="58"/>
        <v>7.9576987785959341E-2</v>
      </c>
      <c r="P120" s="31">
        <f t="shared" si="59"/>
        <v>184330</v>
      </c>
      <c r="Q120" s="31">
        <f t="shared" si="60"/>
        <v>40062</v>
      </c>
      <c r="R120" s="32">
        <f t="shared" si="62"/>
        <v>1.7305613266689033E-2</v>
      </c>
    </row>
    <row r="121" spans="1:18" x14ac:dyDescent="0.25">
      <c r="A121" s="99" t="s">
        <v>56</v>
      </c>
      <c r="B121" s="31">
        <v>12429</v>
      </c>
      <c r="C121" s="31">
        <v>11400</v>
      </c>
      <c r="D121" s="31">
        <v>14353</v>
      </c>
      <c r="E121" s="32">
        <f>D121/C121-1</f>
        <v>0.25903508771929817</v>
      </c>
      <c r="F121" s="32">
        <f>D121/B121-1</f>
        <v>0.15479925979563913</v>
      </c>
      <c r="G121" s="31">
        <f>D121-C121</f>
        <v>2953</v>
      </c>
      <c r="H121" s="31">
        <f>D121-B121</f>
        <v>1924</v>
      </c>
      <c r="I121" s="32">
        <f>D121/$D$114</f>
        <v>4.8975266006361018E-3</v>
      </c>
      <c r="J121" s="90"/>
      <c r="K121" s="31">
        <v>136126</v>
      </c>
      <c r="L121" s="31">
        <v>83402</v>
      </c>
      <c r="M121" s="31">
        <v>137757</v>
      </c>
      <c r="N121" s="32">
        <f>M121/L121-1</f>
        <v>0.65172298026426234</v>
      </c>
      <c r="O121" s="32">
        <f>M121/K121-1</f>
        <v>1.1981546508381902E-2</v>
      </c>
      <c r="P121" s="31">
        <f>M121-L121</f>
        <v>54355</v>
      </c>
      <c r="Q121" s="31">
        <f>M121-K121</f>
        <v>1631</v>
      </c>
      <c r="R121" s="32">
        <f>M121/$M$114</f>
        <v>4.3863362522824903E-3</v>
      </c>
    </row>
    <row r="122" spans="1:18" x14ac:dyDescent="0.25">
      <c r="A122" s="99" t="s">
        <v>57</v>
      </c>
      <c r="B122" s="31">
        <v>156332</v>
      </c>
      <c r="C122" s="31">
        <v>114870</v>
      </c>
      <c r="D122" s="31">
        <v>163920</v>
      </c>
      <c r="E122" s="32">
        <f t="shared" si="53"/>
        <v>0.4270044398015147</v>
      </c>
      <c r="F122" s="32">
        <f t="shared" si="54"/>
        <v>4.8537727400660202E-2</v>
      </c>
      <c r="G122" s="31">
        <f t="shared" si="55"/>
        <v>49050</v>
      </c>
      <c r="H122" s="31">
        <f t="shared" si="56"/>
        <v>7588</v>
      </c>
      <c r="I122" s="32">
        <f t="shared" si="61"/>
        <v>5.5932736039592409E-2</v>
      </c>
      <c r="J122" s="90"/>
      <c r="K122" s="31">
        <v>1856756</v>
      </c>
      <c r="L122" s="31">
        <v>774989</v>
      </c>
      <c r="M122" s="31">
        <v>1753117</v>
      </c>
      <c r="N122" s="32">
        <f t="shared" si="57"/>
        <v>1.2621185591021291</v>
      </c>
      <c r="O122" s="32">
        <f t="shared" si="58"/>
        <v>-5.5817242545601053E-2</v>
      </c>
      <c r="P122" s="31">
        <f t="shared" si="59"/>
        <v>978128</v>
      </c>
      <c r="Q122" s="31">
        <f t="shared" si="60"/>
        <v>-103639</v>
      </c>
      <c r="R122" s="32">
        <f t="shared" si="62"/>
        <v>5.5821197119512785E-2</v>
      </c>
    </row>
    <row r="123" spans="1:18" x14ac:dyDescent="0.25">
      <c r="A123" s="100" t="s">
        <v>58</v>
      </c>
      <c r="B123" s="39">
        <v>64732</v>
      </c>
      <c r="C123" s="39">
        <v>70697</v>
      </c>
      <c r="D123" s="39">
        <v>120145</v>
      </c>
      <c r="E123" s="40">
        <f t="shared" si="53"/>
        <v>0.69943561961610823</v>
      </c>
      <c r="F123" s="40">
        <f t="shared" si="54"/>
        <v>0.85603719953037127</v>
      </c>
      <c r="G123" s="39">
        <f t="shared" si="55"/>
        <v>49448</v>
      </c>
      <c r="H123" s="39">
        <f t="shared" si="56"/>
        <v>55413</v>
      </c>
      <c r="I123" s="40">
        <f t="shared" si="61"/>
        <v>4.0995842920185641E-2</v>
      </c>
      <c r="J123" s="90"/>
      <c r="K123" s="39">
        <v>834528</v>
      </c>
      <c r="L123" s="39">
        <v>419370</v>
      </c>
      <c r="M123" s="39">
        <v>1014697</v>
      </c>
      <c r="N123" s="40">
        <f t="shared" si="57"/>
        <v>1.4195745999952307</v>
      </c>
      <c r="O123" s="40">
        <f t="shared" si="58"/>
        <v>0.21589329537175495</v>
      </c>
      <c r="P123" s="39">
        <f t="shared" si="59"/>
        <v>595327</v>
      </c>
      <c r="Q123" s="39">
        <f t="shared" si="60"/>
        <v>180169</v>
      </c>
      <c r="R123" s="40">
        <f t="shared" si="62"/>
        <v>3.2309082196783363E-2</v>
      </c>
    </row>
    <row r="124" spans="1:18" x14ac:dyDescent="0.25">
      <c r="A124" s="101" t="s">
        <v>59</v>
      </c>
      <c r="B124" s="102">
        <f>B114-SUM(B115:B123)</f>
        <v>69764</v>
      </c>
      <c r="C124" s="102">
        <f>C114-SUM(C115:C123)</f>
        <v>45434</v>
      </c>
      <c r="D124" s="102">
        <f>D114-SUM(D115:D123)</f>
        <v>79875</v>
      </c>
      <c r="E124" s="103">
        <f t="shared" si="53"/>
        <v>0.75804463617555129</v>
      </c>
      <c r="F124" s="103">
        <f t="shared" si="54"/>
        <v>0.14493148328650873</v>
      </c>
      <c r="G124" s="102">
        <f t="shared" si="55"/>
        <v>34441</v>
      </c>
      <c r="H124" s="102">
        <f t="shared" si="56"/>
        <v>10111</v>
      </c>
      <c r="I124" s="103">
        <f t="shared" si="61"/>
        <v>2.725492490948294E-2</v>
      </c>
      <c r="J124" s="90"/>
      <c r="K124" s="102">
        <f>K114-SUM(K115:K123)</f>
        <v>721244</v>
      </c>
      <c r="L124" s="102">
        <f>L114-SUM(L115:L123)</f>
        <v>320278</v>
      </c>
      <c r="M124" s="102">
        <f>M114-SUM(M115:M123)</f>
        <v>622441</v>
      </c>
      <c r="N124" s="103">
        <f t="shared" si="57"/>
        <v>0.94343976170701693</v>
      </c>
      <c r="O124" s="103">
        <f t="shared" si="58"/>
        <v>-0.13698970112749642</v>
      </c>
      <c r="P124" s="102">
        <f t="shared" si="59"/>
        <v>302163</v>
      </c>
      <c r="Q124" s="102">
        <f t="shared" si="60"/>
        <v>-98803</v>
      </c>
      <c r="R124" s="103">
        <f t="shared" si="62"/>
        <v>1.9819214437066468E-2</v>
      </c>
    </row>
    <row r="125" spans="1:18" ht="21" x14ac:dyDescent="0.35">
      <c r="A125" s="104" t="s">
        <v>63</v>
      </c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</row>
    <row r="126" spans="1:18" x14ac:dyDescent="0.25">
      <c r="A126" s="72"/>
      <c r="B126" s="11" t="s">
        <v>115</v>
      </c>
      <c r="C126" s="12"/>
      <c r="D126" s="12"/>
      <c r="E126" s="12"/>
      <c r="F126" s="12"/>
      <c r="G126" s="12"/>
      <c r="H126" s="12"/>
      <c r="I126" s="13"/>
      <c r="J126" s="105"/>
      <c r="K126" s="11" t="str">
        <f>K$5</f>
        <v>año</v>
      </c>
      <c r="L126" s="12"/>
      <c r="M126" s="12"/>
      <c r="N126" s="12"/>
      <c r="O126" s="12"/>
      <c r="P126" s="12"/>
      <c r="Q126" s="12"/>
      <c r="R126" s="13"/>
    </row>
    <row r="127" spans="1:18" x14ac:dyDescent="0.25">
      <c r="A127" s="15"/>
      <c r="B127" s="106">
        <f>B$6</f>
        <v>2019</v>
      </c>
      <c r="C127" s="11">
        <f>C$6</f>
        <v>2022</v>
      </c>
      <c r="D127" s="13"/>
      <c r="E127" s="107">
        <f>D$6</f>
        <v>2023</v>
      </c>
      <c r="F127" s="108" t="str">
        <f>CONCATENATE("dif ",RIGHT(D113,2),"-",RIGHT(C113,2))</f>
        <v>dif 23-22</v>
      </c>
      <c r="G127" s="109"/>
      <c r="H127" s="108" t="str">
        <f>CONCATENATE("dif ",RIGHT(D113,2),"-",RIGHT(B113,2))</f>
        <v>dif 23-19</v>
      </c>
      <c r="I127" s="109"/>
      <c r="J127" s="110"/>
      <c r="K127" s="106">
        <f>K$6</f>
        <v>2019</v>
      </c>
      <c r="L127" s="11">
        <f>L$6</f>
        <v>2021</v>
      </c>
      <c r="M127" s="13"/>
      <c r="N127" s="107">
        <f>M$6</f>
        <v>2022</v>
      </c>
      <c r="O127" s="108" t="str">
        <f>CONCATENATE("dif ",RIGHT(M113,2),"-",RIGHT(L113,2))</f>
        <v>dif 22-21</v>
      </c>
      <c r="P127" s="109"/>
      <c r="Q127" s="108" t="str">
        <f>CONCATENATE("dif ",RIGHT(M113,2),"-",RIGHT(K113,2))</f>
        <v>dif 22-19</v>
      </c>
      <c r="R127" s="109"/>
    </row>
    <row r="128" spans="1:18" x14ac:dyDescent="0.25">
      <c r="A128" s="111" t="s">
        <v>5</v>
      </c>
      <c r="B128" s="112">
        <f>B72/B7</f>
        <v>7.8967579831617636</v>
      </c>
      <c r="C128" s="113">
        <f>C72/C7</f>
        <v>7.3711241903133526</v>
      </c>
      <c r="D128" s="114"/>
      <c r="E128" s="112">
        <f t="shared" ref="E128:E139" si="63">D72/D7</f>
        <v>7.2606401296214171</v>
      </c>
      <c r="F128" s="113">
        <f>E128-C128</f>
        <v>-0.1104840606919355</v>
      </c>
      <c r="G128" s="114"/>
      <c r="H128" s="113">
        <f>E128-B128</f>
        <v>-0.63611785354034645</v>
      </c>
      <c r="I128" s="114"/>
      <c r="J128" s="115"/>
      <c r="K128" s="112">
        <f>K72/K7</f>
        <v>7.0442412853950467</v>
      </c>
      <c r="L128" s="113">
        <f>L72/L7</f>
        <v>5.9532216226677823</v>
      </c>
      <c r="M128" s="114"/>
      <c r="N128" s="112">
        <f t="shared" ref="N128:N139" si="64">M72/M7</f>
        <v>6.6010991064347921</v>
      </c>
      <c r="O128" s="113">
        <f>N128-L128</f>
        <v>0.64787748376700982</v>
      </c>
      <c r="P128" s="114"/>
      <c r="Q128" s="113">
        <f>N128-K128</f>
        <v>-0.44314217896025454</v>
      </c>
      <c r="R128" s="114"/>
    </row>
    <row r="129" spans="1:18" x14ac:dyDescent="0.25">
      <c r="A129" s="116" t="s">
        <v>6</v>
      </c>
      <c r="B129" s="117">
        <f t="shared" ref="B129:C139" si="65">B73/B8</f>
        <v>7.443477756930811</v>
      </c>
      <c r="C129" s="118">
        <f t="shared" si="65"/>
        <v>7.0003684076288719</v>
      </c>
      <c r="D129" s="119"/>
      <c r="E129" s="117">
        <f t="shared" si="63"/>
        <v>6.9104589381697554</v>
      </c>
      <c r="F129" s="118">
        <f t="shared" ref="F129:F139" si="66">E129-C129</f>
        <v>-8.9909469459116487E-2</v>
      </c>
      <c r="G129" s="119"/>
      <c r="H129" s="118">
        <f t="shared" ref="H129:H139" si="67">E129-B129</f>
        <v>-0.53301881876105561</v>
      </c>
      <c r="I129" s="119"/>
      <c r="J129" s="115"/>
      <c r="K129" s="117">
        <f t="shared" ref="K129:L139" si="68">K73/K8</f>
        <v>6.7532276886755964</v>
      </c>
      <c r="L129" s="118">
        <f t="shared" si="68"/>
        <v>5.787668774094727</v>
      </c>
      <c r="M129" s="119"/>
      <c r="N129" s="117">
        <f t="shared" si="64"/>
        <v>6.4039680444642961</v>
      </c>
      <c r="O129" s="118">
        <f t="shared" ref="O129:O139" si="69">N129-L129</f>
        <v>0.61629927036956911</v>
      </c>
      <c r="P129" s="119"/>
      <c r="Q129" s="118">
        <f t="shared" ref="Q129:Q139" si="70">N129-K129</f>
        <v>-0.34925964421130029</v>
      </c>
      <c r="R129" s="119"/>
    </row>
    <row r="130" spans="1:18" x14ac:dyDescent="0.25">
      <c r="A130" s="120" t="s">
        <v>7</v>
      </c>
      <c r="B130" s="121">
        <f t="shared" si="65"/>
        <v>6.9884354047608337</v>
      </c>
      <c r="C130" s="122">
        <f t="shared" si="65"/>
        <v>6.8691465993307466</v>
      </c>
      <c r="D130" s="123"/>
      <c r="E130" s="121">
        <f t="shared" si="63"/>
        <v>6.7806132542037583</v>
      </c>
      <c r="F130" s="122">
        <f t="shared" si="66"/>
        <v>-8.8533345126988294E-2</v>
      </c>
      <c r="G130" s="123"/>
      <c r="H130" s="122">
        <f t="shared" si="67"/>
        <v>-0.20782215055707542</v>
      </c>
      <c r="I130" s="123"/>
      <c r="J130" s="124"/>
      <c r="K130" s="121">
        <f t="shared" si="68"/>
        <v>6.3854467730444018</v>
      </c>
      <c r="L130" s="122">
        <f t="shared" si="68"/>
        <v>6.0546147735543006</v>
      </c>
      <c r="M130" s="123"/>
      <c r="N130" s="121">
        <f t="shared" si="64"/>
        <v>6.3732580771719585</v>
      </c>
      <c r="O130" s="122">
        <f t="shared" si="69"/>
        <v>0.31864330361765791</v>
      </c>
      <c r="P130" s="123"/>
      <c r="Q130" s="122">
        <f t="shared" si="70"/>
        <v>-1.2188695872443311E-2</v>
      </c>
      <c r="R130" s="123"/>
    </row>
    <row r="131" spans="1:18" x14ac:dyDescent="0.25">
      <c r="A131" s="37" t="s">
        <v>8</v>
      </c>
      <c r="B131" s="125">
        <f t="shared" si="65"/>
        <v>7.8058302783115066</v>
      </c>
      <c r="C131" s="126">
        <f t="shared" si="65"/>
        <v>7.0399169523748917</v>
      </c>
      <c r="D131" s="127"/>
      <c r="E131" s="125">
        <f t="shared" si="63"/>
        <v>7.1603029689575317</v>
      </c>
      <c r="F131" s="126">
        <f t="shared" si="66"/>
        <v>0.12038601658264003</v>
      </c>
      <c r="G131" s="127"/>
      <c r="H131" s="126">
        <f t="shared" si="67"/>
        <v>-0.64552730935397484</v>
      </c>
      <c r="I131" s="127"/>
      <c r="J131" s="124"/>
      <c r="K131" s="125">
        <f t="shared" si="68"/>
        <v>7.007888740078565</v>
      </c>
      <c r="L131" s="126">
        <f t="shared" si="68"/>
        <v>5.8008992307566976</v>
      </c>
      <c r="M131" s="127"/>
      <c r="N131" s="125">
        <f t="shared" si="64"/>
        <v>6.5553019870325064</v>
      </c>
      <c r="O131" s="126">
        <f t="shared" si="69"/>
        <v>0.75440275627580888</v>
      </c>
      <c r="P131" s="127"/>
      <c r="Q131" s="126">
        <f t="shared" si="70"/>
        <v>-0.45258675304605855</v>
      </c>
      <c r="R131" s="127"/>
    </row>
    <row r="132" spans="1:18" x14ac:dyDescent="0.25">
      <c r="A132" s="37" t="s">
        <v>9</v>
      </c>
      <c r="B132" s="125">
        <f t="shared" si="65"/>
        <v>7.6139094471049198</v>
      </c>
      <c r="C132" s="126">
        <f t="shared" si="65"/>
        <v>7.5691720415953663</v>
      </c>
      <c r="D132" s="127"/>
      <c r="E132" s="125">
        <f t="shared" si="63"/>
        <v>6.7768863460380278</v>
      </c>
      <c r="F132" s="126">
        <f t="shared" si="66"/>
        <v>-0.79228569555733852</v>
      </c>
      <c r="G132" s="127"/>
      <c r="H132" s="126">
        <f t="shared" si="67"/>
        <v>-0.83702310106689204</v>
      </c>
      <c r="I132" s="127"/>
      <c r="J132" s="124"/>
      <c r="K132" s="125">
        <f t="shared" si="68"/>
        <v>6.963512262677793</v>
      </c>
      <c r="L132" s="126">
        <f t="shared" si="68"/>
        <v>5.6122158202378385</v>
      </c>
      <c r="M132" s="127"/>
      <c r="N132" s="125">
        <f t="shared" si="64"/>
        <v>6.3776268269181262</v>
      </c>
      <c r="O132" s="126">
        <f t="shared" si="69"/>
        <v>0.76541100668028772</v>
      </c>
      <c r="P132" s="127"/>
      <c r="Q132" s="126">
        <f t="shared" si="70"/>
        <v>-0.58588543575966678</v>
      </c>
      <c r="R132" s="127"/>
    </row>
    <row r="133" spans="1:18" x14ac:dyDescent="0.25">
      <c r="A133" s="37" t="s">
        <v>10</v>
      </c>
      <c r="B133" s="125">
        <f t="shared" si="65"/>
        <v>4.2139253279515643</v>
      </c>
      <c r="C133" s="126">
        <f t="shared" si="65"/>
        <v>5.0260350750316398</v>
      </c>
      <c r="D133" s="127"/>
      <c r="E133" s="125">
        <f t="shared" si="63"/>
        <v>4.2979510244877561</v>
      </c>
      <c r="F133" s="126">
        <f t="shared" si="66"/>
        <v>-0.7280840505438837</v>
      </c>
      <c r="G133" s="127"/>
      <c r="H133" s="126">
        <f t="shared" si="67"/>
        <v>8.4025696536191852E-2</v>
      </c>
      <c r="I133" s="127"/>
      <c r="J133" s="124"/>
      <c r="K133" s="125">
        <f t="shared" si="68"/>
        <v>3.8995027333726471</v>
      </c>
      <c r="L133" s="126">
        <f t="shared" si="68"/>
        <v>4.5912226529137374</v>
      </c>
      <c r="M133" s="127"/>
      <c r="N133" s="125">
        <f t="shared" si="64"/>
        <v>4.0662066217109061</v>
      </c>
      <c r="O133" s="126">
        <f t="shared" si="69"/>
        <v>-0.52501603120283136</v>
      </c>
      <c r="P133" s="127"/>
      <c r="Q133" s="126">
        <f t="shared" si="70"/>
        <v>0.166703888338259</v>
      </c>
      <c r="R133" s="127"/>
    </row>
    <row r="134" spans="1:18" x14ac:dyDescent="0.25">
      <c r="A134" s="128" t="s">
        <v>11</v>
      </c>
      <c r="B134" s="129">
        <f t="shared" si="65"/>
        <v>4.8655239014968616</v>
      </c>
      <c r="C134" s="130">
        <f t="shared" si="65"/>
        <v>3.4199855177407676</v>
      </c>
      <c r="D134" s="131"/>
      <c r="E134" s="129">
        <f t="shared" si="63"/>
        <v>3.9228332853440828</v>
      </c>
      <c r="F134" s="130">
        <f t="shared" si="66"/>
        <v>0.50284776760331518</v>
      </c>
      <c r="G134" s="131"/>
      <c r="H134" s="130">
        <f t="shared" si="67"/>
        <v>-0.94269061615277883</v>
      </c>
      <c r="I134" s="131"/>
      <c r="J134" s="124"/>
      <c r="K134" s="129">
        <f t="shared" si="68"/>
        <v>4.5685376778848061</v>
      </c>
      <c r="L134" s="130">
        <f t="shared" si="68"/>
        <v>3.0620266120777893</v>
      </c>
      <c r="M134" s="131"/>
      <c r="N134" s="129">
        <f t="shared" si="64"/>
        <v>3.7132781079296477</v>
      </c>
      <c r="O134" s="130">
        <f t="shared" si="69"/>
        <v>0.65125149585185849</v>
      </c>
      <c r="P134" s="131"/>
      <c r="Q134" s="130">
        <f t="shared" si="70"/>
        <v>-0.85525956995515839</v>
      </c>
      <c r="R134" s="131"/>
    </row>
    <row r="135" spans="1:18" x14ac:dyDescent="0.25">
      <c r="A135" s="132" t="s">
        <v>12</v>
      </c>
      <c r="B135" s="133">
        <f t="shared" si="65"/>
        <v>9.1838405446822513</v>
      </c>
      <c r="C135" s="118">
        <f t="shared" si="65"/>
        <v>8.637309460440358</v>
      </c>
      <c r="D135" s="119"/>
      <c r="E135" s="133">
        <f t="shared" si="63"/>
        <v>8.6667909242277386</v>
      </c>
      <c r="F135" s="118">
        <f t="shared" si="66"/>
        <v>2.9481463787380591E-2</v>
      </c>
      <c r="G135" s="119"/>
      <c r="H135" s="118">
        <f t="shared" si="67"/>
        <v>-0.51704962045451275</v>
      </c>
      <c r="I135" s="119"/>
      <c r="J135" s="115"/>
      <c r="K135" s="133">
        <f t="shared" si="68"/>
        <v>7.8661532312003075</v>
      </c>
      <c r="L135" s="118">
        <f t="shared" si="68"/>
        <v>6.5975404633782073</v>
      </c>
      <c r="M135" s="119"/>
      <c r="N135" s="133">
        <f t="shared" si="64"/>
        <v>7.3602053404838861</v>
      </c>
      <c r="O135" s="118">
        <f t="shared" si="69"/>
        <v>0.76266487710567876</v>
      </c>
      <c r="P135" s="119"/>
      <c r="Q135" s="118">
        <f t="shared" si="70"/>
        <v>-0.50594789071642143</v>
      </c>
      <c r="R135" s="119"/>
    </row>
    <row r="136" spans="1:18" x14ac:dyDescent="0.25">
      <c r="A136" s="36" t="s">
        <v>13</v>
      </c>
      <c r="B136" s="134">
        <f t="shared" si="65"/>
        <v>8.5340819542947202</v>
      </c>
      <c r="C136" s="135">
        <f t="shared" si="65"/>
        <v>7.3655123674911662</v>
      </c>
      <c r="D136" s="136"/>
      <c r="E136" s="134">
        <f t="shared" si="63"/>
        <v>7.0671228413163893</v>
      </c>
      <c r="F136" s="135">
        <f t="shared" si="66"/>
        <v>-0.29838952617477688</v>
      </c>
      <c r="G136" s="136"/>
      <c r="H136" s="135">
        <f t="shared" si="67"/>
        <v>-1.4669591129783308</v>
      </c>
      <c r="I136" s="136"/>
      <c r="J136" s="124"/>
      <c r="K136" s="134">
        <f t="shared" si="68"/>
        <v>7.70097224830615</v>
      </c>
      <c r="L136" s="135">
        <f t="shared" si="68"/>
        <v>5.6674455150738181</v>
      </c>
      <c r="M136" s="136"/>
      <c r="N136" s="134">
        <f t="shared" si="64"/>
        <v>6.8736041326668298</v>
      </c>
      <c r="O136" s="135">
        <f t="shared" si="69"/>
        <v>1.2061586175930117</v>
      </c>
      <c r="P136" s="136"/>
      <c r="Q136" s="135">
        <f t="shared" si="70"/>
        <v>-0.82736811563932022</v>
      </c>
      <c r="R136" s="136"/>
    </row>
    <row r="137" spans="1:18" x14ac:dyDescent="0.25">
      <c r="A137" s="37" t="s">
        <v>9</v>
      </c>
      <c r="B137" s="137">
        <f t="shared" si="65"/>
        <v>9.3705927607753363</v>
      </c>
      <c r="C137" s="138">
        <f t="shared" si="65"/>
        <v>9.0404257222073152</v>
      </c>
      <c r="D137" s="139"/>
      <c r="E137" s="137">
        <f t="shared" si="63"/>
        <v>9.3623068242013865</v>
      </c>
      <c r="F137" s="138">
        <f t="shared" si="66"/>
        <v>0.32188110199407127</v>
      </c>
      <c r="G137" s="139"/>
      <c r="H137" s="138">
        <f t="shared" si="67"/>
        <v>-8.2859365739498259E-3</v>
      </c>
      <c r="I137" s="139"/>
      <c r="J137" s="124"/>
      <c r="K137" s="137">
        <f t="shared" si="68"/>
        <v>8.0045805740311788</v>
      </c>
      <c r="L137" s="138">
        <f t="shared" si="68"/>
        <v>6.6710822192240071</v>
      </c>
      <c r="M137" s="139"/>
      <c r="N137" s="137">
        <f t="shared" si="64"/>
        <v>7.6034957930657221</v>
      </c>
      <c r="O137" s="138">
        <f t="shared" si="69"/>
        <v>0.93241357384171497</v>
      </c>
      <c r="P137" s="139"/>
      <c r="Q137" s="138">
        <f t="shared" si="70"/>
        <v>-0.40108478096545674</v>
      </c>
      <c r="R137" s="139"/>
    </row>
    <row r="138" spans="1:18" x14ac:dyDescent="0.25">
      <c r="A138" s="37" t="s">
        <v>10</v>
      </c>
      <c r="B138" s="137">
        <f t="shared" si="65"/>
        <v>9.0054536625452908</v>
      </c>
      <c r="C138" s="138">
        <f t="shared" si="65"/>
        <v>8.5421562564419702</v>
      </c>
      <c r="D138" s="139"/>
      <c r="E138" s="137">
        <f t="shared" si="63"/>
        <v>7.8345320546972115</v>
      </c>
      <c r="F138" s="138">
        <f t="shared" si="66"/>
        <v>-0.70762420174475871</v>
      </c>
      <c r="G138" s="139"/>
      <c r="H138" s="138">
        <f t="shared" si="67"/>
        <v>-1.1709216078480793</v>
      </c>
      <c r="I138" s="139"/>
      <c r="J138" s="124"/>
      <c r="K138" s="137">
        <f t="shared" si="68"/>
        <v>7.8216146249016871</v>
      </c>
      <c r="L138" s="138">
        <f t="shared" si="68"/>
        <v>6.7410052451341631</v>
      </c>
      <c r="M138" s="139"/>
      <c r="N138" s="137">
        <f t="shared" si="64"/>
        <v>7.1112230573694131</v>
      </c>
      <c r="O138" s="138">
        <f t="shared" si="69"/>
        <v>0.37021781223524997</v>
      </c>
      <c r="P138" s="139"/>
      <c r="Q138" s="138">
        <f t="shared" si="70"/>
        <v>-0.71039156753227406</v>
      </c>
      <c r="R138" s="139"/>
    </row>
    <row r="139" spans="1:18" x14ac:dyDescent="0.25">
      <c r="A139" s="38" t="s">
        <v>11</v>
      </c>
      <c r="B139" s="140">
        <f t="shared" si="65"/>
        <v>9.028450913902903</v>
      </c>
      <c r="C139" s="141">
        <f t="shared" si="65"/>
        <v>8.1773153575615467</v>
      </c>
      <c r="D139" s="142"/>
      <c r="E139" s="140">
        <f t="shared" si="63"/>
        <v>8.4721924496844103</v>
      </c>
      <c r="F139" s="141">
        <f t="shared" si="66"/>
        <v>0.29487709212286362</v>
      </c>
      <c r="G139" s="142"/>
      <c r="H139" s="141">
        <f t="shared" si="67"/>
        <v>-0.55625846421849268</v>
      </c>
      <c r="I139" s="142"/>
      <c r="J139" s="124"/>
      <c r="K139" s="140">
        <f t="shared" si="68"/>
        <v>7.4280727143473735</v>
      </c>
      <c r="L139" s="141">
        <f t="shared" si="68"/>
        <v>6.8323432190656712</v>
      </c>
      <c r="M139" s="142"/>
      <c r="N139" s="140">
        <f t="shared" si="64"/>
        <v>6.8802632895629259</v>
      </c>
      <c r="O139" s="141">
        <f t="shared" si="69"/>
        <v>4.7920070497254663E-2</v>
      </c>
      <c r="P139" s="142"/>
      <c r="Q139" s="141">
        <f t="shared" si="70"/>
        <v>-0.54780942478444761</v>
      </c>
      <c r="R139" s="142"/>
    </row>
    <row r="140" spans="1:18" x14ac:dyDescent="0.25">
      <c r="A140" s="42" t="s">
        <v>14</v>
      </c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4"/>
    </row>
    <row r="141" spans="1:18" ht="21" x14ac:dyDescent="0.35">
      <c r="A141" s="104" t="s">
        <v>64</v>
      </c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</row>
    <row r="142" spans="1:18" x14ac:dyDescent="0.25">
      <c r="A142" s="72"/>
      <c r="B142" s="11" t="s">
        <v>115</v>
      </c>
      <c r="C142" s="12"/>
      <c r="D142" s="12"/>
      <c r="E142" s="12"/>
      <c r="F142" s="12"/>
      <c r="G142" s="12"/>
      <c r="H142" s="12"/>
      <c r="I142" s="13"/>
      <c r="J142" s="105"/>
      <c r="K142" s="11" t="str">
        <f>K$5</f>
        <v>año</v>
      </c>
      <c r="L142" s="12"/>
      <c r="M142" s="12"/>
      <c r="N142" s="12"/>
      <c r="O142" s="12"/>
      <c r="P142" s="12"/>
      <c r="Q142" s="12"/>
      <c r="R142" s="13"/>
    </row>
    <row r="143" spans="1:18" x14ac:dyDescent="0.25">
      <c r="A143" s="15"/>
      <c r="B143" s="106">
        <f>B$6</f>
        <v>2019</v>
      </c>
      <c r="C143" s="11">
        <f>C$6</f>
        <v>2022</v>
      </c>
      <c r="D143" s="13"/>
      <c r="E143" s="107">
        <f>D$6</f>
        <v>2023</v>
      </c>
      <c r="F143" s="108" t="str">
        <f>CONCATENATE("dif ",RIGHT(E143,2),"-",RIGHT(C143,2))</f>
        <v>dif 23-22</v>
      </c>
      <c r="G143" s="109"/>
      <c r="H143" s="108" t="str">
        <f>CONCATENATE("dif ",RIGHT(E143,2),"-",RIGHT(B143,2))</f>
        <v>dif 23-19</v>
      </c>
      <c r="I143" s="109"/>
      <c r="J143" s="110"/>
      <c r="K143" s="106">
        <f>K$6</f>
        <v>2019</v>
      </c>
      <c r="L143" s="11">
        <f>L$6</f>
        <v>2021</v>
      </c>
      <c r="M143" s="13"/>
      <c r="N143" s="107">
        <f>M$6</f>
        <v>2022</v>
      </c>
      <c r="O143" s="108" t="str">
        <f>CONCATENATE("dif ",RIGHT(N143,2),"-",RIGHT(L143,2))</f>
        <v>dif 22-21</v>
      </c>
      <c r="P143" s="109"/>
      <c r="Q143" s="108" t="str">
        <f>CONCATENATE("dif ",RIGHT(N143,2),"-",RIGHT(K143,2))</f>
        <v>dif 22-19</v>
      </c>
      <c r="R143" s="109"/>
    </row>
    <row r="144" spans="1:18" x14ac:dyDescent="0.25">
      <c r="A144" s="111" t="s">
        <v>16</v>
      </c>
      <c r="B144" s="143">
        <f t="shared" ref="B144:D156" si="71">B88/B23</f>
        <v>7.8967579831617636</v>
      </c>
      <c r="C144" s="144">
        <f t="shared" si="71"/>
        <v>7.3711241903133526</v>
      </c>
      <c r="D144" s="144">
        <f t="shared" si="71"/>
        <v>7.2606401296214171</v>
      </c>
      <c r="E144" s="145">
        <f t="shared" ref="E144:E156" si="72">D88/D23</f>
        <v>7.2606401296214171</v>
      </c>
      <c r="F144" s="113">
        <f>E144-C144</f>
        <v>-0.1104840606919355</v>
      </c>
      <c r="G144" s="114"/>
      <c r="H144" s="113">
        <f>E144-B144</f>
        <v>-0.63611785354034645</v>
      </c>
      <c r="I144" s="114"/>
      <c r="J144" s="115"/>
      <c r="K144" s="143">
        <f t="shared" ref="K144:M156" si="73">K88/K23</f>
        <v>7.0442412853950467</v>
      </c>
      <c r="L144" s="144">
        <f t="shared" si="73"/>
        <v>5.9532216226677823</v>
      </c>
      <c r="M144" s="144">
        <f t="shared" si="73"/>
        <v>6.6010991064347921</v>
      </c>
      <c r="N144" s="145">
        <f t="shared" ref="N144:N156" si="74">M88/M23</f>
        <v>6.6010991064347921</v>
      </c>
      <c r="O144" s="113">
        <f>N144-L144</f>
        <v>0.64787748376700982</v>
      </c>
      <c r="P144" s="114"/>
      <c r="Q144" s="113">
        <f>N144-K144</f>
        <v>-0.44314217896025454</v>
      </c>
      <c r="R144" s="114"/>
    </row>
    <row r="145" spans="1:18" x14ac:dyDescent="0.25">
      <c r="A145" s="146" t="s">
        <v>17</v>
      </c>
      <c r="B145" s="112">
        <f t="shared" si="71"/>
        <v>4.8966550174737895</v>
      </c>
      <c r="C145" s="144">
        <f t="shared" si="71"/>
        <v>4.5312889016566125</v>
      </c>
      <c r="D145" s="144">
        <f t="shared" si="71"/>
        <v>4.6213189479897681</v>
      </c>
      <c r="E145" s="147">
        <f t="shared" si="72"/>
        <v>4.6213189479897681</v>
      </c>
      <c r="F145" s="118">
        <f>E145-C145</f>
        <v>9.0030046333155589E-2</v>
      </c>
      <c r="G145" s="119"/>
      <c r="H145" s="118">
        <f>E145-B145</f>
        <v>-0.27533606948402145</v>
      </c>
      <c r="I145" s="119"/>
      <c r="J145" s="115"/>
      <c r="K145" s="143">
        <f t="shared" si="73"/>
        <v>4.4044696374517089</v>
      </c>
      <c r="L145" s="144">
        <f t="shared" si="73"/>
        <v>3.5630144158260455</v>
      </c>
      <c r="M145" s="144">
        <f t="shared" si="73"/>
        <v>4.0857057714493088</v>
      </c>
      <c r="N145" s="145">
        <f t="shared" si="74"/>
        <v>4.0857057714493088</v>
      </c>
      <c r="O145" s="118">
        <f t="shared" ref="O145:O166" si="75">N145-L145</f>
        <v>0.5226913556232633</v>
      </c>
      <c r="P145" s="119"/>
      <c r="Q145" s="118">
        <f t="shared" ref="Q145:Q166" si="76">N145-K145</f>
        <v>-0.31876386600240014</v>
      </c>
      <c r="R145" s="119"/>
    </row>
    <row r="146" spans="1:18" x14ac:dyDescent="0.25">
      <c r="A146" s="148" t="s">
        <v>18</v>
      </c>
      <c r="B146" s="121">
        <f t="shared" si="71"/>
        <v>3.5543478260869565</v>
      </c>
      <c r="C146" s="149">
        <f t="shared" si="71"/>
        <v>3.5062822921559418</v>
      </c>
      <c r="D146" s="149">
        <f t="shared" si="71"/>
        <v>3.6046205705829153</v>
      </c>
      <c r="E146" s="150">
        <f t="shared" si="72"/>
        <v>3.6046205705829153</v>
      </c>
      <c r="F146" s="122">
        <f>E146-C146</f>
        <v>9.8338278426973513E-2</v>
      </c>
      <c r="G146" s="123"/>
      <c r="H146" s="122">
        <f>E146-B146</f>
        <v>5.0272744495958754E-2</v>
      </c>
      <c r="I146" s="123"/>
      <c r="J146" s="124"/>
      <c r="K146" s="151">
        <f t="shared" si="73"/>
        <v>3.134368300614236</v>
      </c>
      <c r="L146" s="149">
        <f t="shared" si="73"/>
        <v>2.6842551820943736</v>
      </c>
      <c r="M146" s="149">
        <f t="shared" si="73"/>
        <v>2.8701442316780401</v>
      </c>
      <c r="N146" s="152">
        <f t="shared" si="74"/>
        <v>2.8701442316780401</v>
      </c>
      <c r="O146" s="122">
        <f t="shared" si="75"/>
        <v>0.18588904958366648</v>
      </c>
      <c r="P146" s="123"/>
      <c r="Q146" s="122">
        <f t="shared" si="76"/>
        <v>-0.26422406893619588</v>
      </c>
      <c r="R146" s="123"/>
    </row>
    <row r="147" spans="1:18" x14ac:dyDescent="0.25">
      <c r="A147" s="120" t="s">
        <v>19</v>
      </c>
      <c r="B147" s="121">
        <f t="shared" si="71"/>
        <v>4.3713956170703572</v>
      </c>
      <c r="C147" s="149">
        <f t="shared" si="71"/>
        <v>3.6834862385321099</v>
      </c>
      <c r="D147" s="149">
        <f t="shared" si="71"/>
        <v>4.085650329877474</v>
      </c>
      <c r="E147" s="150">
        <f t="shared" si="72"/>
        <v>4.085650329877474</v>
      </c>
      <c r="F147" s="122">
        <f t="shared" ref="F147:F166" si="77">E147-C147</f>
        <v>0.40216409134536413</v>
      </c>
      <c r="G147" s="123"/>
      <c r="H147" s="122">
        <f t="shared" ref="H147:H166" si="78">E147-B147</f>
        <v>-0.28574528719288317</v>
      </c>
      <c r="I147" s="123"/>
      <c r="J147" s="124"/>
      <c r="K147" s="151">
        <f t="shared" si="73"/>
        <v>3.2821419315909379</v>
      </c>
      <c r="L147" s="149">
        <f t="shared" si="73"/>
        <v>2.7911433201959555</v>
      </c>
      <c r="M147" s="149">
        <f t="shared" si="73"/>
        <v>3.1053962223135847</v>
      </c>
      <c r="N147" s="152">
        <f t="shared" si="74"/>
        <v>3.1053962223135847</v>
      </c>
      <c r="O147" s="122">
        <f t="shared" si="75"/>
        <v>0.31425290211762924</v>
      </c>
      <c r="P147" s="123"/>
      <c r="Q147" s="122">
        <f t="shared" si="76"/>
        <v>-0.17674570927735322</v>
      </c>
      <c r="R147" s="123"/>
    </row>
    <row r="148" spans="1:18" x14ac:dyDescent="0.25">
      <c r="A148" s="120" t="s">
        <v>20</v>
      </c>
      <c r="B148" s="121">
        <f t="shared" si="71"/>
        <v>2.6668754698070658</v>
      </c>
      <c r="C148" s="149">
        <f t="shared" si="71"/>
        <v>3.3384773662551441</v>
      </c>
      <c r="D148" s="149">
        <f t="shared" si="71"/>
        <v>2.4936054421768707</v>
      </c>
      <c r="E148" s="150">
        <f t="shared" si="72"/>
        <v>2.4936054421768707</v>
      </c>
      <c r="F148" s="122">
        <f t="shared" si="77"/>
        <v>-0.84487192407827338</v>
      </c>
      <c r="G148" s="123"/>
      <c r="H148" s="122">
        <f t="shared" si="78"/>
        <v>-0.17327002763019506</v>
      </c>
      <c r="I148" s="123"/>
      <c r="J148" s="124"/>
      <c r="K148" s="151">
        <f t="shared" si="73"/>
        <v>2.8904333501471742</v>
      </c>
      <c r="L148" s="149">
        <f t="shared" si="73"/>
        <v>2.5675111638572634</v>
      </c>
      <c r="M148" s="149">
        <f t="shared" si="73"/>
        <v>2.6348766759453111</v>
      </c>
      <c r="N148" s="152">
        <f t="shared" si="74"/>
        <v>2.6348766759453111</v>
      </c>
      <c r="O148" s="122">
        <f t="shared" si="75"/>
        <v>6.7365512088047641E-2</v>
      </c>
      <c r="P148" s="123"/>
      <c r="Q148" s="122">
        <f t="shared" si="76"/>
        <v>-0.25555667420186312</v>
      </c>
      <c r="R148" s="123"/>
    </row>
    <row r="149" spans="1:18" x14ac:dyDescent="0.25">
      <c r="A149" s="153" t="s">
        <v>65</v>
      </c>
      <c r="B149" s="129">
        <f t="shared" si="71"/>
        <v>5.6080521960534693</v>
      </c>
      <c r="C149" s="154">
        <f t="shared" si="71"/>
        <v>5.2369442198868228</v>
      </c>
      <c r="D149" s="154">
        <f t="shared" si="71"/>
        <v>5.2959194806611753</v>
      </c>
      <c r="E149" s="155">
        <f t="shared" si="72"/>
        <v>5.2959194806611753</v>
      </c>
      <c r="F149" s="126">
        <f t="shared" si="77"/>
        <v>5.8975260774352556E-2</v>
      </c>
      <c r="G149" s="127"/>
      <c r="H149" s="126">
        <f t="shared" si="78"/>
        <v>-0.31213271539229392</v>
      </c>
      <c r="I149" s="127"/>
      <c r="J149" s="124"/>
      <c r="K149" s="156">
        <f t="shared" si="73"/>
        <v>5.2382405634346236</v>
      </c>
      <c r="L149" s="154">
        <f t="shared" si="73"/>
        <v>4.5144865492266817</v>
      </c>
      <c r="M149" s="154">
        <f t="shared" si="73"/>
        <v>4.952381594176285</v>
      </c>
      <c r="N149" s="157">
        <f t="shared" si="74"/>
        <v>4.952381594176285</v>
      </c>
      <c r="O149" s="126">
        <f t="shared" si="75"/>
        <v>0.4378950449496033</v>
      </c>
      <c r="P149" s="127"/>
      <c r="Q149" s="126">
        <f t="shared" si="76"/>
        <v>-0.28585896925833865</v>
      </c>
      <c r="R149" s="127"/>
    </row>
    <row r="150" spans="1:18" x14ac:dyDescent="0.25">
      <c r="A150" s="158" t="s">
        <v>22</v>
      </c>
      <c r="B150" s="117">
        <f t="shared" si="71"/>
        <v>8.3401804793309662</v>
      </c>
      <c r="C150" s="159">
        <f t="shared" si="71"/>
        <v>7.8825626764965833</v>
      </c>
      <c r="D150" s="159">
        <f t="shared" si="71"/>
        <v>7.7304121710555114</v>
      </c>
      <c r="E150" s="160">
        <f t="shared" si="72"/>
        <v>7.7304121710555114</v>
      </c>
      <c r="F150" s="118">
        <f t="shared" si="77"/>
        <v>-0.15215050544107189</v>
      </c>
      <c r="G150" s="119"/>
      <c r="H150" s="118">
        <f t="shared" si="78"/>
        <v>-0.60976830827545481</v>
      </c>
      <c r="I150" s="119"/>
      <c r="J150" s="115"/>
      <c r="K150" s="161">
        <f t="shared" si="73"/>
        <v>7.7750286996672315</v>
      </c>
      <c r="L150" s="159">
        <f t="shared" si="73"/>
        <v>7.1992897050882103</v>
      </c>
      <c r="M150" s="159">
        <f t="shared" si="73"/>
        <v>7.2847855944903124</v>
      </c>
      <c r="N150" s="162">
        <f t="shared" si="74"/>
        <v>7.2847855944903124</v>
      </c>
      <c r="O150" s="118">
        <f t="shared" si="75"/>
        <v>8.5495889402102065E-2</v>
      </c>
      <c r="P150" s="119"/>
      <c r="Q150" s="118">
        <f t="shared" si="76"/>
        <v>-0.49024310517691916</v>
      </c>
      <c r="R150" s="119"/>
    </row>
    <row r="151" spans="1:18" x14ac:dyDescent="0.25">
      <c r="A151" s="163" t="s">
        <v>23</v>
      </c>
      <c r="B151" s="164">
        <f t="shared" si="71"/>
        <v>9.9101958575266487</v>
      </c>
      <c r="C151" s="165">
        <f t="shared" si="71"/>
        <v>9.5090344662898989</v>
      </c>
      <c r="D151" s="165">
        <f t="shared" si="71"/>
        <v>9.167391191843917</v>
      </c>
      <c r="E151" s="166">
        <f t="shared" si="72"/>
        <v>9.167391191843917</v>
      </c>
      <c r="F151" s="135">
        <f t="shared" si="77"/>
        <v>-0.34164327444598186</v>
      </c>
      <c r="G151" s="136"/>
      <c r="H151" s="135">
        <f t="shared" si="78"/>
        <v>-0.74280466568273162</v>
      </c>
      <c r="I151" s="136"/>
      <c r="J151" s="124"/>
      <c r="K151" s="167">
        <f t="shared" si="73"/>
        <v>9.009659090909091</v>
      </c>
      <c r="L151" s="165">
        <f t="shared" si="73"/>
        <v>8.1210286695340699</v>
      </c>
      <c r="M151" s="165">
        <f t="shared" si="73"/>
        <v>8.2167022288823954</v>
      </c>
      <c r="N151" s="168">
        <f t="shared" si="74"/>
        <v>8.2167022288823954</v>
      </c>
      <c r="O151" s="135">
        <f t="shared" si="75"/>
        <v>9.5673559348325554E-2</v>
      </c>
      <c r="P151" s="136"/>
      <c r="Q151" s="135">
        <f t="shared" si="76"/>
        <v>-0.79295686202669557</v>
      </c>
      <c r="R151" s="136"/>
    </row>
    <row r="152" spans="1:18" x14ac:dyDescent="0.25">
      <c r="A152" s="169" t="s">
        <v>24</v>
      </c>
      <c r="B152" s="137">
        <f t="shared" si="71"/>
        <v>11.384754335260116</v>
      </c>
      <c r="C152" s="170">
        <f t="shared" si="71"/>
        <v>9.2177874186550977</v>
      </c>
      <c r="D152" s="170">
        <f t="shared" si="71"/>
        <v>9.4688709110094962</v>
      </c>
      <c r="E152" s="171">
        <f t="shared" si="72"/>
        <v>9.4688709110094962</v>
      </c>
      <c r="F152" s="138">
        <f t="shared" si="77"/>
        <v>0.25108349235439853</v>
      </c>
      <c r="G152" s="139"/>
      <c r="H152" s="138">
        <f t="shared" si="78"/>
        <v>-1.9158834242506195</v>
      </c>
      <c r="I152" s="139"/>
      <c r="J152" s="124"/>
      <c r="K152" s="172">
        <f t="shared" si="73"/>
        <v>9.180941371961131</v>
      </c>
      <c r="L152" s="170">
        <f t="shared" si="73"/>
        <v>7.3074507564944335</v>
      </c>
      <c r="M152" s="170">
        <f t="shared" si="73"/>
        <v>7.9056840454723636</v>
      </c>
      <c r="N152" s="173">
        <f t="shared" si="74"/>
        <v>7.9056840454723636</v>
      </c>
      <c r="O152" s="138">
        <f t="shared" si="75"/>
        <v>0.59823328897793004</v>
      </c>
      <c r="P152" s="139"/>
      <c r="Q152" s="138">
        <f t="shared" si="76"/>
        <v>-1.2752573264887674</v>
      </c>
      <c r="R152" s="139"/>
    </row>
    <row r="153" spans="1:18" x14ac:dyDescent="0.25">
      <c r="A153" s="169" t="s">
        <v>25</v>
      </c>
      <c r="B153" s="137">
        <f t="shared" si="71"/>
        <v>8.5305676855895189</v>
      </c>
      <c r="C153" s="170">
        <f t="shared" si="71"/>
        <v>4.5770392749244717</v>
      </c>
      <c r="D153" s="170">
        <f t="shared" si="71"/>
        <v>6.0576923076923075</v>
      </c>
      <c r="E153" s="171">
        <f t="shared" si="72"/>
        <v>6.0576923076923075</v>
      </c>
      <c r="F153" s="138">
        <f t="shared" si="77"/>
        <v>1.4806530327678358</v>
      </c>
      <c r="G153" s="139"/>
      <c r="H153" s="138">
        <f t="shared" si="78"/>
        <v>-2.4728753778972115</v>
      </c>
      <c r="I153" s="139"/>
      <c r="J153" s="124"/>
      <c r="K153" s="172">
        <f t="shared" si="73"/>
        <v>5.9982768523836878</v>
      </c>
      <c r="L153" s="170">
        <f t="shared" si="73"/>
        <v>5.1454864154250659</v>
      </c>
      <c r="M153" s="170">
        <f t="shared" si="73"/>
        <v>5.0304465493910691</v>
      </c>
      <c r="N153" s="173">
        <f t="shared" si="74"/>
        <v>5.0304465493910691</v>
      </c>
      <c r="O153" s="138">
        <f t="shared" si="75"/>
        <v>-0.11503986603399685</v>
      </c>
      <c r="P153" s="139"/>
      <c r="Q153" s="138">
        <f t="shared" si="76"/>
        <v>-0.96783030299261874</v>
      </c>
      <c r="R153" s="139"/>
    </row>
    <row r="154" spans="1:18" x14ac:dyDescent="0.25">
      <c r="A154" s="169" t="s">
        <v>26</v>
      </c>
      <c r="B154" s="137">
        <f t="shared" si="71"/>
        <v>8.1658776082763449</v>
      </c>
      <c r="C154" s="170">
        <f t="shared" si="71"/>
        <v>7.9388353070443172</v>
      </c>
      <c r="D154" s="170">
        <f t="shared" si="71"/>
        <v>7.1379057847205276</v>
      </c>
      <c r="E154" s="171">
        <f t="shared" si="72"/>
        <v>7.1379057847205276</v>
      </c>
      <c r="F154" s="138">
        <f t="shared" si="77"/>
        <v>-0.80092952232378956</v>
      </c>
      <c r="G154" s="139"/>
      <c r="H154" s="138">
        <f t="shared" si="78"/>
        <v>-1.0279718235558173</v>
      </c>
      <c r="I154" s="139"/>
      <c r="J154" s="124"/>
      <c r="K154" s="172">
        <f t="shared" si="73"/>
        <v>7.9961553972308108</v>
      </c>
      <c r="L154" s="170">
        <f t="shared" si="73"/>
        <v>7.5367716535433074</v>
      </c>
      <c r="M154" s="170">
        <f t="shared" si="73"/>
        <v>7.8789380814886112</v>
      </c>
      <c r="N154" s="173">
        <f t="shared" si="74"/>
        <v>7.8789380814886112</v>
      </c>
      <c r="O154" s="138">
        <f t="shared" si="75"/>
        <v>0.34216642794530383</v>
      </c>
      <c r="P154" s="139"/>
      <c r="Q154" s="138">
        <f t="shared" si="76"/>
        <v>-0.11721731574219962</v>
      </c>
      <c r="R154" s="139"/>
    </row>
    <row r="155" spans="1:18" x14ac:dyDescent="0.25">
      <c r="A155" s="169" t="s">
        <v>27</v>
      </c>
      <c r="B155" s="137">
        <f t="shared" si="71"/>
        <v>5.0681137724550895</v>
      </c>
      <c r="C155" s="170">
        <f t="shared" si="71"/>
        <v>5.6073793755912957</v>
      </c>
      <c r="D155" s="170">
        <f t="shared" si="71"/>
        <v>5.0081755593803789</v>
      </c>
      <c r="E155" s="171">
        <f t="shared" si="72"/>
        <v>5.0081755593803789</v>
      </c>
      <c r="F155" s="138">
        <f t="shared" si="77"/>
        <v>-0.59920381621091678</v>
      </c>
      <c r="G155" s="139"/>
      <c r="H155" s="138">
        <f t="shared" si="78"/>
        <v>-5.9938213074710589E-2</v>
      </c>
      <c r="I155" s="139"/>
      <c r="J155" s="124"/>
      <c r="K155" s="172">
        <f t="shared" si="73"/>
        <v>4.9315607207841756</v>
      </c>
      <c r="L155" s="170">
        <f t="shared" si="73"/>
        <v>5.1797619047619046</v>
      </c>
      <c r="M155" s="170">
        <f t="shared" si="73"/>
        <v>4.8667144527860566</v>
      </c>
      <c r="N155" s="173">
        <f t="shared" si="74"/>
        <v>4.8667144527860566</v>
      </c>
      <c r="O155" s="138">
        <f t="shared" si="75"/>
        <v>-0.31304745197584793</v>
      </c>
      <c r="P155" s="139"/>
      <c r="Q155" s="138">
        <f t="shared" si="76"/>
        <v>-6.4846267998118989E-2</v>
      </c>
      <c r="R155" s="139"/>
    </row>
    <row r="156" spans="1:18" x14ac:dyDescent="0.25">
      <c r="A156" s="169" t="s">
        <v>28</v>
      </c>
      <c r="B156" s="137">
        <f t="shared" si="71"/>
        <v>8.5276549530680317</v>
      </c>
      <c r="C156" s="170">
        <f t="shared" si="71"/>
        <v>7.7755983222304463</v>
      </c>
      <c r="D156" s="170">
        <f t="shared" si="71"/>
        <v>8.504447501146263</v>
      </c>
      <c r="E156" s="171">
        <f t="shared" si="72"/>
        <v>8.504447501146263</v>
      </c>
      <c r="F156" s="138">
        <f t="shared" si="77"/>
        <v>0.72884917891581669</v>
      </c>
      <c r="G156" s="139"/>
      <c r="H156" s="138">
        <f t="shared" si="78"/>
        <v>-2.3207451921768651E-2</v>
      </c>
      <c r="I156" s="139"/>
      <c r="J156" s="124"/>
      <c r="K156" s="172">
        <f t="shared" si="73"/>
        <v>8.2730188301045846</v>
      </c>
      <c r="L156" s="170">
        <f t="shared" si="73"/>
        <v>7.8200913242009129</v>
      </c>
      <c r="M156" s="170">
        <f t="shared" si="73"/>
        <v>7.931938678312755</v>
      </c>
      <c r="N156" s="173">
        <f t="shared" si="74"/>
        <v>7.931938678312755</v>
      </c>
      <c r="O156" s="138">
        <f t="shared" si="75"/>
        <v>0.1118473541118421</v>
      </c>
      <c r="P156" s="139"/>
      <c r="Q156" s="138">
        <f t="shared" si="76"/>
        <v>-0.3410801517918296</v>
      </c>
      <c r="R156" s="139"/>
    </row>
    <row r="157" spans="1:18" x14ac:dyDescent="0.25">
      <c r="A157" s="169" t="s">
        <v>30</v>
      </c>
      <c r="B157" s="137">
        <f t="shared" ref="B157:D161" si="79">B101/B37</f>
        <v>8.1187975795432372</v>
      </c>
      <c r="C157" s="170">
        <f t="shared" si="79"/>
        <v>8.3446063360513296</v>
      </c>
      <c r="D157" s="170">
        <f t="shared" si="79"/>
        <v>7.7409193634817459</v>
      </c>
      <c r="E157" s="171">
        <f>D101/D37</f>
        <v>7.7409193634817459</v>
      </c>
      <c r="F157" s="138">
        <f t="shared" si="77"/>
        <v>-0.6036869725695837</v>
      </c>
      <c r="G157" s="139"/>
      <c r="H157" s="138">
        <f t="shared" si="78"/>
        <v>-0.3778782160614913</v>
      </c>
      <c r="I157" s="139"/>
      <c r="J157" s="124"/>
      <c r="K157" s="172">
        <f t="shared" ref="K157:M161" si="80">K101/K37</f>
        <v>7.646383460608142</v>
      </c>
      <c r="L157" s="170">
        <f t="shared" si="80"/>
        <v>7.512242038359358</v>
      </c>
      <c r="M157" s="170">
        <f t="shared" si="80"/>
        <v>7.3485993522029336</v>
      </c>
      <c r="N157" s="173">
        <f>M101/M37</f>
        <v>7.3485993522029336</v>
      </c>
      <c r="O157" s="138">
        <f t="shared" si="75"/>
        <v>-0.16364268615642441</v>
      </c>
      <c r="P157" s="139"/>
      <c r="Q157" s="138">
        <f t="shared" si="76"/>
        <v>-0.29778410840520841</v>
      </c>
      <c r="R157" s="139"/>
    </row>
    <row r="158" spans="1:18" x14ac:dyDescent="0.25">
      <c r="A158" s="169" t="s">
        <v>31</v>
      </c>
      <c r="B158" s="137">
        <f t="shared" si="79"/>
        <v>7.9707698319656117</v>
      </c>
      <c r="C158" s="170">
        <f t="shared" si="79"/>
        <v>6.7073252127482066</v>
      </c>
      <c r="D158" s="170">
        <f t="shared" si="79"/>
        <v>7.270897029131814</v>
      </c>
      <c r="E158" s="171">
        <f>D102/D38</f>
        <v>7.270897029131814</v>
      </c>
      <c r="F158" s="138">
        <f t="shared" si="77"/>
        <v>0.56357181638360743</v>
      </c>
      <c r="G158" s="139"/>
      <c r="H158" s="138">
        <f t="shared" si="78"/>
        <v>-0.69987280283379771</v>
      </c>
      <c r="I158" s="139"/>
      <c r="J158" s="124"/>
      <c r="K158" s="172">
        <f t="shared" si="80"/>
        <v>7.072908056304283</v>
      </c>
      <c r="L158" s="170">
        <f t="shared" si="80"/>
        <v>6.3691589514605544</v>
      </c>
      <c r="M158" s="170">
        <f t="shared" si="80"/>
        <v>6.5305758313057582</v>
      </c>
      <c r="N158" s="173">
        <f>M102/M38</f>
        <v>6.5305758313057582</v>
      </c>
      <c r="O158" s="138">
        <f t="shared" si="75"/>
        <v>0.16141687984520381</v>
      </c>
      <c r="P158" s="139"/>
      <c r="Q158" s="138">
        <f t="shared" si="76"/>
        <v>-0.54233222499852474</v>
      </c>
      <c r="R158" s="139"/>
    </row>
    <row r="159" spans="1:18" x14ac:dyDescent="0.25">
      <c r="A159" s="169" t="s">
        <v>32</v>
      </c>
      <c r="B159" s="137">
        <f t="shared" si="79"/>
        <v>8.2591157476403385</v>
      </c>
      <c r="C159" s="170">
        <f t="shared" si="79"/>
        <v>7.1775342083216982</v>
      </c>
      <c r="D159" s="170">
        <f t="shared" si="79"/>
        <v>7.7942781415653259</v>
      </c>
      <c r="E159" s="171">
        <f>D103/D39</f>
        <v>7.7942781415653259</v>
      </c>
      <c r="F159" s="138">
        <f t="shared" si="77"/>
        <v>0.61674393324362775</v>
      </c>
      <c r="G159" s="139"/>
      <c r="H159" s="138">
        <f t="shared" si="78"/>
        <v>-0.46483760607501257</v>
      </c>
      <c r="I159" s="139"/>
      <c r="J159" s="124"/>
      <c r="K159" s="172">
        <f t="shared" si="80"/>
        <v>8.1048774470678726</v>
      </c>
      <c r="L159" s="170">
        <f t="shared" si="80"/>
        <v>7.4239719340407042</v>
      </c>
      <c r="M159" s="170">
        <f t="shared" si="80"/>
        <v>7.5935913387544742</v>
      </c>
      <c r="N159" s="173">
        <f>M103/M39</f>
        <v>7.5935913387544742</v>
      </c>
      <c r="O159" s="138">
        <f t="shared" si="75"/>
        <v>0.16961940471377002</v>
      </c>
      <c r="P159" s="139"/>
      <c r="Q159" s="138">
        <f t="shared" si="76"/>
        <v>-0.51128610831339838</v>
      </c>
      <c r="R159" s="139"/>
    </row>
    <row r="160" spans="1:18" x14ac:dyDescent="0.25">
      <c r="A160" s="169" t="s">
        <v>33</v>
      </c>
      <c r="B160" s="137">
        <f t="shared" si="79"/>
        <v>8.6940199335548165</v>
      </c>
      <c r="C160" s="170">
        <f t="shared" si="79"/>
        <v>8.3980006777363609</v>
      </c>
      <c r="D160" s="170">
        <f t="shared" si="79"/>
        <v>8.3716035809643472</v>
      </c>
      <c r="E160" s="171">
        <f>D104/D40</f>
        <v>8.3716035809643472</v>
      </c>
      <c r="F160" s="138">
        <f t="shared" si="77"/>
        <v>-2.6397096772013739E-2</v>
      </c>
      <c r="G160" s="139"/>
      <c r="H160" s="138">
        <f t="shared" si="78"/>
        <v>-0.3224163525904693</v>
      </c>
      <c r="I160" s="139"/>
      <c r="J160" s="124"/>
      <c r="K160" s="172">
        <f t="shared" si="80"/>
        <v>8.103965277674023</v>
      </c>
      <c r="L160" s="170">
        <f t="shared" si="80"/>
        <v>7.7832692287088721</v>
      </c>
      <c r="M160" s="170">
        <f t="shared" si="80"/>
        <v>7.6960850731867545</v>
      </c>
      <c r="N160" s="173">
        <f>M104/M40</f>
        <v>7.6960850731867545</v>
      </c>
      <c r="O160" s="138">
        <f t="shared" si="75"/>
        <v>-8.7184155522117557E-2</v>
      </c>
      <c r="P160" s="139"/>
      <c r="Q160" s="138">
        <f t="shared" si="76"/>
        <v>-0.40788020448726847</v>
      </c>
      <c r="R160" s="139"/>
    </row>
    <row r="161" spans="1:18" x14ac:dyDescent="0.25">
      <c r="A161" s="169" t="s">
        <v>34</v>
      </c>
      <c r="B161" s="137">
        <f t="shared" si="79"/>
        <v>7.9230269145754777</v>
      </c>
      <c r="C161" s="170">
        <f t="shared" si="79"/>
        <v>7.240654205607477</v>
      </c>
      <c r="D161" s="170">
        <f t="shared" si="79"/>
        <v>7.6788868521913018</v>
      </c>
      <c r="E161" s="171">
        <f>D105/D41</f>
        <v>7.6788868521913018</v>
      </c>
      <c r="F161" s="138">
        <f t="shared" si="77"/>
        <v>0.43823264658382488</v>
      </c>
      <c r="G161" s="139"/>
      <c r="H161" s="138">
        <f t="shared" si="78"/>
        <v>-0.24414006238417585</v>
      </c>
      <c r="I161" s="139"/>
      <c r="J161" s="124"/>
      <c r="K161" s="172">
        <f t="shared" si="80"/>
        <v>7.5792842673869005</v>
      </c>
      <c r="L161" s="170">
        <f t="shared" si="80"/>
        <v>7.4987475125834013</v>
      </c>
      <c r="M161" s="170">
        <f t="shared" si="80"/>
        <v>7.5279142308860685</v>
      </c>
      <c r="N161" s="173">
        <f>M105/M41</f>
        <v>7.5279142308860685</v>
      </c>
      <c r="O161" s="138">
        <f t="shared" si="75"/>
        <v>2.9166718302667149E-2</v>
      </c>
      <c r="P161" s="139"/>
      <c r="Q161" s="138">
        <f t="shared" si="76"/>
        <v>-5.137003650083205E-2</v>
      </c>
      <c r="R161" s="139"/>
    </row>
    <row r="162" spans="1:18" x14ac:dyDescent="0.25">
      <c r="A162" s="169" t="s">
        <v>36</v>
      </c>
      <c r="B162" s="137">
        <f t="shared" ref="B162:D164" si="81">B106/B43</f>
        <v>8.3438708210143275</v>
      </c>
      <c r="C162" s="170">
        <f t="shared" si="81"/>
        <v>7.4229041916167668</v>
      </c>
      <c r="D162" s="170">
        <f t="shared" si="81"/>
        <v>7.4326091016622051</v>
      </c>
      <c r="E162" s="171">
        <f>D106/D43</f>
        <v>7.4326091016622051</v>
      </c>
      <c r="F162" s="138">
        <f t="shared" si="77"/>
        <v>9.7049100454382753E-3</v>
      </c>
      <c r="G162" s="139"/>
      <c r="H162" s="138">
        <f t="shared" si="78"/>
        <v>-0.91126171935212241</v>
      </c>
      <c r="I162" s="139"/>
      <c r="J162" s="124"/>
      <c r="K162" s="172">
        <f t="shared" ref="K162:M164" si="82">K106/K43</f>
        <v>7.079664222686068</v>
      </c>
      <c r="L162" s="170">
        <f t="shared" si="82"/>
        <v>6.4011583949883892</v>
      </c>
      <c r="M162" s="170">
        <f t="shared" si="82"/>
        <v>6.3110118451450932</v>
      </c>
      <c r="N162" s="173">
        <f>M106/M43</f>
        <v>6.3110118451450932</v>
      </c>
      <c r="O162" s="138">
        <f t="shared" si="75"/>
        <v>-9.0146549843296064E-2</v>
      </c>
      <c r="P162" s="139"/>
      <c r="Q162" s="138">
        <f t="shared" si="76"/>
        <v>-0.76865237754097482</v>
      </c>
      <c r="R162" s="139"/>
    </row>
    <row r="163" spans="1:18" x14ac:dyDescent="0.25">
      <c r="A163" s="169" t="s">
        <v>37</v>
      </c>
      <c r="B163" s="137">
        <f t="shared" si="81"/>
        <v>9.4209668025626083</v>
      </c>
      <c r="C163" s="170">
        <f t="shared" si="81"/>
        <v>7.903316866619619</v>
      </c>
      <c r="D163" s="170">
        <f t="shared" si="81"/>
        <v>7.9032598653820774</v>
      </c>
      <c r="E163" s="171">
        <f>D107/D44</f>
        <v>7.9032598653820774</v>
      </c>
      <c r="F163" s="138">
        <f t="shared" si="77"/>
        <v>-5.7001237541598471E-5</v>
      </c>
      <c r="G163" s="139"/>
      <c r="H163" s="138">
        <f t="shared" si="78"/>
        <v>-1.517706937180531</v>
      </c>
      <c r="I163" s="139"/>
      <c r="J163" s="124"/>
      <c r="K163" s="172">
        <f t="shared" si="82"/>
        <v>8.8600630463748331</v>
      </c>
      <c r="L163" s="170">
        <f t="shared" si="82"/>
        <v>8.2401219512195123</v>
      </c>
      <c r="M163" s="170">
        <f t="shared" si="82"/>
        <v>8.3890519220152839</v>
      </c>
      <c r="N163" s="173">
        <f>M107/M44</f>
        <v>8.3890519220152839</v>
      </c>
      <c r="O163" s="138">
        <f t="shared" si="75"/>
        <v>0.14892997079577164</v>
      </c>
      <c r="P163" s="139"/>
      <c r="Q163" s="138">
        <f t="shared" si="76"/>
        <v>-0.47101112435954917</v>
      </c>
      <c r="R163" s="139"/>
    </row>
    <row r="164" spans="1:18" x14ac:dyDescent="0.25">
      <c r="A164" s="169" t="s">
        <v>38</v>
      </c>
      <c r="B164" s="137">
        <f t="shared" si="81"/>
        <v>8.5808999521302063</v>
      </c>
      <c r="C164" s="170">
        <f t="shared" si="81"/>
        <v>7.8874806001034665</v>
      </c>
      <c r="D164" s="170">
        <f t="shared" si="81"/>
        <v>7.3761949537690015</v>
      </c>
      <c r="E164" s="171">
        <f>D108/D45</f>
        <v>7.3761949537690015</v>
      </c>
      <c r="F164" s="138">
        <f t="shared" si="77"/>
        <v>-0.51128564633446505</v>
      </c>
      <c r="G164" s="139"/>
      <c r="H164" s="138">
        <f t="shared" si="78"/>
        <v>-1.2047049983612048</v>
      </c>
      <c r="I164" s="139"/>
      <c r="J164" s="124"/>
      <c r="K164" s="172">
        <f t="shared" si="82"/>
        <v>7.9921907420681331</v>
      </c>
      <c r="L164" s="170">
        <f t="shared" si="82"/>
        <v>7.7488147378877503</v>
      </c>
      <c r="M164" s="170">
        <f t="shared" si="82"/>
        <v>7.6272554271215114</v>
      </c>
      <c r="N164" s="173">
        <f>M108/M45</f>
        <v>7.6272554271215114</v>
      </c>
      <c r="O164" s="138">
        <f t="shared" si="75"/>
        <v>-0.12155931076623894</v>
      </c>
      <c r="P164" s="139"/>
      <c r="Q164" s="138">
        <f t="shared" si="76"/>
        <v>-0.36493531494662168</v>
      </c>
      <c r="R164" s="139"/>
    </row>
    <row r="165" spans="1:18" x14ac:dyDescent="0.25">
      <c r="A165" s="169" t="s">
        <v>45</v>
      </c>
      <c r="B165" s="137">
        <f>B109/B52</f>
        <v>8.2932088831670416</v>
      </c>
      <c r="C165" s="170">
        <f>C109/C52</f>
        <v>7.5272727272727273</v>
      </c>
      <c r="D165" s="170">
        <f>D109/D52</f>
        <v>7.796286472148541</v>
      </c>
      <c r="E165" s="171">
        <f>D109/D52</f>
        <v>7.796286472148541</v>
      </c>
      <c r="F165" s="138">
        <f t="shared" si="77"/>
        <v>0.26901374487581364</v>
      </c>
      <c r="G165" s="139"/>
      <c r="H165" s="138">
        <f t="shared" si="78"/>
        <v>-0.49692241101850065</v>
      </c>
      <c r="I165" s="139"/>
      <c r="J165" s="124"/>
      <c r="K165" s="172">
        <f>K109/K52</f>
        <v>7.5486886460898459</v>
      </c>
      <c r="L165" s="170">
        <f>L109/L52</f>
        <v>7.0929703763010412</v>
      </c>
      <c r="M165" s="170">
        <f>M109/M52</f>
        <v>7.041446208112875</v>
      </c>
      <c r="N165" s="173">
        <f>M109/M52</f>
        <v>7.041446208112875</v>
      </c>
      <c r="O165" s="138">
        <f t="shared" si="75"/>
        <v>-5.1524168188166186E-2</v>
      </c>
      <c r="P165" s="139"/>
      <c r="Q165" s="138">
        <f t="shared" si="76"/>
        <v>-0.50724243797697088</v>
      </c>
      <c r="R165" s="139"/>
    </row>
    <row r="166" spans="1:18" x14ac:dyDescent="0.25">
      <c r="A166" s="174" t="s">
        <v>47</v>
      </c>
      <c r="B166" s="140">
        <f>B110/B54</f>
        <v>11.311998254799303</v>
      </c>
      <c r="C166" s="175">
        <f>C110/C54</f>
        <v>14.519726116726442</v>
      </c>
      <c r="D166" s="175">
        <f>D110/D54</f>
        <v>13.81304624185603</v>
      </c>
      <c r="E166" s="176">
        <f>D110/D54</f>
        <v>13.81304624185603</v>
      </c>
      <c r="F166" s="138">
        <f t="shared" si="77"/>
        <v>-0.70667987487041195</v>
      </c>
      <c r="G166" s="139"/>
      <c r="H166" s="138">
        <f t="shared" si="78"/>
        <v>2.5010479870567277</v>
      </c>
      <c r="I166" s="139"/>
      <c r="J166" s="124"/>
      <c r="K166" s="177">
        <f>K110/K54</f>
        <v>12.24075766264035</v>
      </c>
      <c r="L166" s="175">
        <f>L110/L54</f>
        <v>12.764189807241626</v>
      </c>
      <c r="M166" s="175">
        <f>M110/M54</f>
        <v>13.394445999968889</v>
      </c>
      <c r="N166" s="178">
        <f>M110/M54</f>
        <v>13.394445999968889</v>
      </c>
      <c r="O166" s="138">
        <f t="shared" si="75"/>
        <v>0.63025619272726274</v>
      </c>
      <c r="P166" s="139"/>
      <c r="Q166" s="138">
        <f t="shared" si="76"/>
        <v>1.1536883373285391</v>
      </c>
      <c r="R166" s="139"/>
    </row>
    <row r="167" spans="1:18" ht="21" x14ac:dyDescent="0.35">
      <c r="A167" s="104" t="s">
        <v>66</v>
      </c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</row>
    <row r="168" spans="1:18" x14ac:dyDescent="0.25">
      <c r="A168" s="72"/>
      <c r="B168" s="11" t="s">
        <v>115</v>
      </c>
      <c r="C168" s="12"/>
      <c r="D168" s="12"/>
      <c r="E168" s="12"/>
      <c r="F168" s="12"/>
      <c r="G168" s="12"/>
      <c r="H168" s="12"/>
      <c r="I168" s="13"/>
      <c r="J168" s="105"/>
      <c r="K168" s="11" t="str">
        <f>K$5</f>
        <v>año</v>
      </c>
      <c r="L168" s="12"/>
      <c r="M168" s="12"/>
      <c r="N168" s="12"/>
      <c r="O168" s="12"/>
      <c r="P168" s="12"/>
      <c r="Q168" s="12"/>
      <c r="R168" s="13"/>
    </row>
    <row r="169" spans="1:18" x14ac:dyDescent="0.25">
      <c r="A169" s="15"/>
      <c r="B169" s="106">
        <f>B$6</f>
        <v>2019</v>
      </c>
      <c r="C169" s="11">
        <f>C$6</f>
        <v>2022</v>
      </c>
      <c r="D169" s="13"/>
      <c r="E169" s="107">
        <f>D$6</f>
        <v>2023</v>
      </c>
      <c r="F169" s="108" t="str">
        <f>CONCATENATE("dif ",RIGHT(E169,2),"-",RIGHT(C169,2))</f>
        <v>dif 23-22</v>
      </c>
      <c r="G169" s="109"/>
      <c r="H169" s="108" t="str">
        <f>CONCATENATE("dif ",RIGHT(E169,2),"-",RIGHT(B169,2))</f>
        <v>dif 23-19</v>
      </c>
      <c r="I169" s="109"/>
      <c r="J169" s="110"/>
      <c r="K169" s="106">
        <f>K$6</f>
        <v>2019</v>
      </c>
      <c r="L169" s="11">
        <f>L$6</f>
        <v>2021</v>
      </c>
      <c r="M169" s="13"/>
      <c r="N169" s="107">
        <f>M$6</f>
        <v>2022</v>
      </c>
      <c r="O169" s="108" t="str">
        <f>CONCATENATE("dif ",RIGHT(N169,2),"-",RIGHT(L169,2))</f>
        <v>dif 22-21</v>
      </c>
      <c r="P169" s="109"/>
      <c r="Q169" s="108" t="str">
        <f>CONCATENATE("dif ",RIGHT(N169,2),"-",RIGHT(K169,2))</f>
        <v>dif 22-19</v>
      </c>
      <c r="R169" s="109"/>
    </row>
    <row r="170" spans="1:18" x14ac:dyDescent="0.25">
      <c r="A170" s="111" t="s">
        <v>49</v>
      </c>
      <c r="B170" s="112">
        <f t="shared" ref="B170:D179" si="83">B114/B58</f>
        <v>7.8967579831617636</v>
      </c>
      <c r="C170" s="179">
        <f t="shared" si="83"/>
        <v>7.3711241903133526</v>
      </c>
      <c r="D170" s="180">
        <f t="shared" si="83"/>
        <v>7.2606401296214171</v>
      </c>
      <c r="E170" s="147">
        <f t="shared" ref="E170:E180" si="84">D114/D58</f>
        <v>7.2606401296214171</v>
      </c>
      <c r="F170" s="113">
        <f>E170-C170</f>
        <v>-0.1104840606919355</v>
      </c>
      <c r="G170" s="114"/>
      <c r="H170" s="113">
        <f>E170-B170</f>
        <v>-0.63611785354034645</v>
      </c>
      <c r="I170" s="114"/>
      <c r="J170" s="115"/>
      <c r="K170" s="112">
        <f t="shared" ref="K170:M179" si="85">K114/K58</f>
        <v>7.0442412853950467</v>
      </c>
      <c r="L170" s="144">
        <f t="shared" si="85"/>
        <v>5.9532216226677823</v>
      </c>
      <c r="M170" s="144">
        <f t="shared" si="85"/>
        <v>6.6010991064347921</v>
      </c>
      <c r="N170" s="147">
        <f t="shared" ref="N170:N180" si="86">M114/M58</f>
        <v>6.6010991064347921</v>
      </c>
      <c r="O170" s="118">
        <f t="shared" ref="O170:O180" si="87">N170-L170</f>
        <v>0.64787748376700982</v>
      </c>
      <c r="P170" s="119"/>
      <c r="Q170" s="118">
        <f t="shared" ref="Q170:Q180" si="88">N170-K170</f>
        <v>-0.44314217896025454</v>
      </c>
      <c r="R170" s="119"/>
    </row>
    <row r="171" spans="1:18" x14ac:dyDescent="0.25">
      <c r="A171" s="181" t="s">
        <v>50</v>
      </c>
      <c r="B171" s="182">
        <f t="shared" si="83"/>
        <v>8.4391259025923144</v>
      </c>
      <c r="C171" s="183">
        <f t="shared" si="83"/>
        <v>7.8675924721608022</v>
      </c>
      <c r="D171" s="183">
        <f t="shared" si="83"/>
        <v>7.9193492929900717</v>
      </c>
      <c r="E171" s="184">
        <f t="shared" si="84"/>
        <v>7.9193492929900717</v>
      </c>
      <c r="F171" s="135">
        <f>E171-C171</f>
        <v>5.1756820829269579E-2</v>
      </c>
      <c r="G171" s="136"/>
      <c r="H171" s="135">
        <f>E171-B171</f>
        <v>-0.5197766096022427</v>
      </c>
      <c r="I171" s="136"/>
      <c r="J171" s="124"/>
      <c r="K171" s="182">
        <f t="shared" si="85"/>
        <v>7.4350901875799549</v>
      </c>
      <c r="L171" s="183">
        <f t="shared" si="85"/>
        <v>6.5418610854156141</v>
      </c>
      <c r="M171" s="183">
        <f t="shared" si="85"/>
        <v>7.1895473603752658</v>
      </c>
      <c r="N171" s="184">
        <f t="shared" si="86"/>
        <v>7.1895473603752658</v>
      </c>
      <c r="O171" s="135">
        <f t="shared" si="87"/>
        <v>0.6476862749596517</v>
      </c>
      <c r="P171" s="136"/>
      <c r="Q171" s="135">
        <f t="shared" si="88"/>
        <v>-0.24554282720468912</v>
      </c>
      <c r="R171" s="136"/>
    </row>
    <row r="172" spans="1:18" x14ac:dyDescent="0.25">
      <c r="A172" s="185" t="s">
        <v>51</v>
      </c>
      <c r="B172" s="137">
        <f t="shared" si="83"/>
        <v>8.5916651129929651</v>
      </c>
      <c r="C172" s="170">
        <f t="shared" si="83"/>
        <v>7.8975915168785624</v>
      </c>
      <c r="D172" s="170">
        <f t="shared" si="83"/>
        <v>7.9384785610073729</v>
      </c>
      <c r="E172" s="171">
        <f t="shared" si="84"/>
        <v>7.9384785610073729</v>
      </c>
      <c r="F172" s="138">
        <f>E172-C172</f>
        <v>4.0887044128810501E-2</v>
      </c>
      <c r="G172" s="139"/>
      <c r="H172" s="138">
        <f>E172-B172</f>
        <v>-0.65318655198559217</v>
      </c>
      <c r="I172" s="139"/>
      <c r="J172" s="124"/>
      <c r="K172" s="137">
        <f t="shared" si="85"/>
        <v>7.7678094151888821</v>
      </c>
      <c r="L172" s="170">
        <f t="shared" si="85"/>
        <v>6.8402382490482632</v>
      </c>
      <c r="M172" s="170">
        <f t="shared" si="85"/>
        <v>7.1290659289847085</v>
      </c>
      <c r="N172" s="171">
        <f t="shared" si="86"/>
        <v>7.1290659289847085</v>
      </c>
      <c r="O172" s="138">
        <f t="shared" si="87"/>
        <v>0.28882767993644531</v>
      </c>
      <c r="P172" s="139"/>
      <c r="Q172" s="138">
        <f t="shared" si="88"/>
        <v>-0.63874348620417365</v>
      </c>
      <c r="R172" s="139"/>
    </row>
    <row r="173" spans="1:18" x14ac:dyDescent="0.25">
      <c r="A173" s="185" t="s">
        <v>52</v>
      </c>
      <c r="B173" s="137">
        <f t="shared" si="83"/>
        <v>4.8966135458167335</v>
      </c>
      <c r="C173" s="170">
        <f t="shared" si="83"/>
        <v>5.4319157237612172</v>
      </c>
      <c r="D173" s="170">
        <f t="shared" si="83"/>
        <v>2.6000578368999423</v>
      </c>
      <c r="E173" s="171">
        <f t="shared" si="84"/>
        <v>2.6000578368999423</v>
      </c>
      <c r="F173" s="138">
        <f>E173-C173</f>
        <v>-2.8318578868612749</v>
      </c>
      <c r="G173" s="139"/>
      <c r="H173" s="138">
        <f>E173-B173</f>
        <v>-2.2965557089167912</v>
      </c>
      <c r="I173" s="139"/>
      <c r="J173" s="124"/>
      <c r="K173" s="137">
        <f t="shared" si="85"/>
        <v>5.2086919868666248</v>
      </c>
      <c r="L173" s="170">
        <f t="shared" si="85"/>
        <v>4.8986657407866669</v>
      </c>
      <c r="M173" s="170">
        <f t="shared" si="85"/>
        <v>4.4591931339567168</v>
      </c>
      <c r="N173" s="171">
        <f t="shared" si="86"/>
        <v>4.4591931339567168</v>
      </c>
      <c r="O173" s="138">
        <f t="shared" si="87"/>
        <v>-0.43947260682995015</v>
      </c>
      <c r="P173" s="139"/>
      <c r="Q173" s="138">
        <f t="shared" si="88"/>
        <v>-0.74949885290990803</v>
      </c>
      <c r="R173" s="139"/>
    </row>
    <row r="174" spans="1:18" x14ac:dyDescent="0.25">
      <c r="A174" s="185" t="s">
        <v>53</v>
      </c>
      <c r="B174" s="137">
        <f t="shared" si="83"/>
        <v>8.5183170302174336</v>
      </c>
      <c r="C174" s="170">
        <f t="shared" si="83"/>
        <v>7.2707658219083227</v>
      </c>
      <c r="D174" s="170">
        <f t="shared" si="83"/>
        <v>7.6495140460657698</v>
      </c>
      <c r="E174" s="171">
        <f t="shared" si="84"/>
        <v>7.6495140460657698</v>
      </c>
      <c r="F174" s="138">
        <f t="shared" ref="F174:F180" si="89">E174-C174</f>
        <v>0.37874822415744713</v>
      </c>
      <c r="G174" s="139"/>
      <c r="H174" s="138">
        <f t="shared" ref="H174:H180" si="90">E174-B174</f>
        <v>-0.86880298415166379</v>
      </c>
      <c r="I174" s="139"/>
      <c r="J174" s="124"/>
      <c r="K174" s="137">
        <f t="shared" si="85"/>
        <v>6.9374830274806403</v>
      </c>
      <c r="L174" s="170">
        <f t="shared" si="85"/>
        <v>5.5543189800228117</v>
      </c>
      <c r="M174" s="170">
        <f t="shared" si="85"/>
        <v>6.1281889542046537</v>
      </c>
      <c r="N174" s="171">
        <f t="shared" si="86"/>
        <v>6.1281889542046537</v>
      </c>
      <c r="O174" s="138">
        <f t="shared" si="87"/>
        <v>0.57386997418184205</v>
      </c>
      <c r="P174" s="139"/>
      <c r="Q174" s="138">
        <f t="shared" si="88"/>
        <v>-0.80929407327598657</v>
      </c>
      <c r="R174" s="139"/>
    </row>
    <row r="175" spans="1:18" x14ac:dyDescent="0.25">
      <c r="A175" s="185" t="s">
        <v>54</v>
      </c>
      <c r="B175" s="137">
        <f t="shared" si="83"/>
        <v>8.1980357294047916</v>
      </c>
      <c r="C175" s="170">
        <f t="shared" si="83"/>
        <v>8.2772790055248624</v>
      </c>
      <c r="D175" s="170">
        <f t="shared" si="83"/>
        <v>6.3244211334271458</v>
      </c>
      <c r="E175" s="171">
        <f t="shared" si="84"/>
        <v>6.3244211334271458</v>
      </c>
      <c r="F175" s="138">
        <f>E175-C175</f>
        <v>-1.9528578720977166</v>
      </c>
      <c r="G175" s="139"/>
      <c r="H175" s="138">
        <f>E175-B175</f>
        <v>-1.8736145959776458</v>
      </c>
      <c r="I175" s="139"/>
      <c r="J175" s="124"/>
      <c r="K175" s="137">
        <f t="shared" si="85"/>
        <v>7.3884367499177754</v>
      </c>
      <c r="L175" s="170">
        <f t="shared" si="85"/>
        <v>6.9720730697289195</v>
      </c>
      <c r="M175" s="170">
        <f t="shared" si="85"/>
        <v>6.6176102336667117</v>
      </c>
      <c r="N175" s="171">
        <f t="shared" si="86"/>
        <v>6.6176102336667117</v>
      </c>
      <c r="O175" s="138">
        <f>N175-L175</f>
        <v>-0.35446283606220774</v>
      </c>
      <c r="P175" s="139"/>
      <c r="Q175" s="138">
        <f>N175-K175</f>
        <v>-0.77082651625106369</v>
      </c>
      <c r="R175" s="139"/>
    </row>
    <row r="176" spans="1:18" x14ac:dyDescent="0.25">
      <c r="A176" s="185" t="s">
        <v>55</v>
      </c>
      <c r="B176" s="137">
        <f t="shared" si="83"/>
        <v>2.4375030409186005</v>
      </c>
      <c r="C176" s="170">
        <f>C120/C64</f>
        <v>2.8322493991234272</v>
      </c>
      <c r="D176" s="170">
        <f>D120/D64</f>
        <v>2.5235291626074803</v>
      </c>
      <c r="E176" s="171">
        <f t="shared" si="84"/>
        <v>2.5235291626074803</v>
      </c>
      <c r="F176" s="138">
        <f t="shared" si="89"/>
        <v>-0.30872023651594693</v>
      </c>
      <c r="G176" s="139"/>
      <c r="H176" s="138">
        <f t="shared" si="90"/>
        <v>8.6026121688879797E-2</v>
      </c>
      <c r="I176" s="139"/>
      <c r="J176" s="124"/>
      <c r="K176" s="137">
        <f t="shared" si="85"/>
        <v>2.2840414672322664</v>
      </c>
      <c r="L176" s="170">
        <f>L120/L64</f>
        <v>2.1866149593931499</v>
      </c>
      <c r="M176" s="170">
        <f>M120/M64</f>
        <v>2.3720011696365835</v>
      </c>
      <c r="N176" s="171">
        <f t="shared" si="86"/>
        <v>2.3720011696365835</v>
      </c>
      <c r="O176" s="138">
        <f t="shared" si="87"/>
        <v>0.1853862102434336</v>
      </c>
      <c r="P176" s="139"/>
      <c r="Q176" s="138">
        <f t="shared" si="88"/>
        <v>8.7959702404317053E-2</v>
      </c>
      <c r="R176" s="139"/>
    </row>
    <row r="177" spans="1:18" x14ac:dyDescent="0.25">
      <c r="A177" s="185" t="s">
        <v>56</v>
      </c>
      <c r="B177" s="137">
        <f t="shared" si="83"/>
        <v>2.635496183206107</v>
      </c>
      <c r="C177" s="170">
        <f t="shared" si="83"/>
        <v>3.2322086759285513</v>
      </c>
      <c r="D177" s="170">
        <f t="shared" si="83"/>
        <v>2.6628942486085343</v>
      </c>
      <c r="E177" s="171">
        <f t="shared" si="84"/>
        <v>2.6628942486085343</v>
      </c>
      <c r="F177" s="138">
        <f>E177-C177</f>
        <v>-0.56931442732001702</v>
      </c>
      <c r="G177" s="139"/>
      <c r="H177" s="138">
        <f>E177-B177</f>
        <v>2.7398065402427285E-2</v>
      </c>
      <c r="I177" s="139"/>
      <c r="J177" s="124"/>
      <c r="K177" s="137">
        <f t="shared" si="85"/>
        <v>2.4357363966575409</v>
      </c>
      <c r="L177" s="170">
        <f t="shared" si="85"/>
        <v>2.4937806482478173</v>
      </c>
      <c r="M177" s="170">
        <f t="shared" si="85"/>
        <v>2.6756725259784404</v>
      </c>
      <c r="N177" s="171">
        <f t="shared" si="86"/>
        <v>2.6756725259784404</v>
      </c>
      <c r="O177" s="138">
        <f>N177-L177</f>
        <v>0.1818918777306231</v>
      </c>
      <c r="P177" s="139"/>
      <c r="Q177" s="138">
        <f>N177-K177</f>
        <v>0.23993612932089947</v>
      </c>
      <c r="R177" s="139"/>
    </row>
    <row r="178" spans="1:18" x14ac:dyDescent="0.25">
      <c r="A178" s="185" t="s">
        <v>57</v>
      </c>
      <c r="B178" s="137">
        <f t="shared" si="83"/>
        <v>7.9195542046605878</v>
      </c>
      <c r="C178" s="170">
        <f>C122/C66</f>
        <v>7.3644056930375692</v>
      </c>
      <c r="D178" s="170">
        <f>D122/D66</f>
        <v>7.2885726989773234</v>
      </c>
      <c r="E178" s="171">
        <f t="shared" si="84"/>
        <v>7.2885726989773234</v>
      </c>
      <c r="F178" s="138">
        <f t="shared" si="89"/>
        <v>-7.5832994060245795E-2</v>
      </c>
      <c r="G178" s="139"/>
      <c r="H178" s="138">
        <f t="shared" si="90"/>
        <v>-0.63098150568326439</v>
      </c>
      <c r="I178" s="139"/>
      <c r="J178" s="124"/>
      <c r="K178" s="137">
        <f t="shared" si="85"/>
        <v>7.4203753436920517</v>
      </c>
      <c r="L178" s="170">
        <f>L122/L66</f>
        <v>5.5219885141008653</v>
      </c>
      <c r="M178" s="170">
        <f>M122/M66</f>
        <v>6.81836284648623</v>
      </c>
      <c r="N178" s="171">
        <f t="shared" si="86"/>
        <v>6.81836284648623</v>
      </c>
      <c r="O178" s="138">
        <f t="shared" si="87"/>
        <v>1.2963743323853647</v>
      </c>
      <c r="P178" s="139"/>
      <c r="Q178" s="138">
        <f t="shared" si="88"/>
        <v>-0.60201249720582162</v>
      </c>
      <c r="R178" s="139"/>
    </row>
    <row r="179" spans="1:18" x14ac:dyDescent="0.25">
      <c r="A179" s="186" t="s">
        <v>58</v>
      </c>
      <c r="B179" s="137">
        <f t="shared" si="83"/>
        <v>6.6107026143790852</v>
      </c>
      <c r="C179" s="138">
        <f>C123/C67</f>
        <v>7.1439975747776883</v>
      </c>
      <c r="D179" s="139"/>
      <c r="E179" s="187">
        <f t="shared" si="84"/>
        <v>6.6944336100741069</v>
      </c>
      <c r="F179" s="138">
        <f t="shared" si="89"/>
        <v>-0.4495639647035814</v>
      </c>
      <c r="G179" s="139"/>
      <c r="H179" s="138">
        <f t="shared" si="90"/>
        <v>8.3730995695021626E-2</v>
      </c>
      <c r="I179" s="139"/>
      <c r="J179" s="124"/>
      <c r="K179" s="137">
        <f t="shared" si="85"/>
        <v>6.0858480521564111</v>
      </c>
      <c r="L179" s="138">
        <f>L123/L67</f>
        <v>5.9650944469731453</v>
      </c>
      <c r="M179" s="139"/>
      <c r="N179" s="187">
        <f t="shared" si="86"/>
        <v>6.2993357337968714</v>
      </c>
      <c r="O179" s="138">
        <f t="shared" si="87"/>
        <v>0.33424128682372611</v>
      </c>
      <c r="P179" s="139"/>
      <c r="Q179" s="138">
        <f t="shared" si="88"/>
        <v>0.21348768164046028</v>
      </c>
      <c r="R179" s="139"/>
    </row>
    <row r="180" spans="1:18" x14ac:dyDescent="0.25">
      <c r="A180" s="188" t="s">
        <v>59</v>
      </c>
      <c r="B180" s="140">
        <f>B124/B68</f>
        <v>6.3433351518457899</v>
      </c>
      <c r="C180" s="175">
        <f>C124/C68</f>
        <v>6.1756150604866118</v>
      </c>
      <c r="D180" s="175">
        <f>D124/D68</f>
        <v>8.1223306894447838</v>
      </c>
      <c r="E180" s="176">
        <f t="shared" si="84"/>
        <v>8.1223306894447838</v>
      </c>
      <c r="F180" s="138">
        <f t="shared" si="89"/>
        <v>1.946715628958172</v>
      </c>
      <c r="G180" s="139"/>
      <c r="H180" s="138">
        <f t="shared" si="90"/>
        <v>1.7789955375989939</v>
      </c>
      <c r="I180" s="139"/>
      <c r="J180" s="124"/>
      <c r="K180" s="140">
        <f>K124/K68</f>
        <v>5.7197554263781054</v>
      </c>
      <c r="L180" s="175">
        <f>L124/L68</f>
        <v>4.4508400617018022</v>
      </c>
      <c r="M180" s="175">
        <f>M124/M68</f>
        <v>5.585586474869209</v>
      </c>
      <c r="N180" s="176">
        <f t="shared" si="86"/>
        <v>5.585586474869209</v>
      </c>
      <c r="O180" s="138">
        <f t="shared" si="87"/>
        <v>1.1347464131674068</v>
      </c>
      <c r="P180" s="139"/>
      <c r="Q180" s="138">
        <f t="shared" si="88"/>
        <v>-0.13416895150889641</v>
      </c>
      <c r="R180" s="139"/>
    </row>
    <row r="181" spans="1:18" ht="21" x14ac:dyDescent="0.35">
      <c r="A181" s="189" t="s">
        <v>67</v>
      </c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</row>
    <row r="182" spans="1:18" x14ac:dyDescent="0.25">
      <c r="A182" s="72"/>
      <c r="B182" s="11" t="s">
        <v>115</v>
      </c>
      <c r="C182" s="12"/>
      <c r="D182" s="12"/>
      <c r="E182" s="12"/>
      <c r="F182" s="12"/>
      <c r="G182" s="12"/>
      <c r="H182" s="12"/>
      <c r="I182" s="13"/>
      <c r="J182" s="190"/>
      <c r="K182" s="11" t="str">
        <f>K$5</f>
        <v>año</v>
      </c>
      <c r="L182" s="12"/>
      <c r="M182" s="12"/>
      <c r="N182" s="12"/>
      <c r="O182" s="12"/>
      <c r="P182" s="12"/>
      <c r="Q182" s="12"/>
      <c r="R182" s="13"/>
    </row>
    <row r="183" spans="1:18" x14ac:dyDescent="0.25">
      <c r="A183" s="15"/>
      <c r="B183" s="16">
        <f>B$6</f>
        <v>2019</v>
      </c>
      <c r="C183" s="16">
        <f>C$6</f>
        <v>2022</v>
      </c>
      <c r="D183" s="16">
        <f>D$6</f>
        <v>2023</v>
      </c>
      <c r="E183" s="16" t="str">
        <f>CONCATENATE("var ",RIGHT(D183,2),"/",RIGHT(C183,2))</f>
        <v>var 23/22</v>
      </c>
      <c r="F183" s="16" t="str">
        <f>CONCATENATE("var ",RIGHT(D183,2),"/",RIGHT(B183,2))</f>
        <v>var 23/19</v>
      </c>
      <c r="G183" s="16" t="s">
        <v>68</v>
      </c>
      <c r="H183" s="108" t="s">
        <v>69</v>
      </c>
      <c r="I183" s="109"/>
      <c r="J183" s="191"/>
      <c r="K183" s="16">
        <f>K$6</f>
        <v>2019</v>
      </c>
      <c r="L183" s="16">
        <f>L$6</f>
        <v>2021</v>
      </c>
      <c r="M183" s="16">
        <f>M$6</f>
        <v>2022</v>
      </c>
      <c r="N183" s="16" t="s">
        <v>70</v>
      </c>
      <c r="O183" s="16" t="s">
        <v>71</v>
      </c>
      <c r="P183" s="16" t="s">
        <v>68</v>
      </c>
      <c r="Q183" s="108" t="s">
        <v>69</v>
      </c>
      <c r="R183" s="109"/>
    </row>
    <row r="184" spans="1:18" x14ac:dyDescent="0.25">
      <c r="A184" s="192" t="s">
        <v>5</v>
      </c>
      <c r="B184" s="193">
        <v>0.7147</v>
      </c>
      <c r="C184" s="193">
        <v>0.53969999999999996</v>
      </c>
      <c r="D184" s="193">
        <v>0.74150000000000005</v>
      </c>
      <c r="E184" s="193">
        <f>D184/C184-1</f>
        <v>0.37391143227719126</v>
      </c>
      <c r="F184" s="193">
        <f>D184/B184-1</f>
        <v>3.7498251014411732E-2</v>
      </c>
      <c r="G184" s="194">
        <f>(D184-C184)*100</f>
        <v>20.18000000000001</v>
      </c>
      <c r="H184" s="195">
        <f>(D184-B184)*100</f>
        <v>2.6800000000000046</v>
      </c>
      <c r="I184" s="196"/>
      <c r="J184" s="197"/>
      <c r="K184" s="193">
        <v>0.70566445218302065</v>
      </c>
      <c r="L184" s="193">
        <v>0.46071549284573426</v>
      </c>
      <c r="M184" s="193">
        <v>0.69548218463868861</v>
      </c>
      <c r="N184" s="193">
        <f t="shared" ref="N184:N195" si="91">M184/L184-1</f>
        <v>0.50956977882999799</v>
      </c>
      <c r="O184" s="193">
        <f t="shared" ref="O184:O195" si="92">M184/K184-1</f>
        <v>-1.4429333251565257E-2</v>
      </c>
      <c r="P184" s="194">
        <f>(M184-L184)*100</f>
        <v>23.476669179295435</v>
      </c>
      <c r="Q184" s="195">
        <f>(M184-K184)*100</f>
        <v>-1.0182267544332047</v>
      </c>
      <c r="R184" s="196"/>
    </row>
    <row r="185" spans="1:18" x14ac:dyDescent="0.25">
      <c r="A185" s="198" t="s">
        <v>6</v>
      </c>
      <c r="B185" s="193">
        <v>0.74360000000000004</v>
      </c>
      <c r="C185" s="193">
        <v>0.54110000000000003</v>
      </c>
      <c r="D185" s="193">
        <v>0.79170000000000007</v>
      </c>
      <c r="E185" s="199">
        <f t="shared" ref="E185:E195" si="93">D185/C185-1</f>
        <v>0.46313065976714096</v>
      </c>
      <c r="F185" s="199">
        <f t="shared" ref="F185:F195" si="94">D185/B185-1</f>
        <v>6.4685314685314799E-2</v>
      </c>
      <c r="G185" s="200">
        <f t="shared" ref="G185:G195" si="95">(D185-C185)*100</f>
        <v>25.060000000000006</v>
      </c>
      <c r="H185" s="201">
        <f t="shared" ref="H185:H195" si="96">(D185-B185)*100</f>
        <v>4.8100000000000032</v>
      </c>
      <c r="I185" s="202"/>
      <c r="J185" s="197"/>
      <c r="K185" s="199">
        <v>0.74531477031392046</v>
      </c>
      <c r="L185" s="199">
        <v>0.51714068445014216</v>
      </c>
      <c r="M185" s="199">
        <v>0.74031356492691924</v>
      </c>
      <c r="N185" s="199">
        <f t="shared" si="91"/>
        <v>0.43155158197245513</v>
      </c>
      <c r="O185" s="199">
        <f t="shared" si="92"/>
        <v>-6.7101922385017776E-3</v>
      </c>
      <c r="P185" s="200">
        <f t="shared" ref="P185:P195" si="97">(M185-L185)*100</f>
        <v>22.317288047677707</v>
      </c>
      <c r="Q185" s="201">
        <f t="shared" ref="Q185:Q195" si="98">(M185-K185)*100</f>
        <v>-0.50012053870012174</v>
      </c>
      <c r="R185" s="202"/>
    </row>
    <row r="186" spans="1:18" x14ac:dyDescent="0.25">
      <c r="A186" s="203" t="s">
        <v>7</v>
      </c>
      <c r="B186" s="204">
        <v>0.63819999999999999</v>
      </c>
      <c r="C186" s="204">
        <v>0.58499999999999996</v>
      </c>
      <c r="D186" s="204">
        <v>0.754</v>
      </c>
      <c r="E186" s="204">
        <f t="shared" si="93"/>
        <v>0.28888888888888897</v>
      </c>
      <c r="F186" s="204">
        <f t="shared" si="94"/>
        <v>0.18144782199937337</v>
      </c>
      <c r="G186" s="205">
        <f t="shared" si="95"/>
        <v>16.900000000000006</v>
      </c>
      <c r="H186" s="206">
        <f t="shared" si="96"/>
        <v>11.580000000000002</v>
      </c>
      <c r="I186" s="207"/>
      <c r="J186" s="208"/>
      <c r="K186" s="204">
        <v>0.664940297115444</v>
      </c>
      <c r="L186" s="204">
        <v>0.51220262539139227</v>
      </c>
      <c r="M186" s="204">
        <v>0.77671626674879879</v>
      </c>
      <c r="N186" s="204">
        <f t="shared" si="91"/>
        <v>0.51642382964218947</v>
      </c>
      <c r="O186" s="204">
        <f t="shared" si="92"/>
        <v>0.16809925660731717</v>
      </c>
      <c r="P186" s="205">
        <f t="shared" si="97"/>
        <v>26.451364135740651</v>
      </c>
      <c r="Q186" s="206">
        <f t="shared" si="98"/>
        <v>11.177596963335478</v>
      </c>
      <c r="R186" s="207"/>
    </row>
    <row r="187" spans="1:18" x14ac:dyDescent="0.25">
      <c r="A187" s="37" t="s">
        <v>8</v>
      </c>
      <c r="B187" s="32">
        <v>0.7944</v>
      </c>
      <c r="C187" s="32">
        <v>0.5403</v>
      </c>
      <c r="D187" s="32">
        <v>0.84870000000000001</v>
      </c>
      <c r="E187" s="32">
        <f t="shared" si="93"/>
        <v>0.57079400333148245</v>
      </c>
      <c r="F187" s="32">
        <f t="shared" si="94"/>
        <v>6.8353474320241636E-2</v>
      </c>
      <c r="G187" s="209">
        <f t="shared" si="95"/>
        <v>30.84</v>
      </c>
      <c r="H187" s="210">
        <f t="shared" si="96"/>
        <v>5.4300000000000015</v>
      </c>
      <c r="I187" s="211"/>
      <c r="J187" s="208"/>
      <c r="K187" s="32">
        <v>0.80278051678893458</v>
      </c>
      <c r="L187" s="32">
        <v>0.55242177895098166</v>
      </c>
      <c r="M187" s="32">
        <v>0.77384598470932597</v>
      </c>
      <c r="N187" s="32">
        <f t="shared" si="91"/>
        <v>0.40082454058711559</v>
      </c>
      <c r="O187" s="32">
        <f t="shared" si="92"/>
        <v>-3.60428927639459E-2</v>
      </c>
      <c r="P187" s="209">
        <f t="shared" si="97"/>
        <v>22.142420575834432</v>
      </c>
      <c r="Q187" s="210">
        <f t="shared" si="98"/>
        <v>-2.893453207960861</v>
      </c>
      <c r="R187" s="211"/>
    </row>
    <row r="188" spans="1:18" x14ac:dyDescent="0.25">
      <c r="A188" s="37" t="s">
        <v>9</v>
      </c>
      <c r="B188" s="32">
        <v>0.70499999999999996</v>
      </c>
      <c r="C188" s="32">
        <v>0.49219999999999997</v>
      </c>
      <c r="D188" s="32">
        <v>0.65670000000000006</v>
      </c>
      <c r="E188" s="32">
        <f t="shared" si="93"/>
        <v>0.33421373425436829</v>
      </c>
      <c r="F188" s="32">
        <f t="shared" si="94"/>
        <v>-6.8510638297872184E-2</v>
      </c>
      <c r="G188" s="209">
        <f t="shared" si="95"/>
        <v>16.45000000000001</v>
      </c>
      <c r="H188" s="210">
        <f t="shared" si="96"/>
        <v>-4.8299999999999894</v>
      </c>
      <c r="I188" s="211"/>
      <c r="J188" s="208"/>
      <c r="K188" s="32">
        <v>0.67099791471666037</v>
      </c>
      <c r="L188" s="32">
        <v>0.42245795000537567</v>
      </c>
      <c r="M188" s="32">
        <v>0.61449760267923026</v>
      </c>
      <c r="N188" s="32">
        <f t="shared" si="91"/>
        <v>0.45457696481131649</v>
      </c>
      <c r="O188" s="32">
        <f t="shared" si="92"/>
        <v>-8.4203409277789243E-2</v>
      </c>
      <c r="P188" s="209">
        <f t="shared" si="97"/>
        <v>19.20396526738546</v>
      </c>
      <c r="Q188" s="210">
        <f t="shared" si="98"/>
        <v>-5.6500312037430112</v>
      </c>
      <c r="R188" s="211"/>
    </row>
    <row r="189" spans="1:18" x14ac:dyDescent="0.25">
      <c r="A189" s="37" t="s">
        <v>10</v>
      </c>
      <c r="B189" s="32">
        <v>0.61750000000000005</v>
      </c>
      <c r="C189" s="32">
        <v>0.51300000000000001</v>
      </c>
      <c r="D189" s="32">
        <v>0.62680000000000002</v>
      </c>
      <c r="E189" s="32">
        <f t="shared" si="93"/>
        <v>0.22183235867446394</v>
      </c>
      <c r="F189" s="32">
        <f t="shared" si="94"/>
        <v>1.5060728744939134E-2</v>
      </c>
      <c r="G189" s="209">
        <f t="shared" si="95"/>
        <v>11.38</v>
      </c>
      <c r="H189" s="210">
        <f t="shared" si="96"/>
        <v>0.9299999999999975</v>
      </c>
      <c r="I189" s="211"/>
      <c r="J189" s="208"/>
      <c r="K189" s="32">
        <v>0.54722625435302374</v>
      </c>
      <c r="L189" s="32">
        <v>0.44987414622213351</v>
      </c>
      <c r="M189" s="32">
        <v>0.52498920165353491</v>
      </c>
      <c r="N189" s="32">
        <f t="shared" si="91"/>
        <v>0.16696904248040956</v>
      </c>
      <c r="O189" s="32">
        <f t="shared" si="92"/>
        <v>-4.0635939015351785E-2</v>
      </c>
      <c r="P189" s="209">
        <f t="shared" si="97"/>
        <v>7.5115055431401405</v>
      </c>
      <c r="Q189" s="210">
        <f t="shared" si="98"/>
        <v>-2.2237052699488835</v>
      </c>
      <c r="R189" s="211"/>
    </row>
    <row r="190" spans="1:18" x14ac:dyDescent="0.25">
      <c r="A190" s="212" t="s">
        <v>11</v>
      </c>
      <c r="B190" s="213">
        <v>0.61740000000000006</v>
      </c>
      <c r="C190" s="213">
        <v>0.60939999999999994</v>
      </c>
      <c r="D190" s="213">
        <v>0.75129999999999997</v>
      </c>
      <c r="E190" s="213">
        <f t="shared" si="93"/>
        <v>0.23285198555956677</v>
      </c>
      <c r="F190" s="213">
        <f t="shared" si="94"/>
        <v>0.21687722708130863</v>
      </c>
      <c r="G190" s="214">
        <f t="shared" si="95"/>
        <v>14.190000000000003</v>
      </c>
      <c r="H190" s="215">
        <f t="shared" si="96"/>
        <v>13.38999999999999</v>
      </c>
      <c r="I190" s="216"/>
      <c r="J190" s="208"/>
      <c r="K190" s="213">
        <v>0.62105376604830997</v>
      </c>
      <c r="L190" s="213">
        <v>0.49626205432186143</v>
      </c>
      <c r="M190" s="213">
        <v>0.61927000430469215</v>
      </c>
      <c r="N190" s="213">
        <f t="shared" si="91"/>
        <v>0.24786894124097447</v>
      </c>
      <c r="O190" s="213">
        <f t="shared" si="92"/>
        <v>-2.8721534931954729E-3</v>
      </c>
      <c r="P190" s="214">
        <f t="shared" si="97"/>
        <v>12.30079499828307</v>
      </c>
      <c r="Q190" s="215">
        <f t="shared" si="98"/>
        <v>-0.17837617436178288</v>
      </c>
      <c r="R190" s="216"/>
    </row>
    <row r="191" spans="1:18" x14ac:dyDescent="0.25">
      <c r="A191" s="198" t="s">
        <v>12</v>
      </c>
      <c r="B191" s="193">
        <v>0.65590000000000004</v>
      </c>
      <c r="C191" s="193">
        <v>0.53590000000000004</v>
      </c>
      <c r="D191" s="193">
        <v>0.61649999999999994</v>
      </c>
      <c r="E191" s="199">
        <f t="shared" si="93"/>
        <v>0.15040119425265885</v>
      </c>
      <c r="F191" s="199">
        <f t="shared" si="94"/>
        <v>-6.0070132642171203E-2</v>
      </c>
      <c r="G191" s="200">
        <f t="shared" si="95"/>
        <v>8.0599999999999898</v>
      </c>
      <c r="H191" s="201">
        <f t="shared" si="96"/>
        <v>-3.9400000000000102</v>
      </c>
      <c r="I191" s="202"/>
      <c r="J191" s="197"/>
      <c r="K191" s="199">
        <v>0.62503852252621228</v>
      </c>
      <c r="L191" s="199">
        <v>0.33567113242456542</v>
      </c>
      <c r="M191" s="199">
        <v>0.57817324350444776</v>
      </c>
      <c r="N191" s="199">
        <f t="shared" si="91"/>
        <v>0.72243957747656262</v>
      </c>
      <c r="O191" s="199">
        <f t="shared" si="92"/>
        <v>-7.4979824975186404E-2</v>
      </c>
      <c r="P191" s="200">
        <f t="shared" si="97"/>
        <v>24.250211107988235</v>
      </c>
      <c r="Q191" s="201">
        <f t="shared" si="98"/>
        <v>-4.6865279021764517</v>
      </c>
      <c r="R191" s="202"/>
    </row>
    <row r="192" spans="1:18" x14ac:dyDescent="0.25">
      <c r="A192" s="36" t="s">
        <v>13</v>
      </c>
      <c r="B192" s="204">
        <v>0.7229000000000001</v>
      </c>
      <c r="C192" s="204">
        <v>0.75379999999999991</v>
      </c>
      <c r="D192" s="204">
        <v>0.66099999999999992</v>
      </c>
      <c r="E192" s="204">
        <f t="shared" si="93"/>
        <v>-0.12310957813743695</v>
      </c>
      <c r="F192" s="204">
        <f t="shared" si="94"/>
        <v>-8.5627334347766149E-2</v>
      </c>
      <c r="G192" s="205">
        <f t="shared" si="95"/>
        <v>-9.2799999999999994</v>
      </c>
      <c r="H192" s="206">
        <f t="shared" si="96"/>
        <v>-6.1900000000000173</v>
      </c>
      <c r="I192" s="207"/>
      <c r="J192" s="208"/>
      <c r="K192" s="204">
        <v>0.75554216952852049</v>
      </c>
      <c r="L192" s="204">
        <v>0.38846244334400076</v>
      </c>
      <c r="M192" s="204">
        <v>0.65716198783709068</v>
      </c>
      <c r="N192" s="204">
        <f t="shared" si="91"/>
        <v>0.69170018645829434</v>
      </c>
      <c r="O192" s="204">
        <f t="shared" si="92"/>
        <v>-0.130211370932243</v>
      </c>
      <c r="P192" s="205">
        <f t="shared" si="97"/>
        <v>26.869954449308992</v>
      </c>
      <c r="Q192" s="206">
        <f t="shared" si="98"/>
        <v>-9.8380181691429804</v>
      </c>
      <c r="R192" s="207"/>
    </row>
    <row r="193" spans="1:18" x14ac:dyDescent="0.25">
      <c r="A193" s="37" t="s">
        <v>9</v>
      </c>
      <c r="B193" s="32">
        <v>0.67209999999999992</v>
      </c>
      <c r="C193" s="32">
        <v>0.5081</v>
      </c>
      <c r="D193" s="32">
        <v>0.60539999999999994</v>
      </c>
      <c r="E193" s="32">
        <f t="shared" si="93"/>
        <v>0.19149773666601044</v>
      </c>
      <c r="F193" s="32">
        <f t="shared" si="94"/>
        <v>-9.9241184347567346E-2</v>
      </c>
      <c r="G193" s="209">
        <f t="shared" si="95"/>
        <v>9.7299999999999933</v>
      </c>
      <c r="H193" s="210">
        <f t="shared" si="96"/>
        <v>-6.6699999999999982</v>
      </c>
      <c r="I193" s="211"/>
      <c r="J193" s="208"/>
      <c r="K193" s="32">
        <v>0.63420461192133315</v>
      </c>
      <c r="L193" s="32">
        <v>0.3573147740422245</v>
      </c>
      <c r="M193" s="32">
        <v>0.59302841061236067</v>
      </c>
      <c r="N193" s="32">
        <f t="shared" si="91"/>
        <v>0.65968063369885033</v>
      </c>
      <c r="O193" s="32">
        <f t="shared" si="92"/>
        <v>-6.492573616616959E-2</v>
      </c>
      <c r="P193" s="209">
        <f t="shared" si="97"/>
        <v>23.571363657013617</v>
      </c>
      <c r="Q193" s="210">
        <f t="shared" si="98"/>
        <v>-4.1176201308972482</v>
      </c>
      <c r="R193" s="211"/>
    </row>
    <row r="194" spans="1:18" x14ac:dyDescent="0.25">
      <c r="A194" s="37" t="s">
        <v>10</v>
      </c>
      <c r="B194" s="32">
        <v>0.62570000000000003</v>
      </c>
      <c r="C194" s="32">
        <v>0.51739999999999997</v>
      </c>
      <c r="D194" s="32">
        <v>0.61039999999999994</v>
      </c>
      <c r="E194" s="32">
        <f t="shared" si="93"/>
        <v>0.17974487823734053</v>
      </c>
      <c r="F194" s="32">
        <f t="shared" si="94"/>
        <v>-2.4452613073357998E-2</v>
      </c>
      <c r="G194" s="209">
        <f t="shared" si="95"/>
        <v>9.2999999999999972</v>
      </c>
      <c r="H194" s="210">
        <f t="shared" si="96"/>
        <v>-1.5300000000000091</v>
      </c>
      <c r="I194" s="211"/>
      <c r="J194" s="208"/>
      <c r="K194" s="32">
        <v>0.59593061566370453</v>
      </c>
      <c r="L194" s="32">
        <v>0.2775344646501422</v>
      </c>
      <c r="M194" s="32">
        <v>0.52909781909459785</v>
      </c>
      <c r="N194" s="32">
        <f t="shared" si="91"/>
        <v>0.90642203576977187</v>
      </c>
      <c r="O194" s="32">
        <f t="shared" si="92"/>
        <v>-0.11214862068241471</v>
      </c>
      <c r="P194" s="209">
        <f t="shared" si="97"/>
        <v>25.156335444445567</v>
      </c>
      <c r="Q194" s="210">
        <f t="shared" si="98"/>
        <v>-6.6832796569106678</v>
      </c>
      <c r="R194" s="211"/>
    </row>
    <row r="195" spans="1:18" x14ac:dyDescent="0.25">
      <c r="A195" s="38" t="s">
        <v>11</v>
      </c>
      <c r="B195" s="103">
        <v>0.63060000000000005</v>
      </c>
      <c r="C195" s="103">
        <v>0.60040000000000004</v>
      </c>
      <c r="D195" s="103">
        <v>0.67559999999999998</v>
      </c>
      <c r="E195" s="103">
        <f t="shared" si="93"/>
        <v>0.12524983344437035</v>
      </c>
      <c r="F195" s="103">
        <f t="shared" si="94"/>
        <v>7.136060894386298E-2</v>
      </c>
      <c r="G195" s="217">
        <f t="shared" si="95"/>
        <v>7.5199999999999934</v>
      </c>
      <c r="H195" s="218">
        <f t="shared" si="96"/>
        <v>4.4999999999999929</v>
      </c>
      <c r="I195" s="219"/>
      <c r="J195" s="208"/>
      <c r="K195" s="103">
        <v>0.60413044465827759</v>
      </c>
      <c r="L195" s="103">
        <v>0.30896323055952768</v>
      </c>
      <c r="M195" s="103">
        <v>0.56226846782832929</v>
      </c>
      <c r="N195" s="103">
        <f t="shared" si="91"/>
        <v>0.81985560809313696</v>
      </c>
      <c r="O195" s="103">
        <f t="shared" si="92"/>
        <v>-6.9292943601985235E-2</v>
      </c>
      <c r="P195" s="217">
        <f t="shared" si="97"/>
        <v>25.330523726880159</v>
      </c>
      <c r="Q195" s="218">
        <f t="shared" si="98"/>
        <v>-4.1861976829948304</v>
      </c>
      <c r="R195" s="219"/>
    </row>
    <row r="196" spans="1:18" x14ac:dyDescent="0.25">
      <c r="A196" s="42" t="s">
        <v>14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4"/>
    </row>
    <row r="197" spans="1:18" ht="21" x14ac:dyDescent="0.35">
      <c r="A197" s="189" t="s">
        <v>72</v>
      </c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</row>
    <row r="198" spans="1:18" x14ac:dyDescent="0.25">
      <c r="A198" s="72"/>
      <c r="B198" s="11" t="s">
        <v>115</v>
      </c>
      <c r="C198" s="12"/>
      <c r="D198" s="12"/>
      <c r="E198" s="12"/>
      <c r="F198" s="12"/>
      <c r="G198" s="12"/>
      <c r="H198" s="12"/>
      <c r="I198" s="13"/>
      <c r="J198" s="190"/>
      <c r="K198" s="11" t="str">
        <f>K$5</f>
        <v>año</v>
      </c>
      <c r="L198" s="12"/>
      <c r="M198" s="12"/>
      <c r="N198" s="12"/>
      <c r="O198" s="12"/>
      <c r="P198" s="12"/>
      <c r="Q198" s="12"/>
      <c r="R198" s="13"/>
    </row>
    <row r="199" spans="1:18" x14ac:dyDescent="0.25">
      <c r="A199" s="10"/>
      <c r="B199" s="16">
        <f>B$6</f>
        <v>2019</v>
      </c>
      <c r="C199" s="16">
        <f>C$6</f>
        <v>2022</v>
      </c>
      <c r="D199" s="16">
        <f>D$6</f>
        <v>2023</v>
      </c>
      <c r="E199" s="16" t="s">
        <v>70</v>
      </c>
      <c r="F199" s="16" t="s">
        <v>71</v>
      </c>
      <c r="G199" s="16" t="str">
        <f>CONCATENATE("dif ",RIGHT(D199,2),"-",RIGHT(C199,2))</f>
        <v>dif 23-22</v>
      </c>
      <c r="H199" s="108" t="str">
        <f>CONCATENATE("dif ",RIGHT(D199,2),"-",RIGHT(B199,2))</f>
        <v>dif 23-19</v>
      </c>
      <c r="I199" s="109"/>
      <c r="J199" s="191"/>
      <c r="K199" s="16">
        <f>K$6</f>
        <v>2019</v>
      </c>
      <c r="L199" s="16">
        <f>L$6</f>
        <v>2021</v>
      </c>
      <c r="M199" s="16">
        <f>M$6</f>
        <v>2022</v>
      </c>
      <c r="N199" s="16" t="s">
        <v>70</v>
      </c>
      <c r="O199" s="16" t="s">
        <v>71</v>
      </c>
      <c r="P199" s="16" t="str">
        <f>CONCATENATE("dif ",RIGHT(M199,2),"-",RIGHT(L199,2))</f>
        <v>dif 22-21</v>
      </c>
      <c r="Q199" s="108" t="str">
        <f>CONCATENATE("dif ",RIGHT(M199,2),"-",RIGHT(K199,2))</f>
        <v>dif 22-19</v>
      </c>
      <c r="R199" s="109"/>
    </row>
    <row r="200" spans="1:18" x14ac:dyDescent="0.25">
      <c r="A200" s="192" t="s">
        <v>49</v>
      </c>
      <c r="B200" s="193">
        <v>0.7147</v>
      </c>
      <c r="C200" s="193">
        <v>0.53969999999999996</v>
      </c>
      <c r="D200" s="193">
        <v>0.74150000000000005</v>
      </c>
      <c r="E200" s="220">
        <f>IFERROR(D200/C200-1,"-")</f>
        <v>0.37391143227719126</v>
      </c>
      <c r="F200" s="220">
        <f>IFERROR(D200/B200-1,"-")</f>
        <v>3.7498251014411732E-2</v>
      </c>
      <c r="G200" s="194">
        <f>IFERROR((D200-C200)*100,"-")</f>
        <v>20.18000000000001</v>
      </c>
      <c r="H200" s="195">
        <f>IFERROR((D200-B200)*100,"-")</f>
        <v>2.6800000000000046</v>
      </c>
      <c r="I200" s="196"/>
      <c r="J200" s="197"/>
      <c r="K200" s="193">
        <v>0.70566445218302065</v>
      </c>
      <c r="L200" s="193">
        <v>0.46071549284573426</v>
      </c>
      <c r="M200" s="193">
        <v>0.69548218463868861</v>
      </c>
      <c r="N200" s="220">
        <f>IFERROR(M200/L200-1,"-")</f>
        <v>0.50956977882999799</v>
      </c>
      <c r="O200" s="220">
        <f>IFERROR(M200/K200-1,"-")</f>
        <v>-1.4429333251565257E-2</v>
      </c>
      <c r="P200" s="194">
        <f>IFERROR((M200-L200)*100,"-")</f>
        <v>23.476669179295435</v>
      </c>
      <c r="Q200" s="195">
        <f>IFERROR((M200-K200)*100,"-")</f>
        <v>-1.0182267544332047</v>
      </c>
      <c r="R200" s="196"/>
    </row>
    <row r="201" spans="1:18" x14ac:dyDescent="0.25">
      <c r="A201" s="221" t="s">
        <v>50</v>
      </c>
      <c r="B201" s="204">
        <v>0.76090000000000002</v>
      </c>
      <c r="C201" s="204">
        <v>0.59370000000000001</v>
      </c>
      <c r="D201" s="204">
        <v>0.77349999999999997</v>
      </c>
      <c r="E201" s="222">
        <f>IFERROR(D201/C201-1,"-")</f>
        <v>0.30284655549941042</v>
      </c>
      <c r="F201" s="222">
        <f t="shared" ref="F201:F209" si="99">IFERROR(D201/B201-1,"-")</f>
        <v>1.6559337626494974E-2</v>
      </c>
      <c r="G201" s="223">
        <f t="shared" ref="G201:G209" si="100">IFERROR((D201-C201)*100,"-")</f>
        <v>17.979999999999997</v>
      </c>
      <c r="H201" s="210">
        <f t="shared" ref="H201:H209" si="101">IFERROR((D201-B201)*100,"-")</f>
        <v>1.2599999999999945</v>
      </c>
      <c r="I201" s="211"/>
      <c r="J201" s="191"/>
      <c r="K201" s="204">
        <v>0.76972196158821105</v>
      </c>
      <c r="L201" s="204">
        <v>0.53007392392769836</v>
      </c>
      <c r="M201" s="204">
        <v>0.78235212112064911</v>
      </c>
      <c r="N201" s="222">
        <f>IFERROR(M201/L201-1,"-")</f>
        <v>0.47593021615483444</v>
      </c>
      <c r="O201" s="222">
        <f t="shared" ref="O201:O209" si="102">IFERROR(M201/K201-1,"-")</f>
        <v>1.6408729596824267E-2</v>
      </c>
      <c r="P201" s="223">
        <f t="shared" ref="P201:P209" si="103">IFERROR((M201-L201)*100,"-")</f>
        <v>25.227819719295073</v>
      </c>
      <c r="Q201" s="210">
        <f t="shared" ref="Q201:Q209" si="104">IFERROR((M201-K201)*100,"-")</f>
        <v>1.2630159532438068</v>
      </c>
      <c r="R201" s="211"/>
    </row>
    <row r="202" spans="1:18" x14ac:dyDescent="0.25">
      <c r="A202" s="99" t="s">
        <v>51</v>
      </c>
      <c r="B202" s="32">
        <v>0.68040000000000012</v>
      </c>
      <c r="C202" s="32">
        <v>0.5</v>
      </c>
      <c r="D202" s="32">
        <v>0.66949999999999998</v>
      </c>
      <c r="E202" s="222">
        <f>IFERROR(D202/C202-1,"-")</f>
        <v>0.33899999999999997</v>
      </c>
      <c r="F202" s="222">
        <f t="shared" si="99"/>
        <v>-1.6019988242210625E-2</v>
      </c>
      <c r="G202" s="223">
        <f t="shared" si="100"/>
        <v>16.95</v>
      </c>
      <c r="H202" s="210">
        <f t="shared" si="101"/>
        <v>-1.0900000000000132</v>
      </c>
      <c r="I202" s="211"/>
      <c r="J202" s="191"/>
      <c r="K202" s="32">
        <v>0.67192823926387557</v>
      </c>
      <c r="L202" s="32">
        <v>0.38237984856351559</v>
      </c>
      <c r="M202" s="32">
        <v>0.63514820255836268</v>
      </c>
      <c r="N202" s="222">
        <f>IFERROR(M202/L202-1,"-")</f>
        <v>0.6610399448203681</v>
      </c>
      <c r="O202" s="222">
        <f t="shared" si="102"/>
        <v>-5.4738042779399976E-2</v>
      </c>
      <c r="P202" s="223">
        <f t="shared" si="103"/>
        <v>25.27683539948471</v>
      </c>
      <c r="Q202" s="210">
        <f t="shared" si="104"/>
        <v>-3.6780036705512886</v>
      </c>
      <c r="R202" s="211"/>
    </row>
    <row r="203" spans="1:18" x14ac:dyDescent="0.25">
      <c r="A203" s="99" t="s">
        <v>52</v>
      </c>
      <c r="B203" s="32">
        <v>0.7036</v>
      </c>
      <c r="C203" s="32">
        <v>0.56000000000000005</v>
      </c>
      <c r="D203" s="32">
        <v>0.63600000000000001</v>
      </c>
      <c r="E203" s="222">
        <f>IFERROR(D203/C203-1,"-")</f>
        <v>0.13571428571428568</v>
      </c>
      <c r="F203" s="222">
        <f t="shared" si="99"/>
        <v>-9.6077316657191547E-2</v>
      </c>
      <c r="G203" s="223">
        <f t="shared" si="100"/>
        <v>7.5999999999999961</v>
      </c>
      <c r="H203" s="210">
        <f t="shared" si="101"/>
        <v>-6.76</v>
      </c>
      <c r="I203" s="211"/>
      <c r="J203" s="191"/>
      <c r="K203" s="222">
        <v>0.57076491108653105</v>
      </c>
      <c r="L203" s="222">
        <v>0.40408330264719122</v>
      </c>
      <c r="M203" s="222">
        <v>0.53778304538949095</v>
      </c>
      <c r="N203" s="222">
        <f>IFERROR(M203/L203-1,"-")</f>
        <v>0.33087173329464248</v>
      </c>
      <c r="O203" s="222">
        <f t="shared" si="102"/>
        <v>-5.7785377230451074E-2</v>
      </c>
      <c r="P203" s="223">
        <f t="shared" si="103"/>
        <v>13.369974274229973</v>
      </c>
      <c r="Q203" s="210">
        <f t="shared" si="104"/>
        <v>-3.2981865697040091</v>
      </c>
      <c r="R203" s="211"/>
    </row>
    <row r="204" spans="1:18" x14ac:dyDescent="0.25">
      <c r="A204" s="99" t="s">
        <v>53</v>
      </c>
      <c r="B204" s="32">
        <v>0.73620000000000008</v>
      </c>
      <c r="C204" s="32">
        <v>0.46729999999999999</v>
      </c>
      <c r="D204" s="32">
        <v>0.77790000000000004</v>
      </c>
      <c r="E204" s="222">
        <f t="shared" ref="E204:E209" si="105">IFERROR(D204/C204-1,"-")</f>
        <v>0.66466937727370001</v>
      </c>
      <c r="F204" s="222">
        <f t="shared" si="99"/>
        <v>5.6642216788916011E-2</v>
      </c>
      <c r="G204" s="223">
        <f t="shared" si="100"/>
        <v>31.060000000000006</v>
      </c>
      <c r="H204" s="210">
        <f t="shared" si="101"/>
        <v>4.1699999999999964</v>
      </c>
      <c r="I204" s="211"/>
      <c r="J204" s="191"/>
      <c r="K204" s="222">
        <v>0.70518161483742259</v>
      </c>
      <c r="L204" s="222">
        <v>0.48615455783025679</v>
      </c>
      <c r="M204" s="222">
        <v>0.6493275173640638</v>
      </c>
      <c r="N204" s="222">
        <f t="shared" ref="N204:N209" si="106">IFERROR(M204/L204-1,"-")</f>
        <v>0.33564008997891492</v>
      </c>
      <c r="O204" s="222">
        <f t="shared" si="102"/>
        <v>-7.9205266130251806E-2</v>
      </c>
      <c r="P204" s="223">
        <f t="shared" si="103"/>
        <v>16.3172959533807</v>
      </c>
      <c r="Q204" s="210">
        <f t="shared" si="104"/>
        <v>-5.5854097473358788</v>
      </c>
      <c r="R204" s="211"/>
    </row>
    <row r="205" spans="1:18" x14ac:dyDescent="0.25">
      <c r="A205" s="99" t="s">
        <v>54</v>
      </c>
      <c r="B205" s="32">
        <v>0.75790000000000002</v>
      </c>
      <c r="C205" s="32">
        <v>0.7419</v>
      </c>
      <c r="D205" s="32">
        <v>0.66569999999999996</v>
      </c>
      <c r="E205" s="222">
        <f>IFERROR(D205/C205-1,"-")</f>
        <v>-0.10270926000808744</v>
      </c>
      <c r="F205" s="222">
        <f>IFERROR(D205/B205-1,"-")</f>
        <v>-0.12165193297268773</v>
      </c>
      <c r="G205" s="223">
        <f>IFERROR((D205-C205)*100,"-")</f>
        <v>-7.6200000000000045</v>
      </c>
      <c r="H205" s="210">
        <f>IFERROR((D205-B205)*100,"-")</f>
        <v>-9.220000000000006</v>
      </c>
      <c r="I205" s="211"/>
      <c r="J205" s="191"/>
      <c r="K205" s="222">
        <v>0.33442408420437297</v>
      </c>
      <c r="L205" s="222">
        <v>0.33718836487080217</v>
      </c>
      <c r="M205" s="222">
        <v>0.33100159989476141</v>
      </c>
      <c r="N205" s="222">
        <f>IFERROR(M205/L205-1,"-")</f>
        <v>-1.8348097445210709E-2</v>
      </c>
      <c r="O205" s="222">
        <f>IFERROR(M205/K205-1,"-")</f>
        <v>-1.0233964810740126E-2</v>
      </c>
      <c r="P205" s="223">
        <f>IFERROR((M205-L205)*100,"-")</f>
        <v>-0.61867649760407595</v>
      </c>
      <c r="Q205" s="210">
        <f>IFERROR((M205-K205)*100,"-")</f>
        <v>-0.3422484309611562</v>
      </c>
      <c r="R205" s="211"/>
    </row>
    <row r="206" spans="1:18" x14ac:dyDescent="0.25">
      <c r="A206" s="99" t="s">
        <v>55</v>
      </c>
      <c r="B206" s="222">
        <v>0.58660000000000001</v>
      </c>
      <c r="C206" s="222">
        <v>0.51840000000000008</v>
      </c>
      <c r="D206" s="222">
        <v>0.67859999999999998</v>
      </c>
      <c r="E206" s="222">
        <f t="shared" si="105"/>
        <v>0.30902777777777746</v>
      </c>
      <c r="F206" s="222">
        <f t="shared" si="99"/>
        <v>0.15683600409137388</v>
      </c>
      <c r="G206" s="223">
        <f t="shared" si="100"/>
        <v>16.019999999999989</v>
      </c>
      <c r="H206" s="210">
        <f t="shared" si="101"/>
        <v>9.1999999999999975</v>
      </c>
      <c r="I206" s="211"/>
      <c r="J206" s="191"/>
      <c r="K206" s="222">
        <v>0.51296533102376651</v>
      </c>
      <c r="L206" s="222">
        <v>0.43287194104141685</v>
      </c>
      <c r="M206" s="222">
        <v>0.55540181632567553</v>
      </c>
      <c r="N206" s="222">
        <f t="shared" si="106"/>
        <v>0.28306264201249109</v>
      </c>
      <c r="O206" s="222">
        <f t="shared" si="102"/>
        <v>8.2727784384989622E-2</v>
      </c>
      <c r="P206" s="223">
        <f t="shared" si="103"/>
        <v>12.252987528425868</v>
      </c>
      <c r="Q206" s="210">
        <f t="shared" si="104"/>
        <v>4.2436485301909022</v>
      </c>
      <c r="R206" s="211"/>
    </row>
    <row r="207" spans="1:18" x14ac:dyDescent="0.25">
      <c r="A207" s="99" t="s">
        <v>56</v>
      </c>
      <c r="B207" s="222">
        <v>0.51529999999999998</v>
      </c>
      <c r="C207" s="222">
        <v>0.58840000000000003</v>
      </c>
      <c r="D207" s="222">
        <v>0.69830000000000003</v>
      </c>
      <c r="E207" s="222">
        <f>IFERROR(D207/C207-1,"-")</f>
        <v>0.18677770224337187</v>
      </c>
      <c r="F207" s="222">
        <f>IFERROR(D207/B207-1,"-")</f>
        <v>0.35513293227246279</v>
      </c>
      <c r="G207" s="223">
        <f>IFERROR((D207-C207)*100,"-")</f>
        <v>10.99</v>
      </c>
      <c r="H207" s="210">
        <f>IFERROR((D207-B207)*100,"-")</f>
        <v>18.300000000000004</v>
      </c>
      <c r="I207" s="211"/>
      <c r="J207" s="191"/>
      <c r="K207" s="222">
        <v>0.52295410715246138</v>
      </c>
      <c r="L207" s="222">
        <v>0.42945341263098274</v>
      </c>
      <c r="M207" s="222">
        <v>0.57741590694750078</v>
      </c>
      <c r="N207" s="222">
        <f>IFERROR(M207/L207-1,"-")</f>
        <v>0.34453677620128276</v>
      </c>
      <c r="O207" s="222">
        <f>IFERROR(M207/K207-1,"-")</f>
        <v>0.1041425988440734</v>
      </c>
      <c r="P207" s="223">
        <f>IFERROR((M207-L207)*100,"-")</f>
        <v>14.796249431651804</v>
      </c>
      <c r="Q207" s="210">
        <f>IFERROR((M207-K207)*100,"-")</f>
        <v>5.4461799795039401</v>
      </c>
      <c r="R207" s="211"/>
    </row>
    <row r="208" spans="1:18" x14ac:dyDescent="0.25">
      <c r="A208" s="99" t="s">
        <v>57</v>
      </c>
      <c r="B208" s="32">
        <v>0.7319</v>
      </c>
      <c r="C208" s="32">
        <v>0.57789999999999997</v>
      </c>
      <c r="D208" s="32">
        <v>0.82430000000000003</v>
      </c>
      <c r="E208" s="222">
        <f t="shared" si="105"/>
        <v>0.42637134452327397</v>
      </c>
      <c r="F208" s="222">
        <f t="shared" si="99"/>
        <v>0.12624675502117788</v>
      </c>
      <c r="G208" s="223">
        <f t="shared" si="100"/>
        <v>24.640000000000008</v>
      </c>
      <c r="H208" s="210">
        <f t="shared" si="101"/>
        <v>9.2400000000000038</v>
      </c>
      <c r="I208" s="211"/>
      <c r="J208" s="191"/>
      <c r="K208" s="222">
        <v>0.73831679821858165</v>
      </c>
      <c r="L208" s="222">
        <v>0.48201408869433904</v>
      </c>
      <c r="M208" s="222">
        <v>0.74892677369097149</v>
      </c>
      <c r="N208" s="222">
        <f t="shared" si="106"/>
        <v>0.5537445714909186</v>
      </c>
      <c r="O208" s="222">
        <f t="shared" si="102"/>
        <v>1.4370491769914562E-2</v>
      </c>
      <c r="P208" s="223">
        <f t="shared" si="103"/>
        <v>26.691268499663245</v>
      </c>
      <c r="Q208" s="210">
        <f t="shared" si="104"/>
        <v>1.0609975472389843</v>
      </c>
      <c r="R208" s="211"/>
    </row>
    <row r="209" spans="1:18" x14ac:dyDescent="0.25">
      <c r="A209" s="100" t="s">
        <v>58</v>
      </c>
      <c r="B209" s="224">
        <v>0.5131</v>
      </c>
      <c r="C209" s="224">
        <v>0.49990000000000001</v>
      </c>
      <c r="D209" s="224">
        <v>0.84950000000000003</v>
      </c>
      <c r="E209" s="224">
        <f t="shared" si="105"/>
        <v>0.69933986797359471</v>
      </c>
      <c r="F209" s="224">
        <f t="shared" si="99"/>
        <v>0.65562268563632831</v>
      </c>
      <c r="G209" s="225">
        <f t="shared" si="100"/>
        <v>34.96</v>
      </c>
      <c r="H209" s="226">
        <f t="shared" si="101"/>
        <v>33.64</v>
      </c>
      <c r="I209" s="227"/>
      <c r="J209" s="191"/>
      <c r="K209" s="224">
        <v>0.56176365655817706</v>
      </c>
      <c r="L209" s="224">
        <v>0.28621210694206145</v>
      </c>
      <c r="M209" s="224">
        <v>0.60938004840462912</v>
      </c>
      <c r="N209" s="224">
        <f t="shared" si="106"/>
        <v>1.1291204446777203</v>
      </c>
      <c r="O209" s="224">
        <f t="shared" si="102"/>
        <v>8.4762321824428666E-2</v>
      </c>
      <c r="P209" s="225">
        <f t="shared" si="103"/>
        <v>32.316794146256768</v>
      </c>
      <c r="Q209" s="226">
        <f t="shared" si="104"/>
        <v>4.7616391846452055</v>
      </c>
      <c r="R209" s="227"/>
    </row>
    <row r="210" spans="1:18" x14ac:dyDescent="0.25">
      <c r="A210" s="99" t="s">
        <v>59</v>
      </c>
      <c r="B210" s="222">
        <v>0.6654000000000001</v>
      </c>
      <c r="C210" s="222">
        <v>0.41960000000000003</v>
      </c>
      <c r="D210" s="222">
        <v>0.83629999999999993</v>
      </c>
      <c r="E210" s="222">
        <f>IFERROR(D210/C210-1,"-")</f>
        <v>0.9930886558627261</v>
      </c>
      <c r="F210" s="222">
        <f>IFERROR(D210/B210-1,"-")</f>
        <v>0.25683799218515158</v>
      </c>
      <c r="G210" s="223">
        <f>IFERROR((D210-C210)*100,"-")</f>
        <v>41.669999999999987</v>
      </c>
      <c r="H210" s="210">
        <f>IFERROR((D210-B210)*100,"-")</f>
        <v>17.089999999999982</v>
      </c>
      <c r="I210" s="211"/>
      <c r="J210" s="191"/>
      <c r="K210" s="222">
        <v>0.58427290328329673</v>
      </c>
      <c r="L210" s="222">
        <v>0.30640431884692987</v>
      </c>
      <c r="M210" s="222">
        <v>0.53127749995092155</v>
      </c>
      <c r="N210" s="222">
        <f>IFERROR(M210/L210-1,"-")</f>
        <v>0.73390995907055534</v>
      </c>
      <c r="O210" s="222">
        <f>IFERROR(M210/K210-1,"-")</f>
        <v>-9.0703168047961413E-2</v>
      </c>
      <c r="P210" s="223">
        <f>IFERROR((M210-L210)*100,"-")</f>
        <v>22.487318110399169</v>
      </c>
      <c r="Q210" s="210">
        <f>IFERROR((M210-K210)*100,"-")</f>
        <v>-5.2995403332375179</v>
      </c>
      <c r="R210" s="211"/>
    </row>
    <row r="211" spans="1:18" ht="23.25" x14ac:dyDescent="0.35">
      <c r="A211" s="228" t="s">
        <v>73</v>
      </c>
      <c r="B211" s="228"/>
      <c r="C211" s="228"/>
      <c r="D211" s="228"/>
      <c r="E211" s="228"/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</row>
    <row r="212" spans="1:18" ht="21" x14ac:dyDescent="0.35">
      <c r="A212" s="229" t="s">
        <v>74</v>
      </c>
      <c r="B212" s="229"/>
      <c r="C212" s="229"/>
      <c r="D212" s="229"/>
      <c r="E212" s="229"/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</row>
    <row r="213" spans="1:18" x14ac:dyDescent="0.25">
      <c r="A213" s="72"/>
      <c r="B213" s="11" t="s">
        <v>115</v>
      </c>
      <c r="C213" s="12"/>
      <c r="D213" s="12"/>
      <c r="E213" s="12"/>
      <c r="F213" s="12"/>
      <c r="G213" s="12"/>
      <c r="H213" s="12"/>
      <c r="I213" s="13"/>
      <c r="J213" s="230"/>
      <c r="K213" s="11" t="str">
        <f>K$5</f>
        <v>año</v>
      </c>
      <c r="L213" s="12"/>
      <c r="M213" s="12"/>
      <c r="N213" s="12"/>
      <c r="O213" s="12"/>
      <c r="P213" s="12"/>
      <c r="Q213" s="12"/>
      <c r="R213" s="13"/>
    </row>
    <row r="214" spans="1:18" x14ac:dyDescent="0.25">
      <c r="A214" s="15"/>
      <c r="B214" s="16">
        <f>B$6</f>
        <v>2019</v>
      </c>
      <c r="C214" s="16">
        <f>C$6</f>
        <v>2022</v>
      </c>
      <c r="D214" s="16">
        <f>D$6</f>
        <v>2023</v>
      </c>
      <c r="E214" s="16" t="str">
        <f>CONCATENATE("var ",RIGHT(D214,2),"/",RIGHT(C214,2))</f>
        <v>var 23/22</v>
      </c>
      <c r="F214" s="16" t="str">
        <f>CONCATENATE("var ",RIGHT(D214,2),"/",RIGHT(B214,2))</f>
        <v>var 23/19</v>
      </c>
      <c r="G214" s="16" t="str">
        <f>CONCATENATE("dif ",RIGHT(D214,2),"-",RIGHT(C214,2))</f>
        <v>dif 23-22</v>
      </c>
      <c r="H214" s="16" t="str">
        <f>CONCATENATE("dif ",RIGHT(D214,2),"-",RIGHT(B214,2))</f>
        <v>dif 23-19</v>
      </c>
      <c r="I214" s="16" t="str">
        <f>CONCATENATE("cuota ",RIGHT(D214,2))</f>
        <v>cuota 23</v>
      </c>
      <c r="J214" s="231"/>
      <c r="K214" s="16">
        <f>K$6</f>
        <v>2019</v>
      </c>
      <c r="L214" s="16">
        <f>L$6</f>
        <v>2021</v>
      </c>
      <c r="M214" s="16">
        <f>M$6</f>
        <v>2022</v>
      </c>
      <c r="N214" s="16" t="str">
        <f>CONCATENATE("var ",RIGHT(M214,2),"/",RIGHT(L214,2))</f>
        <v>var 22/21</v>
      </c>
      <c r="O214" s="16" t="str">
        <f>CONCATENATE("var ",RIGHT(M214,2),"/",RIGHT(K214,2))</f>
        <v>var 22/19</v>
      </c>
      <c r="P214" s="16" t="str">
        <f>CONCATENATE("dif ",RIGHT(M214,2),"-",RIGHT(L214,2))</f>
        <v>dif 22-21</v>
      </c>
      <c r="Q214" s="16" t="str">
        <f>CONCATENATE("dif ",RIGHT(M214,2),"-",RIGHT(K214,2))</f>
        <v>dif 22-19</v>
      </c>
      <c r="R214" s="16" t="str">
        <f>CONCATENATE("cuota ",RIGHT(M214,2))</f>
        <v>cuota 22</v>
      </c>
    </row>
    <row r="215" spans="1:18" x14ac:dyDescent="0.25">
      <c r="A215" s="232" t="s">
        <v>5</v>
      </c>
      <c r="B215" s="233">
        <v>140467343</v>
      </c>
      <c r="C215" s="233">
        <v>101902668.2</v>
      </c>
      <c r="D215" s="233">
        <v>162652524.09999999</v>
      </c>
      <c r="E215" s="234">
        <f>D215/C215-1</f>
        <v>0.5961556941842665</v>
      </c>
      <c r="F215" s="234">
        <f>D215/B215-1</f>
        <v>0.15793835510934384</v>
      </c>
      <c r="G215" s="233">
        <f>D215-C215</f>
        <v>60749855.899999991</v>
      </c>
      <c r="H215" s="233">
        <f>D215-B215</f>
        <v>22185181.099999994</v>
      </c>
      <c r="I215" s="234">
        <f>D215/$D$215</f>
        <v>1</v>
      </c>
      <c r="J215" s="235"/>
      <c r="K215" s="233">
        <v>1422023576.3799999</v>
      </c>
      <c r="L215" s="233">
        <v>651901800.17000008</v>
      </c>
      <c r="M215" s="233">
        <v>1528879517.8299999</v>
      </c>
      <c r="N215" s="234">
        <f>M215/L215-1</f>
        <v>1.3452604632036689</v>
      </c>
      <c r="O215" s="234">
        <f>M215/K215-1</f>
        <v>7.5143579350505529E-2</v>
      </c>
      <c r="P215" s="233">
        <f>M215-L215</f>
        <v>876977717.65999985</v>
      </c>
      <c r="Q215" s="233">
        <f>M215-K215</f>
        <v>106855941.45000005</v>
      </c>
      <c r="R215" s="234">
        <f>M215/$M$215</f>
        <v>1</v>
      </c>
    </row>
    <row r="216" spans="1:18" x14ac:dyDescent="0.25">
      <c r="A216" s="236" t="s">
        <v>6</v>
      </c>
      <c r="B216" s="237">
        <v>112746447.95</v>
      </c>
      <c r="C216" s="237">
        <v>85129965.629999995</v>
      </c>
      <c r="D216" s="237">
        <v>135448276.38999999</v>
      </c>
      <c r="E216" s="238">
        <f t="shared" ref="E216:E226" si="107">D216/C216-1</f>
        <v>0.59107636644302497</v>
      </c>
      <c r="F216" s="238">
        <f t="shared" ref="F216:F226" si="108">D216/B216-1</f>
        <v>0.20135293707938029</v>
      </c>
      <c r="G216" s="237">
        <f t="shared" ref="G216:G226" si="109">D216-C216</f>
        <v>50318310.75999999</v>
      </c>
      <c r="H216" s="237">
        <f t="shared" ref="H216:H226" si="110">D216-B216</f>
        <v>22701828.439999983</v>
      </c>
      <c r="I216" s="238">
        <f t="shared" ref="I216:I226" si="111">D216/$D$215</f>
        <v>0.83274623089602573</v>
      </c>
      <c r="J216" s="239"/>
      <c r="K216" s="237">
        <v>1149810166.2</v>
      </c>
      <c r="L216" s="237">
        <v>560156145.00999999</v>
      </c>
      <c r="M216" s="237">
        <v>1308664906.46</v>
      </c>
      <c r="N216" s="240">
        <f t="shared" ref="N216:N226" si="112">M216/L216-1</f>
        <v>1.3362502011588884</v>
      </c>
      <c r="O216" s="240">
        <f t="shared" ref="O216:O226" si="113">M216/K216-1</f>
        <v>0.13815736278015178</v>
      </c>
      <c r="P216" s="241">
        <f t="shared" ref="P216:P226" si="114">M216-L216</f>
        <v>748508761.45000005</v>
      </c>
      <c r="Q216" s="241">
        <f t="shared" ref="Q216:Q226" si="115">M216-K216</f>
        <v>158854740.25999999</v>
      </c>
      <c r="R216" s="240">
        <f>M216/$M$215</f>
        <v>0.85596339750658745</v>
      </c>
    </row>
    <row r="217" spans="1:18" x14ac:dyDescent="0.25">
      <c r="A217" s="242" t="s">
        <v>75</v>
      </c>
      <c r="B217" s="243">
        <v>31021464.050000001</v>
      </c>
      <c r="C217" s="243">
        <v>30269116.760000002</v>
      </c>
      <c r="D217" s="243">
        <v>39383406.109999999</v>
      </c>
      <c r="E217" s="244">
        <f t="shared" si="107"/>
        <v>0.30110853323755848</v>
      </c>
      <c r="F217" s="244">
        <f t="shared" si="108"/>
        <v>0.26955343069954174</v>
      </c>
      <c r="G217" s="243">
        <f t="shared" si="109"/>
        <v>9114289.3499999978</v>
      </c>
      <c r="H217" s="243">
        <f t="shared" si="110"/>
        <v>8361942.0599999987</v>
      </c>
      <c r="I217" s="244">
        <f t="shared" si="111"/>
        <v>0.24213215459101506</v>
      </c>
      <c r="J217" s="245"/>
      <c r="K217" s="243">
        <v>311231682.78000009</v>
      </c>
      <c r="L217" s="243">
        <v>200451114.64999998</v>
      </c>
      <c r="M217" s="243">
        <v>433069434.87</v>
      </c>
      <c r="N217" s="246">
        <f t="shared" si="112"/>
        <v>1.1604740668375229</v>
      </c>
      <c r="O217" s="246">
        <f t="shared" si="113"/>
        <v>0.39146963124613254</v>
      </c>
      <c r="P217" s="247">
        <f t="shared" si="114"/>
        <v>232618320.22000003</v>
      </c>
      <c r="Q217" s="247">
        <f t="shared" si="115"/>
        <v>121837752.08999991</v>
      </c>
      <c r="R217" s="246">
        <f t="shared" ref="R217:R226" si="116">M217/$M$215</f>
        <v>0.28325936074065067</v>
      </c>
    </row>
    <row r="218" spans="1:18" x14ac:dyDescent="0.25">
      <c r="A218" s="248" t="s">
        <v>76</v>
      </c>
      <c r="B218" s="249">
        <v>67341564.400000006</v>
      </c>
      <c r="C218" s="249">
        <v>46492267</v>
      </c>
      <c r="D218" s="249">
        <v>81666783.480000004</v>
      </c>
      <c r="E218" s="32">
        <f t="shared" si="107"/>
        <v>0.75656703253467938</v>
      </c>
      <c r="F218" s="32">
        <f t="shared" si="108"/>
        <v>0.2127247741812186</v>
      </c>
      <c r="G218" s="249">
        <f t="shared" si="109"/>
        <v>35174516.480000004</v>
      </c>
      <c r="H218" s="249">
        <f t="shared" si="110"/>
        <v>14325219.079999998</v>
      </c>
      <c r="I218" s="32">
        <f t="shared" si="111"/>
        <v>0.50209355146428991</v>
      </c>
      <c r="J218" s="245"/>
      <c r="K218" s="249">
        <v>698412392.47000003</v>
      </c>
      <c r="L218" s="249">
        <v>307643960.06</v>
      </c>
      <c r="M218" s="249">
        <v>750936675.0999999</v>
      </c>
      <c r="N218" s="222">
        <f t="shared" si="112"/>
        <v>1.4409277365742668</v>
      </c>
      <c r="O218" s="222">
        <f t="shared" si="113"/>
        <v>7.5205255800577797E-2</v>
      </c>
      <c r="P218" s="250">
        <f t="shared" si="114"/>
        <v>443292715.0399999</v>
      </c>
      <c r="Q218" s="250">
        <f t="shared" si="115"/>
        <v>52524282.629999876</v>
      </c>
      <c r="R218" s="222">
        <f t="shared" si="116"/>
        <v>0.49116798697508518</v>
      </c>
    </row>
    <row r="219" spans="1:18" x14ac:dyDescent="0.25">
      <c r="A219" s="251" t="s">
        <v>77</v>
      </c>
      <c r="B219" s="249">
        <v>12440894.09</v>
      </c>
      <c r="C219" s="249">
        <v>7655336.5099999998</v>
      </c>
      <c r="D219" s="249">
        <v>12528857.470000001</v>
      </c>
      <c r="E219" s="32">
        <f t="shared" si="107"/>
        <v>0.63661746987004775</v>
      </c>
      <c r="F219" s="32">
        <f t="shared" si="108"/>
        <v>7.0705030815032544E-3</v>
      </c>
      <c r="G219" s="249">
        <f t="shared" si="109"/>
        <v>4873520.9600000009</v>
      </c>
      <c r="H219" s="249">
        <f t="shared" si="110"/>
        <v>87963.38000000082</v>
      </c>
      <c r="I219" s="32">
        <f t="shared" si="111"/>
        <v>7.7028361775050999E-2</v>
      </c>
      <c r="J219" s="245"/>
      <c r="K219" s="249">
        <v>120963989.10000001</v>
      </c>
      <c r="L219" s="249">
        <v>47093848.129999995</v>
      </c>
      <c r="M219" s="249">
        <v>111307584.14000002</v>
      </c>
      <c r="N219" s="222">
        <f t="shared" si="112"/>
        <v>1.3635270541651536</v>
      </c>
      <c r="O219" s="222">
        <f t="shared" si="113"/>
        <v>-7.9828757565337249E-2</v>
      </c>
      <c r="P219" s="250">
        <f t="shared" si="114"/>
        <v>64213736.01000002</v>
      </c>
      <c r="Q219" s="250">
        <f t="shared" si="115"/>
        <v>-9656404.9599999934</v>
      </c>
      <c r="R219" s="222">
        <f t="shared" si="116"/>
        <v>7.2803371908587891E-2</v>
      </c>
    </row>
    <row r="220" spans="1:18" x14ac:dyDescent="0.25">
      <c r="A220" s="251" t="s">
        <v>78</v>
      </c>
      <c r="B220" s="249">
        <v>1362758.12</v>
      </c>
      <c r="C220" s="249">
        <v>563143.02</v>
      </c>
      <c r="D220" s="249">
        <v>1415219.1</v>
      </c>
      <c r="E220" s="32">
        <f t="shared" si="107"/>
        <v>1.5130722564935635</v>
      </c>
      <c r="F220" s="32">
        <f t="shared" si="108"/>
        <v>3.849617861752308E-2</v>
      </c>
      <c r="G220" s="249">
        <f t="shared" si="109"/>
        <v>852076.08000000007</v>
      </c>
      <c r="H220" s="249">
        <f t="shared" si="110"/>
        <v>52460.979999999981</v>
      </c>
      <c r="I220" s="32">
        <f t="shared" si="111"/>
        <v>8.7008738894818055E-3</v>
      </c>
      <c r="J220" s="245"/>
      <c r="K220" s="249">
        <v>11471577.970000003</v>
      </c>
      <c r="L220" s="249">
        <v>3606362.8700000006</v>
      </c>
      <c r="M220" s="249">
        <v>9602926.1500000004</v>
      </c>
      <c r="N220" s="222">
        <f t="shared" si="112"/>
        <v>1.6627731307581919</v>
      </c>
      <c r="O220" s="222">
        <f t="shared" si="113"/>
        <v>-0.16289405214233155</v>
      </c>
      <c r="P220" s="250">
        <f t="shared" si="114"/>
        <v>5996563.2799999993</v>
      </c>
      <c r="Q220" s="250">
        <f t="shared" si="115"/>
        <v>-1868651.8200000022</v>
      </c>
      <c r="R220" s="222">
        <f t="shared" si="116"/>
        <v>6.2810221721263026E-3</v>
      </c>
    </row>
    <row r="221" spans="1:18" x14ac:dyDescent="0.25">
      <c r="A221" s="252" t="s">
        <v>79</v>
      </c>
      <c r="B221" s="253">
        <v>579767.30000000005</v>
      </c>
      <c r="C221" s="253">
        <v>150102.34</v>
      </c>
      <c r="D221" s="253">
        <v>454010.23</v>
      </c>
      <c r="E221" s="254">
        <f t="shared" si="107"/>
        <v>2.0246712343058744</v>
      </c>
      <c r="F221" s="254">
        <f t="shared" si="108"/>
        <v>-0.21690956009419649</v>
      </c>
      <c r="G221" s="253">
        <f t="shared" si="109"/>
        <v>303907.89</v>
      </c>
      <c r="H221" s="253">
        <f t="shared" si="110"/>
        <v>-125757.07000000007</v>
      </c>
      <c r="I221" s="254">
        <f t="shared" si="111"/>
        <v>2.7912891761880747E-3</v>
      </c>
      <c r="J221" s="245"/>
      <c r="K221" s="253">
        <v>7730523.8499999996</v>
      </c>
      <c r="L221" s="253">
        <v>1360859.31</v>
      </c>
      <c r="M221" s="253">
        <v>3748286.18</v>
      </c>
      <c r="N221" s="255">
        <f t="shared" si="112"/>
        <v>1.7543524539652817</v>
      </c>
      <c r="O221" s="255">
        <f t="shared" si="113"/>
        <v>-0.51513167118681091</v>
      </c>
      <c r="P221" s="256">
        <f t="shared" si="114"/>
        <v>2387426.87</v>
      </c>
      <c r="Q221" s="256">
        <f t="shared" si="115"/>
        <v>-3982237.6699999995</v>
      </c>
      <c r="R221" s="255">
        <f t="shared" si="116"/>
        <v>2.4516556970559022E-3</v>
      </c>
    </row>
    <row r="222" spans="1:18" x14ac:dyDescent="0.25">
      <c r="A222" s="236" t="s">
        <v>12</v>
      </c>
      <c r="B222" s="237">
        <v>27720895.050000001</v>
      </c>
      <c r="C222" s="237">
        <v>16772702.57</v>
      </c>
      <c r="D222" s="237">
        <v>27204247.710000001</v>
      </c>
      <c r="E222" s="238">
        <f t="shared" si="107"/>
        <v>0.62193585657794204</v>
      </c>
      <c r="F222" s="238">
        <f t="shared" si="108"/>
        <v>-1.8637469644040228E-2</v>
      </c>
      <c r="G222" s="237">
        <f t="shared" si="109"/>
        <v>10431545.140000001</v>
      </c>
      <c r="H222" s="237">
        <f t="shared" si="110"/>
        <v>-516647.33999999985</v>
      </c>
      <c r="I222" s="238">
        <f t="shared" si="111"/>
        <v>0.16725376910397421</v>
      </c>
      <c r="J222" s="239"/>
      <c r="K222" s="237">
        <v>272213410.19</v>
      </c>
      <c r="L222" s="237">
        <v>91745655.159999996</v>
      </c>
      <c r="M222" s="237">
        <v>220214611.36000001</v>
      </c>
      <c r="N222" s="240">
        <f t="shared" si="112"/>
        <v>1.4002729172946267</v>
      </c>
      <c r="O222" s="240">
        <f t="shared" si="113"/>
        <v>-0.19102217922954556</v>
      </c>
      <c r="P222" s="241">
        <f t="shared" si="114"/>
        <v>128468956.20000002</v>
      </c>
      <c r="Q222" s="241">
        <f t="shared" si="115"/>
        <v>-51998798.829999983</v>
      </c>
      <c r="R222" s="240">
        <f>M222/$M$215</f>
        <v>0.14403660248687186</v>
      </c>
    </row>
    <row r="223" spans="1:18" x14ac:dyDescent="0.25">
      <c r="A223" s="36" t="s">
        <v>13</v>
      </c>
      <c r="B223" s="257">
        <v>1894454.91</v>
      </c>
      <c r="C223" s="257">
        <v>1376862.45</v>
      </c>
      <c r="D223" s="257">
        <v>2354536.16</v>
      </c>
      <c r="E223" s="258">
        <f t="shared" si="107"/>
        <v>0.71007362427525011</v>
      </c>
      <c r="F223" s="258">
        <f t="shared" si="108"/>
        <v>0.24285679620635592</v>
      </c>
      <c r="G223" s="257">
        <f t="shared" si="109"/>
        <v>977673.7100000002</v>
      </c>
      <c r="H223" s="257">
        <f t="shared" si="110"/>
        <v>460081.25000000023</v>
      </c>
      <c r="I223" s="258">
        <f t="shared" si="111"/>
        <v>1.4475866101852889E-2</v>
      </c>
      <c r="J223" s="245"/>
      <c r="K223" s="257">
        <v>20801144.299999997</v>
      </c>
      <c r="L223" s="257">
        <v>8434345.370000001</v>
      </c>
      <c r="M223" s="257">
        <v>22142101.98</v>
      </c>
      <c r="N223" s="259">
        <f t="shared" si="112"/>
        <v>1.6252306502359883</v>
      </c>
      <c r="O223" s="259">
        <f t="shared" si="113"/>
        <v>6.4465572694479389E-2</v>
      </c>
      <c r="P223" s="260">
        <f t="shared" si="114"/>
        <v>13707756.609999999</v>
      </c>
      <c r="Q223" s="260">
        <f t="shared" si="115"/>
        <v>1340957.6800000034</v>
      </c>
      <c r="R223" s="259">
        <f t="shared" si="116"/>
        <v>1.4482568261119211E-2</v>
      </c>
    </row>
    <row r="224" spans="1:18" x14ac:dyDescent="0.25">
      <c r="A224" s="37" t="s">
        <v>9</v>
      </c>
      <c r="B224" s="249">
        <v>16589489.890000001</v>
      </c>
      <c r="C224" s="249">
        <v>10724216.26</v>
      </c>
      <c r="D224" s="249">
        <v>17410882.629999999</v>
      </c>
      <c r="E224" s="32">
        <f t="shared" si="107"/>
        <v>0.62351095948525748</v>
      </c>
      <c r="F224" s="32">
        <f t="shared" si="108"/>
        <v>4.9512838878495335E-2</v>
      </c>
      <c r="G224" s="249">
        <f t="shared" si="109"/>
        <v>6686666.3699999992</v>
      </c>
      <c r="H224" s="249">
        <f t="shared" si="110"/>
        <v>821392.73999999836</v>
      </c>
      <c r="I224" s="32">
        <f t="shared" si="111"/>
        <v>0.10704342109868309</v>
      </c>
      <c r="J224" s="245"/>
      <c r="K224" s="249">
        <v>164425422.04000002</v>
      </c>
      <c r="L224" s="249">
        <v>61048878.189999998</v>
      </c>
      <c r="M224" s="249">
        <v>139903378.09999999</v>
      </c>
      <c r="N224" s="222">
        <f t="shared" si="112"/>
        <v>1.2916617347919854</v>
      </c>
      <c r="O224" s="222">
        <f t="shared" si="113"/>
        <v>-0.14913778925277454</v>
      </c>
      <c r="P224" s="250">
        <f t="shared" si="114"/>
        <v>78854499.909999996</v>
      </c>
      <c r="Q224" s="250">
        <f t="shared" si="115"/>
        <v>-24522043.940000027</v>
      </c>
      <c r="R224" s="222">
        <f t="shared" si="116"/>
        <v>9.1507130855262214E-2</v>
      </c>
    </row>
    <row r="225" spans="1:18" x14ac:dyDescent="0.25">
      <c r="A225" s="37" t="s">
        <v>10</v>
      </c>
      <c r="B225" s="249">
        <v>5619265.9699999997</v>
      </c>
      <c r="C225" s="249">
        <v>2657932.25</v>
      </c>
      <c r="D225" s="249">
        <v>5123240.6900000004</v>
      </c>
      <c r="E225" s="32">
        <f t="shared" si="107"/>
        <v>0.92752869829545137</v>
      </c>
      <c r="F225" s="32">
        <f t="shared" si="108"/>
        <v>-8.8272255246177544E-2</v>
      </c>
      <c r="G225" s="249">
        <f t="shared" si="109"/>
        <v>2465308.4400000004</v>
      </c>
      <c r="H225" s="249">
        <f t="shared" si="110"/>
        <v>-496025.27999999933</v>
      </c>
      <c r="I225" s="32">
        <f t="shared" si="111"/>
        <v>3.1498070616169431E-2</v>
      </c>
      <c r="J225" s="245"/>
      <c r="K225" s="249">
        <v>54336547.210000008</v>
      </c>
      <c r="L225" s="249">
        <v>12915460.789999999</v>
      </c>
      <c r="M225" s="249">
        <v>38229123.670000002</v>
      </c>
      <c r="N225" s="222">
        <f t="shared" si="112"/>
        <v>1.9599504262054288</v>
      </c>
      <c r="O225" s="222">
        <f t="shared" si="113"/>
        <v>-0.29643811333370151</v>
      </c>
      <c r="P225" s="250">
        <f t="shared" si="114"/>
        <v>25313662.880000003</v>
      </c>
      <c r="Q225" s="250">
        <f t="shared" si="115"/>
        <v>-16107423.540000007</v>
      </c>
      <c r="R225" s="222">
        <f t="shared" si="116"/>
        <v>2.5004667290108074E-2</v>
      </c>
    </row>
    <row r="226" spans="1:18" x14ac:dyDescent="0.25">
      <c r="A226" s="38" t="s">
        <v>11</v>
      </c>
      <c r="B226" s="261">
        <v>3617684.28</v>
      </c>
      <c r="C226" s="261">
        <v>2013691.61</v>
      </c>
      <c r="D226" s="261">
        <v>2315588.23</v>
      </c>
      <c r="E226" s="103">
        <f t="shared" si="107"/>
        <v>0.14992197340485514</v>
      </c>
      <c r="F226" s="103">
        <f t="shared" si="108"/>
        <v>-0.35992528623863218</v>
      </c>
      <c r="G226" s="261">
        <f t="shared" si="109"/>
        <v>301896.61999999988</v>
      </c>
      <c r="H226" s="261">
        <f t="shared" si="110"/>
        <v>-1302096.0499999998</v>
      </c>
      <c r="I226" s="103">
        <f t="shared" si="111"/>
        <v>1.4236411287268796E-2</v>
      </c>
      <c r="J226" s="245"/>
      <c r="K226" s="261">
        <v>32650296.630000003</v>
      </c>
      <c r="L226" s="261">
        <v>9346970.8300000001</v>
      </c>
      <c r="M226" s="261">
        <v>19940007.59</v>
      </c>
      <c r="N226" s="262">
        <f t="shared" si="112"/>
        <v>1.1333122733196759</v>
      </c>
      <c r="O226" s="262">
        <f t="shared" si="113"/>
        <v>-0.38928556098695399</v>
      </c>
      <c r="P226" s="263">
        <f t="shared" si="114"/>
        <v>10593036.76</v>
      </c>
      <c r="Q226" s="263">
        <f t="shared" si="115"/>
        <v>-12710289.040000003</v>
      </c>
      <c r="R226" s="262">
        <f t="shared" si="116"/>
        <v>1.3042236067300877E-2</v>
      </c>
    </row>
    <row r="227" spans="1:18" x14ac:dyDescent="0.25">
      <c r="A227" s="42" t="s">
        <v>14</v>
      </c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4"/>
    </row>
    <row r="228" spans="1:18" ht="21" x14ac:dyDescent="0.35">
      <c r="A228" s="229" t="s">
        <v>80</v>
      </c>
      <c r="B228" s="229"/>
      <c r="C228" s="229"/>
      <c r="D228" s="229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</row>
    <row r="229" spans="1:18" x14ac:dyDescent="0.25">
      <c r="A229" s="72"/>
      <c r="B229" s="11" t="s">
        <v>115</v>
      </c>
      <c r="C229" s="12"/>
      <c r="D229" s="12"/>
      <c r="E229" s="12"/>
      <c r="F229" s="12"/>
      <c r="G229" s="12"/>
      <c r="H229" s="12"/>
      <c r="I229" s="13"/>
      <c r="J229" s="230"/>
      <c r="K229" s="11" t="str">
        <f>K$5</f>
        <v>año</v>
      </c>
      <c r="L229" s="12"/>
      <c r="M229" s="12"/>
      <c r="N229" s="12"/>
      <c r="O229" s="12"/>
      <c r="P229" s="12"/>
      <c r="Q229" s="12"/>
      <c r="R229" s="13"/>
    </row>
    <row r="230" spans="1:18" x14ac:dyDescent="0.25">
      <c r="A230" s="15"/>
      <c r="B230" s="16">
        <f>B$6</f>
        <v>2019</v>
      </c>
      <c r="C230" s="16">
        <f>C$6</f>
        <v>2022</v>
      </c>
      <c r="D230" s="16">
        <f>D$6</f>
        <v>2023</v>
      </c>
      <c r="E230" s="16" t="str">
        <f>CONCATENATE("var ",RIGHT(D230,2),"/",RIGHT(C230,2))</f>
        <v>var 23/22</v>
      </c>
      <c r="F230" s="16" t="str">
        <f>CONCATENATE("var ",RIGHT(D230,2),"/",RIGHT(B230,2))</f>
        <v>var 23/19</v>
      </c>
      <c r="G230" s="16" t="str">
        <f>CONCATENATE("dif ",RIGHT(D230,2),"-",RIGHT(C230,2))</f>
        <v>dif 23-22</v>
      </c>
      <c r="H230" s="16" t="str">
        <f>CONCATENATE("dif ",RIGHT(D230,2),"-",RIGHT(B230,2))</f>
        <v>dif 23-19</v>
      </c>
      <c r="I230" s="16" t="str">
        <f>CONCATENATE("cuota ",RIGHT(D230,2))</f>
        <v>cuota 23</v>
      </c>
      <c r="J230" s="231"/>
      <c r="K230" s="16">
        <f>K$6</f>
        <v>2019</v>
      </c>
      <c r="L230" s="16">
        <f>L$6</f>
        <v>2021</v>
      </c>
      <c r="M230" s="16">
        <f>M$6</f>
        <v>2022</v>
      </c>
      <c r="N230" s="16" t="str">
        <f>CONCATENATE("var ",RIGHT(M230,2),"/",RIGHT(L230,2))</f>
        <v>var 22/21</v>
      </c>
      <c r="O230" s="16" t="str">
        <f>CONCATENATE("var ",RIGHT(M230,2),"/",RIGHT(K230,2))</f>
        <v>var 22/19</v>
      </c>
      <c r="P230" s="16" t="str">
        <f>CONCATENATE("dif ",RIGHT(M230,2),"-",RIGHT(L230,2))</f>
        <v>dif 22-21</v>
      </c>
      <c r="Q230" s="16" t="str">
        <f>CONCATENATE("dif ",RIGHT(M230,2),"-",RIGHT(K230,2))</f>
        <v>dif 22-19</v>
      </c>
      <c r="R230" s="16" t="str">
        <f>CONCATENATE("cuota ",RIGHT(M230,2))</f>
        <v>cuota 22</v>
      </c>
    </row>
    <row r="231" spans="1:18" x14ac:dyDescent="0.25">
      <c r="A231" s="232" t="s">
        <v>49</v>
      </c>
      <c r="B231" s="233">
        <v>140467343</v>
      </c>
      <c r="C231" s="233">
        <v>101902668.2</v>
      </c>
      <c r="D231" s="233">
        <v>162652524.09999999</v>
      </c>
      <c r="E231" s="264">
        <f t="shared" ref="E231:E241" si="117">D231/C231-1</f>
        <v>0.5961556941842665</v>
      </c>
      <c r="F231" s="264">
        <f t="shared" ref="F231:F241" si="118">D231/B231-1</f>
        <v>0.15793835510934384</v>
      </c>
      <c r="G231" s="233">
        <f>D231-C231</f>
        <v>60749855.899999991</v>
      </c>
      <c r="H231" s="233">
        <f>D231-B231</f>
        <v>22185181.099999994</v>
      </c>
      <c r="I231" s="234">
        <f>D231/$D$231</f>
        <v>1</v>
      </c>
      <c r="J231" s="235"/>
      <c r="K231" s="233">
        <v>1422023576.3799999</v>
      </c>
      <c r="L231" s="233">
        <v>651901800.17000008</v>
      </c>
      <c r="M231" s="233">
        <v>1528879517.8299999</v>
      </c>
      <c r="N231" s="264">
        <f t="shared" ref="N231:N241" si="119">M231/L231-1</f>
        <v>1.3452604632036689</v>
      </c>
      <c r="O231" s="264">
        <f t="shared" ref="O231:O241" si="120">M231/K231-1</f>
        <v>7.5143579350505529E-2</v>
      </c>
      <c r="P231" s="233">
        <f>M231-L231</f>
        <v>876977717.65999985</v>
      </c>
      <c r="Q231" s="233">
        <f>M231-K231</f>
        <v>106855941.45000005</v>
      </c>
      <c r="R231" s="234">
        <f>M231/$M$231</f>
        <v>1</v>
      </c>
    </row>
    <row r="232" spans="1:18" x14ac:dyDescent="0.25">
      <c r="A232" s="96" t="s">
        <v>50</v>
      </c>
      <c r="B232" s="265">
        <v>62836851.740000002</v>
      </c>
      <c r="C232" s="265">
        <v>49794861.5</v>
      </c>
      <c r="D232" s="265">
        <v>76810128.819999993</v>
      </c>
      <c r="E232" s="266">
        <f t="shared" si="117"/>
        <v>0.54253122724319636</v>
      </c>
      <c r="F232" s="266">
        <f t="shared" si="118"/>
        <v>0.22237392060660843</v>
      </c>
      <c r="G232" s="265">
        <f t="shared" ref="G232:G241" si="121">D232-C232</f>
        <v>27015267.319999993</v>
      </c>
      <c r="H232" s="265">
        <f t="shared" ref="H232:H241" si="122">D232-B232</f>
        <v>13973277.079999991</v>
      </c>
      <c r="I232" s="98">
        <f t="shared" ref="I232:I241" si="123">D232/$D$231</f>
        <v>0.47223447189037504</v>
      </c>
      <c r="J232" s="231"/>
      <c r="K232" s="265">
        <v>636659325.90999997</v>
      </c>
      <c r="L232" s="265">
        <v>333738906.95000005</v>
      </c>
      <c r="M232" s="265">
        <v>743382276.50999999</v>
      </c>
      <c r="N232" s="266">
        <f t="shared" si="119"/>
        <v>1.227436660902625</v>
      </c>
      <c r="O232" s="266">
        <f t="shared" si="120"/>
        <v>0.1676296038661762</v>
      </c>
      <c r="P232" s="265">
        <f t="shared" ref="P232:P241" si="124">M232-L232</f>
        <v>409643369.55999994</v>
      </c>
      <c r="Q232" s="265">
        <f t="shared" ref="Q232:Q241" si="125">M232-K232</f>
        <v>106722950.60000002</v>
      </c>
      <c r="R232" s="98">
        <f t="shared" ref="R232:R241" si="126">M232/$M$231</f>
        <v>0.48622685296033813</v>
      </c>
    </row>
    <row r="233" spans="1:18" x14ac:dyDescent="0.25">
      <c r="A233" s="99" t="s">
        <v>51</v>
      </c>
      <c r="B233" s="249">
        <v>39068727.140000001</v>
      </c>
      <c r="C233" s="249">
        <v>26621450.43</v>
      </c>
      <c r="D233" s="249">
        <v>40744112.909999996</v>
      </c>
      <c r="E233" s="222">
        <f t="shared" si="117"/>
        <v>0.53049936242711304</v>
      </c>
      <c r="F233" s="222">
        <f t="shared" si="118"/>
        <v>4.2883039521517397E-2</v>
      </c>
      <c r="G233" s="249">
        <f t="shared" si="121"/>
        <v>14122662.479999997</v>
      </c>
      <c r="H233" s="249">
        <f t="shared" si="122"/>
        <v>1675385.7699999958</v>
      </c>
      <c r="I233" s="32">
        <f t="shared" si="123"/>
        <v>0.25049788274389279</v>
      </c>
      <c r="J233" s="231"/>
      <c r="K233" s="249">
        <v>393325543.29999995</v>
      </c>
      <c r="L233" s="249">
        <v>137154616.22999999</v>
      </c>
      <c r="M233" s="249">
        <v>381071528.47000003</v>
      </c>
      <c r="N233" s="222">
        <f t="shared" si="119"/>
        <v>1.778408331739751</v>
      </c>
      <c r="O233" s="222">
        <f t="shared" si="120"/>
        <v>-3.1154892019442215E-2</v>
      </c>
      <c r="P233" s="249">
        <f t="shared" si="124"/>
        <v>243916912.24000004</v>
      </c>
      <c r="Q233" s="249">
        <f t="shared" si="125"/>
        <v>-12254014.829999924</v>
      </c>
      <c r="R233" s="32">
        <f t="shared" si="126"/>
        <v>0.24924889373288886</v>
      </c>
    </row>
    <row r="234" spans="1:18" x14ac:dyDescent="0.25">
      <c r="A234" s="99" t="s">
        <v>52</v>
      </c>
      <c r="B234" s="249">
        <v>998154.4</v>
      </c>
      <c r="C234" s="249">
        <v>703206.12</v>
      </c>
      <c r="D234" s="249">
        <v>897449.88</v>
      </c>
      <c r="E234" s="222">
        <f t="shared" si="117"/>
        <v>0.27622592363104004</v>
      </c>
      <c r="F234" s="222">
        <f t="shared" si="118"/>
        <v>-0.10089072392006693</v>
      </c>
      <c r="G234" s="249">
        <f t="shared" si="121"/>
        <v>194243.76</v>
      </c>
      <c r="H234" s="249">
        <f t="shared" si="122"/>
        <v>-100704.52000000002</v>
      </c>
      <c r="I234" s="32">
        <f t="shared" si="123"/>
        <v>5.5175896283554821E-3</v>
      </c>
      <c r="J234" s="231"/>
      <c r="K234" s="249">
        <v>9017206.9299999997</v>
      </c>
      <c r="L234" s="249">
        <v>4381169.1700000009</v>
      </c>
      <c r="M234" s="249">
        <v>8179727.9699999997</v>
      </c>
      <c r="N234" s="222">
        <f t="shared" si="119"/>
        <v>0.86701943079728139</v>
      </c>
      <c r="O234" s="222">
        <f t="shared" si="120"/>
        <v>-9.287565057575986E-2</v>
      </c>
      <c r="P234" s="249">
        <f t="shared" si="124"/>
        <v>3798558.7999999989</v>
      </c>
      <c r="Q234" s="249">
        <f t="shared" si="125"/>
        <v>-837478.96</v>
      </c>
      <c r="R234" s="32">
        <f t="shared" si="126"/>
        <v>5.3501455638635381E-3</v>
      </c>
    </row>
    <row r="235" spans="1:18" x14ac:dyDescent="0.25">
      <c r="A235" s="99" t="s">
        <v>53</v>
      </c>
      <c r="B235" s="249">
        <v>15421368.029999999</v>
      </c>
      <c r="C235" s="249">
        <v>8362651.5199999996</v>
      </c>
      <c r="D235" s="249">
        <v>16682580.9</v>
      </c>
      <c r="E235" s="222">
        <f t="shared" si="117"/>
        <v>0.99489131648044582</v>
      </c>
      <c r="F235" s="222">
        <f t="shared" si="118"/>
        <v>8.178346224190336E-2</v>
      </c>
      <c r="G235" s="249">
        <f t="shared" si="121"/>
        <v>8319929.3800000008</v>
      </c>
      <c r="H235" s="249">
        <f t="shared" si="122"/>
        <v>1261212.870000001</v>
      </c>
      <c r="I235" s="32">
        <f t="shared" si="123"/>
        <v>0.10256576706884317</v>
      </c>
      <c r="J235" s="231"/>
      <c r="K235" s="249">
        <v>155171276.54000002</v>
      </c>
      <c r="L235" s="249">
        <v>54944687.289999999</v>
      </c>
      <c r="M235" s="249">
        <v>136922674.65000001</v>
      </c>
      <c r="N235" s="222">
        <f t="shared" si="119"/>
        <v>1.4920093534670111</v>
      </c>
      <c r="O235" s="222">
        <f t="shared" si="120"/>
        <v>-0.11760296297682316</v>
      </c>
      <c r="P235" s="249">
        <f t="shared" si="124"/>
        <v>81977987.360000014</v>
      </c>
      <c r="Q235" s="249">
        <f t="shared" si="125"/>
        <v>-18248601.890000015</v>
      </c>
      <c r="R235" s="32">
        <f t="shared" si="126"/>
        <v>8.9557530893173226E-2</v>
      </c>
    </row>
    <row r="236" spans="1:18" x14ac:dyDescent="0.25">
      <c r="A236" s="99" t="s">
        <v>54</v>
      </c>
      <c r="B236" s="249">
        <v>4126235.59</v>
      </c>
      <c r="C236" s="249">
        <v>4116745.18</v>
      </c>
      <c r="D236" s="249">
        <v>6119826.8399999999</v>
      </c>
      <c r="E236" s="222">
        <f>D236/C236-1</f>
        <v>0.48656926101022346</v>
      </c>
      <c r="F236" s="222">
        <f>D236/B236-1</f>
        <v>0.4831501271598504</v>
      </c>
      <c r="G236" s="249">
        <f>D236-C236</f>
        <v>2003081.6599999997</v>
      </c>
      <c r="H236" s="249">
        <f>D236-B236</f>
        <v>1993591.25</v>
      </c>
      <c r="I236" s="32">
        <f>D236/$D$231</f>
        <v>3.7625157518228765E-2</v>
      </c>
      <c r="J236" s="231"/>
      <c r="K236" s="249">
        <v>42420393.430000007</v>
      </c>
      <c r="L236" s="249">
        <v>30921945.870000001</v>
      </c>
      <c r="M236" s="249">
        <v>58482134.049999997</v>
      </c>
      <c r="N236" s="222">
        <f>M236/L236-1</f>
        <v>0.89128246637086539</v>
      </c>
      <c r="O236" s="222">
        <f>M236/K236-1</f>
        <v>0.37863252368237132</v>
      </c>
      <c r="P236" s="249">
        <f>M236-L236</f>
        <v>27560188.179999996</v>
      </c>
      <c r="Q236" s="249">
        <f>M236-K236</f>
        <v>16061740.61999999</v>
      </c>
      <c r="R236" s="32">
        <f>M236/$M$231</f>
        <v>3.8251630274310978E-2</v>
      </c>
    </row>
    <row r="237" spans="1:18" x14ac:dyDescent="0.25">
      <c r="A237" s="99" t="s">
        <v>55</v>
      </c>
      <c r="B237" s="249">
        <v>2282624</v>
      </c>
      <c r="C237" s="249">
        <v>2251898.52</v>
      </c>
      <c r="D237" s="249">
        <v>3292257.81</v>
      </c>
      <c r="E237" s="222">
        <f t="shared" si="117"/>
        <v>0.46199208390616109</v>
      </c>
      <c r="F237" s="222">
        <f t="shared" si="118"/>
        <v>0.44231279877894925</v>
      </c>
      <c r="G237" s="249">
        <f t="shared" si="121"/>
        <v>1040359.29</v>
      </c>
      <c r="H237" s="249">
        <f t="shared" si="122"/>
        <v>1009633.81</v>
      </c>
      <c r="I237" s="32">
        <f t="shared" si="123"/>
        <v>2.0241049613075143E-2</v>
      </c>
      <c r="J237" s="231"/>
      <c r="K237" s="249">
        <v>23173738.509999998</v>
      </c>
      <c r="L237" s="249">
        <v>16610861.379999997</v>
      </c>
      <c r="M237" s="249">
        <v>27747259.210000001</v>
      </c>
      <c r="N237" s="222">
        <f t="shared" si="119"/>
        <v>0.67042867767282543</v>
      </c>
      <c r="O237" s="222">
        <f t="shared" si="120"/>
        <v>0.1973579143488835</v>
      </c>
      <c r="P237" s="249">
        <f t="shared" si="124"/>
        <v>11136397.830000004</v>
      </c>
      <c r="Q237" s="249">
        <f t="shared" si="125"/>
        <v>4573520.700000003</v>
      </c>
      <c r="R237" s="32">
        <f t="shared" si="126"/>
        <v>1.8148754618272863E-2</v>
      </c>
    </row>
    <row r="238" spans="1:18" x14ac:dyDescent="0.25">
      <c r="A238" s="99" t="s">
        <v>56</v>
      </c>
      <c r="B238" s="249">
        <v>620725.32999999996</v>
      </c>
      <c r="C238" s="249">
        <v>664353.46</v>
      </c>
      <c r="D238" s="249">
        <v>943653.78</v>
      </c>
      <c r="E238" s="222">
        <f>D238/C238-1</f>
        <v>0.42040922011605097</v>
      </c>
      <c r="F238" s="222">
        <f>D238/B238-1</f>
        <v>0.52024371230347577</v>
      </c>
      <c r="G238" s="249">
        <f>D238-C238</f>
        <v>279300.32000000007</v>
      </c>
      <c r="H238" s="249">
        <f>D238-B238</f>
        <v>322928.45000000007</v>
      </c>
      <c r="I238" s="32">
        <f>D238/$D$231</f>
        <v>5.8016546943952408E-3</v>
      </c>
      <c r="J238" s="231"/>
      <c r="K238" s="249">
        <v>6868734.879999999</v>
      </c>
      <c r="L238" s="249">
        <v>4498900.4700000007</v>
      </c>
      <c r="M238" s="249">
        <v>7864755.4400000004</v>
      </c>
      <c r="N238" s="222">
        <f>M238/L238-1</f>
        <v>0.74815057422241638</v>
      </c>
      <c r="O238" s="222">
        <f>M238/K238-1</f>
        <v>0.14500786205916305</v>
      </c>
      <c r="P238" s="249">
        <f>M238-L238</f>
        <v>3365854.9699999997</v>
      </c>
      <c r="Q238" s="249">
        <f>M238-K238</f>
        <v>996020.56000000145</v>
      </c>
      <c r="R238" s="32">
        <f>M238/$M$231</f>
        <v>5.1441302916810372E-3</v>
      </c>
    </row>
    <row r="239" spans="1:18" x14ac:dyDescent="0.25">
      <c r="A239" s="99" t="s">
        <v>57</v>
      </c>
      <c r="B239" s="249">
        <v>7338132.0499999998</v>
      </c>
      <c r="C239" s="249">
        <v>5589738.9500000002</v>
      </c>
      <c r="D239" s="249">
        <v>9259544.6799999997</v>
      </c>
      <c r="E239" s="222">
        <f t="shared" si="117"/>
        <v>0.65652542324896923</v>
      </c>
      <c r="F239" s="222">
        <f t="shared" si="118"/>
        <v>0.26183947316674416</v>
      </c>
      <c r="G239" s="249">
        <f t="shared" si="121"/>
        <v>3669805.7299999995</v>
      </c>
      <c r="H239" s="249">
        <f t="shared" si="122"/>
        <v>1921412.63</v>
      </c>
      <c r="I239" s="32">
        <f t="shared" si="123"/>
        <v>5.6928379877506E-2</v>
      </c>
      <c r="J239" s="231"/>
      <c r="K239" s="249">
        <v>73857149.129999995</v>
      </c>
      <c r="L239" s="249">
        <v>34127770.07</v>
      </c>
      <c r="M239" s="249">
        <v>88124626.290000007</v>
      </c>
      <c r="N239" s="222">
        <f t="shared" si="119"/>
        <v>1.5821970233990155</v>
      </c>
      <c r="O239" s="222">
        <f t="shared" si="120"/>
        <v>0.19317665693929031</v>
      </c>
      <c r="P239" s="249">
        <f t="shared" si="124"/>
        <v>53996856.220000006</v>
      </c>
      <c r="Q239" s="249">
        <f t="shared" si="125"/>
        <v>14267477.160000011</v>
      </c>
      <c r="R239" s="32">
        <f t="shared" si="126"/>
        <v>5.7640007117813197E-2</v>
      </c>
    </row>
    <row r="240" spans="1:18" x14ac:dyDescent="0.25">
      <c r="A240" s="99" t="s">
        <v>58</v>
      </c>
      <c r="B240" s="249">
        <v>5821035.7300000004</v>
      </c>
      <c r="C240" s="249">
        <v>2150164.62</v>
      </c>
      <c r="D240" s="249">
        <v>5154413.03</v>
      </c>
      <c r="E240" s="222">
        <f>D240/C240-1</f>
        <v>1.3972178604631678</v>
      </c>
      <c r="F240" s="222">
        <f>D240/B240-1</f>
        <v>-0.11451960285425011</v>
      </c>
      <c r="G240" s="249">
        <f>D240-C240</f>
        <v>3004248.41</v>
      </c>
      <c r="H240" s="249">
        <f>D240-B240</f>
        <v>-666622.70000000019</v>
      </c>
      <c r="I240" s="32">
        <f>D240/$D$231</f>
        <v>3.1689720516301541E-2</v>
      </c>
      <c r="J240" s="231"/>
      <c r="K240" s="249">
        <v>61080446.159999996</v>
      </c>
      <c r="L240" s="249">
        <v>22694182.550000001</v>
      </c>
      <c r="M240" s="249">
        <v>56687870.050000004</v>
      </c>
      <c r="N240" s="222">
        <f>M240/L240-1</f>
        <v>1.4979031487521017</v>
      </c>
      <c r="O240" s="222">
        <f>M240/K240-1</f>
        <v>-7.1914604200723375E-2</v>
      </c>
      <c r="P240" s="249">
        <f>M240-L240</f>
        <v>33993687.5</v>
      </c>
      <c r="Q240" s="249">
        <f>M240-K240</f>
        <v>-4392576.109999992</v>
      </c>
      <c r="R240" s="32">
        <f>M240/$M$231</f>
        <v>3.7078049243840595E-2</v>
      </c>
    </row>
    <row r="241" spans="1:18" x14ac:dyDescent="0.25">
      <c r="A241" s="101" t="s">
        <v>59</v>
      </c>
      <c r="B241" s="261">
        <v>1953488.99</v>
      </c>
      <c r="C241" s="261">
        <v>1647597.89</v>
      </c>
      <c r="D241" s="261">
        <v>2748555.45</v>
      </c>
      <c r="E241" s="262">
        <f t="shared" si="117"/>
        <v>0.66821981666898123</v>
      </c>
      <c r="F241" s="262">
        <f t="shared" si="118"/>
        <v>0.40699817816736217</v>
      </c>
      <c r="G241" s="261">
        <f t="shared" si="121"/>
        <v>1100957.5600000003</v>
      </c>
      <c r="H241" s="261">
        <f t="shared" si="122"/>
        <v>795066.4600000002</v>
      </c>
      <c r="I241" s="103">
        <f t="shared" si="123"/>
        <v>1.6898326449026807E-2</v>
      </c>
      <c r="J241" s="231"/>
      <c r="K241" s="261">
        <v>20449761.579999998</v>
      </c>
      <c r="L241" s="261">
        <v>12828760.199999999</v>
      </c>
      <c r="M241" s="261">
        <v>20416665.23</v>
      </c>
      <c r="N241" s="262">
        <f t="shared" si="119"/>
        <v>0.59147609836841464</v>
      </c>
      <c r="O241" s="262">
        <f t="shared" si="120"/>
        <v>-1.6184222916498792E-3</v>
      </c>
      <c r="P241" s="261">
        <f t="shared" si="124"/>
        <v>7587905.0300000012</v>
      </c>
      <c r="Q241" s="261">
        <f t="shared" si="125"/>
        <v>-33096.349999997765</v>
      </c>
      <c r="R241" s="103">
        <f t="shared" si="126"/>
        <v>1.3354005329980607E-2</v>
      </c>
    </row>
    <row r="242" spans="1:18" ht="21" x14ac:dyDescent="0.35">
      <c r="A242" s="229" t="s">
        <v>81</v>
      </c>
      <c r="B242" s="229"/>
      <c r="C242" s="229"/>
      <c r="D242" s="229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</row>
    <row r="243" spans="1:18" x14ac:dyDescent="0.25">
      <c r="A243" s="72"/>
      <c r="B243" s="11" t="s">
        <v>115</v>
      </c>
      <c r="C243" s="12"/>
      <c r="D243" s="12"/>
      <c r="E243" s="12"/>
      <c r="F243" s="12"/>
      <c r="G243" s="12"/>
      <c r="H243" s="12"/>
      <c r="I243" s="13"/>
      <c r="J243" s="230"/>
      <c r="K243" s="11" t="str">
        <f>K$5</f>
        <v>año</v>
      </c>
      <c r="L243" s="12"/>
      <c r="M243" s="12"/>
      <c r="N243" s="12"/>
      <c r="O243" s="12"/>
      <c r="P243" s="12"/>
      <c r="Q243" s="12"/>
      <c r="R243" s="13"/>
    </row>
    <row r="244" spans="1:18" x14ac:dyDescent="0.25">
      <c r="A244" s="15"/>
      <c r="B244" s="16">
        <f>B$6</f>
        <v>2019</v>
      </c>
      <c r="C244" s="16">
        <f>C$6</f>
        <v>2022</v>
      </c>
      <c r="D244" s="16">
        <f>D$6</f>
        <v>2023</v>
      </c>
      <c r="E244" s="16" t="str">
        <f>CONCATENATE("var ",RIGHT(D244,2),"/",RIGHT(C244,2))</f>
        <v>var 23/22</v>
      </c>
      <c r="F244" s="16" t="str">
        <f>CONCATENATE("var ",RIGHT(D244,2),"/",RIGHT(B244,2))</f>
        <v>var 23/19</v>
      </c>
      <c r="G244" s="16" t="str">
        <f>CONCATENATE("dif ",RIGHT(D244,2),"-",RIGHT(C244,2))</f>
        <v>dif 23-22</v>
      </c>
      <c r="H244" s="108" t="str">
        <f>CONCATENATE("dif ",RIGHT(D244,2),"-",RIGHT(B244,2))</f>
        <v>dif 23-19</v>
      </c>
      <c r="I244" s="109"/>
      <c r="J244" s="231"/>
      <c r="K244" s="16">
        <f>K$6</f>
        <v>2019</v>
      </c>
      <c r="L244" s="16">
        <f>L$6</f>
        <v>2021</v>
      </c>
      <c r="M244" s="16">
        <f>M$6</f>
        <v>2022</v>
      </c>
      <c r="N244" s="16" t="str">
        <f>CONCATENATE("var ",RIGHT(M244,2),"/",RIGHT(L244,2))</f>
        <v>var 22/21</v>
      </c>
      <c r="O244" s="16" t="str">
        <f>CONCATENATE("var ",RIGHT(M244,2),"/",RIGHT(K244,2))</f>
        <v>var 22/19</v>
      </c>
      <c r="P244" s="16" t="str">
        <f>CONCATENATE("dif ",RIGHT(M244,2),"-",RIGHT(L244,2))</f>
        <v>dif 22-21</v>
      </c>
      <c r="Q244" s="108" t="str">
        <f>CONCATENATE("dif ",RIGHT(M244,2),"-",RIGHT(K244,2))</f>
        <v>dif 22-19</v>
      </c>
      <c r="R244" s="109"/>
    </row>
    <row r="245" spans="1:18" x14ac:dyDescent="0.25">
      <c r="A245" s="232" t="s">
        <v>5</v>
      </c>
      <c r="B245" s="267">
        <v>95.53</v>
      </c>
      <c r="C245" s="267">
        <v>105.47</v>
      </c>
      <c r="D245" s="267">
        <v>113.84</v>
      </c>
      <c r="E245" s="268">
        <f t="shared" ref="E245:E256" si="127">D245/C245-1</f>
        <v>7.9359059448184333E-2</v>
      </c>
      <c r="F245" s="268">
        <f t="shared" ref="F245:F256" si="128">D245/B245-1</f>
        <v>0.1916675389929865</v>
      </c>
      <c r="G245" s="269">
        <f>D245-C245</f>
        <v>8.3700000000000045</v>
      </c>
      <c r="H245" s="270">
        <f>D245-B245</f>
        <v>18.310000000000002</v>
      </c>
      <c r="I245" s="271"/>
      <c r="J245" s="272"/>
      <c r="K245" s="267">
        <v>87.942699400431351</v>
      </c>
      <c r="L245" s="267">
        <v>99.070374137305961</v>
      </c>
      <c r="M245" s="267">
        <v>105.6343981935234</v>
      </c>
      <c r="N245" s="268">
        <f t="shared" ref="N245:N256" si="129">M245/L245-1</f>
        <v>6.6256175101550241E-2</v>
      </c>
      <c r="O245" s="268">
        <f t="shared" ref="O245:O256" si="130">M245/K245-1</f>
        <v>0.20117302418175798</v>
      </c>
      <c r="P245" s="269">
        <f>M245-L245</f>
        <v>6.5640240562174341</v>
      </c>
      <c r="Q245" s="270">
        <f>M245-K245</f>
        <v>17.691698793092044</v>
      </c>
      <c r="R245" s="271"/>
    </row>
    <row r="246" spans="1:18" x14ac:dyDescent="0.25">
      <c r="A246" s="236" t="s">
        <v>6</v>
      </c>
      <c r="B246" s="273">
        <v>104.73</v>
      </c>
      <c r="C246" s="273">
        <v>115.46</v>
      </c>
      <c r="D246" s="273">
        <v>122.85</v>
      </c>
      <c r="E246" s="274">
        <f t="shared" si="127"/>
        <v>6.4004850164559146E-2</v>
      </c>
      <c r="F246" s="274">
        <f t="shared" si="128"/>
        <v>0.17301632769979935</v>
      </c>
      <c r="G246" s="275">
        <f t="shared" ref="G246:G256" si="131">D246-C246</f>
        <v>7.3900000000000006</v>
      </c>
      <c r="H246" s="276">
        <f t="shared" ref="H246:H256" si="132">D246-B246</f>
        <v>18.11999999999999</v>
      </c>
      <c r="I246" s="277"/>
      <c r="J246" s="278"/>
      <c r="K246" s="273">
        <v>95.416137101124193</v>
      </c>
      <c r="L246" s="273">
        <v>107.44759796660709</v>
      </c>
      <c r="M246" s="273">
        <v>114.17520386651086</v>
      </c>
      <c r="N246" s="274">
        <f t="shared" si="129"/>
        <v>6.2612901797903353E-2</v>
      </c>
      <c r="O246" s="274">
        <f t="shared" si="130"/>
        <v>0.19660266423807715</v>
      </c>
      <c r="P246" s="275">
        <f t="shared" ref="P246:P256" si="133">M246-L246</f>
        <v>6.7276058999037645</v>
      </c>
      <c r="Q246" s="276">
        <f t="shared" ref="Q246:Q256" si="134">M246-K246</f>
        <v>18.759066765386663</v>
      </c>
      <c r="R246" s="277"/>
    </row>
    <row r="247" spans="1:18" x14ac:dyDescent="0.25">
      <c r="A247" s="242" t="s">
        <v>75</v>
      </c>
      <c r="B247" s="279">
        <v>187.5</v>
      </c>
      <c r="C247" s="279">
        <v>200.59</v>
      </c>
      <c r="D247" s="279">
        <v>212.26</v>
      </c>
      <c r="E247" s="280">
        <f t="shared" si="127"/>
        <v>5.8178373797297844E-2</v>
      </c>
      <c r="F247" s="280">
        <f t="shared" si="128"/>
        <v>0.13205333333333336</v>
      </c>
      <c r="G247" s="281">
        <f t="shared" si="131"/>
        <v>11.669999999999987</v>
      </c>
      <c r="H247" s="282">
        <f t="shared" si="132"/>
        <v>24.759999999999991</v>
      </c>
      <c r="I247" s="283"/>
      <c r="J247" s="231"/>
      <c r="K247" s="279">
        <v>156.91482015118913</v>
      </c>
      <c r="L247" s="279">
        <v>178.90490132077477</v>
      </c>
      <c r="M247" s="279">
        <v>201.564582224041</v>
      </c>
      <c r="N247" s="280">
        <f>M247/L247-1</f>
        <v>0.12665768649142617</v>
      </c>
      <c r="O247" s="280">
        <f t="shared" si="130"/>
        <v>0.28454776948303118</v>
      </c>
      <c r="P247" s="281">
        <f t="shared" si="133"/>
        <v>22.659680903266235</v>
      </c>
      <c r="Q247" s="282">
        <f t="shared" si="134"/>
        <v>44.649762072851871</v>
      </c>
      <c r="R247" s="283"/>
    </row>
    <row r="248" spans="1:18" x14ac:dyDescent="0.25">
      <c r="A248" s="248" t="s">
        <v>76</v>
      </c>
      <c r="B248" s="284">
        <v>97.34</v>
      </c>
      <c r="C248" s="284">
        <v>101.03</v>
      </c>
      <c r="D248" s="284">
        <v>113.12</v>
      </c>
      <c r="E248" s="285">
        <f t="shared" si="127"/>
        <v>0.11966742551717324</v>
      </c>
      <c r="F248" s="285">
        <f t="shared" si="128"/>
        <v>0.16211218409697969</v>
      </c>
      <c r="G248" s="286">
        <f t="shared" si="131"/>
        <v>12.090000000000003</v>
      </c>
      <c r="H248" s="287">
        <f t="shared" si="132"/>
        <v>15.780000000000001</v>
      </c>
      <c r="I248" s="288"/>
      <c r="J248" s="231"/>
      <c r="K248" s="284">
        <v>90.460725028015602</v>
      </c>
      <c r="L248" s="284">
        <v>95.58616027536749</v>
      </c>
      <c r="M248" s="284">
        <v>101.43942845911816</v>
      </c>
      <c r="N248" s="285">
        <f t="shared" si="129"/>
        <v>6.1235519523834769E-2</v>
      </c>
      <c r="O248" s="285">
        <f t="shared" si="130"/>
        <v>0.12136430951335475</v>
      </c>
      <c r="P248" s="286">
        <f t="shared" si="133"/>
        <v>5.8532681837506715</v>
      </c>
      <c r="Q248" s="287">
        <f t="shared" si="134"/>
        <v>10.978703431102559</v>
      </c>
      <c r="R248" s="288"/>
    </row>
    <row r="249" spans="1:18" x14ac:dyDescent="0.25">
      <c r="A249" s="251" t="s">
        <v>77</v>
      </c>
      <c r="B249" s="284">
        <v>67.98</v>
      </c>
      <c r="C249" s="284">
        <v>69.16</v>
      </c>
      <c r="D249" s="284">
        <v>75.06</v>
      </c>
      <c r="E249" s="289">
        <f t="shared" si="127"/>
        <v>8.5309427414690608E-2</v>
      </c>
      <c r="F249" s="289">
        <f t="shared" si="128"/>
        <v>0.10414827890556033</v>
      </c>
      <c r="G249" s="290">
        <f t="shared" si="131"/>
        <v>5.9000000000000057</v>
      </c>
      <c r="H249" s="291">
        <f t="shared" si="132"/>
        <v>7.0799999999999983</v>
      </c>
      <c r="I249" s="292"/>
      <c r="J249" s="231"/>
      <c r="K249" s="284">
        <v>60.456514604337194</v>
      </c>
      <c r="L249" s="284">
        <v>60.242535169982268</v>
      </c>
      <c r="M249" s="284">
        <v>66.954309439897017</v>
      </c>
      <c r="N249" s="289">
        <f t="shared" si="129"/>
        <v>0.111412546815578</v>
      </c>
      <c r="O249" s="289">
        <f t="shared" si="130"/>
        <v>0.1074788197448231</v>
      </c>
      <c r="P249" s="290">
        <f t="shared" si="133"/>
        <v>6.7117742699147485</v>
      </c>
      <c r="Q249" s="291">
        <f t="shared" si="134"/>
        <v>6.497794835559823</v>
      </c>
      <c r="R249" s="292"/>
    </row>
    <row r="250" spans="1:18" x14ac:dyDescent="0.25">
      <c r="A250" s="251" t="s">
        <v>78</v>
      </c>
      <c r="B250" s="284">
        <v>57.62</v>
      </c>
      <c r="C250" s="284">
        <v>46.8</v>
      </c>
      <c r="D250" s="284">
        <v>69.75</v>
      </c>
      <c r="E250" s="289">
        <f t="shared" si="127"/>
        <v>0.49038461538461542</v>
      </c>
      <c r="F250" s="289">
        <f t="shared" si="128"/>
        <v>0.21051718153418952</v>
      </c>
      <c r="G250" s="290">
        <f t="shared" si="131"/>
        <v>22.950000000000003</v>
      </c>
      <c r="H250" s="291">
        <f t="shared" si="132"/>
        <v>12.130000000000003</v>
      </c>
      <c r="I250" s="292"/>
      <c r="J250" s="231"/>
      <c r="K250" s="284">
        <v>53.33762473312202</v>
      </c>
      <c r="L250" s="284">
        <v>60.242053117926694</v>
      </c>
      <c r="M250" s="284">
        <v>55.32579931516679</v>
      </c>
      <c r="N250" s="289">
        <f t="shared" si="129"/>
        <v>-8.1608337503638939E-2</v>
      </c>
      <c r="O250" s="289">
        <f t="shared" si="130"/>
        <v>3.7275274105150302E-2</v>
      </c>
      <c r="P250" s="290">
        <f t="shared" si="133"/>
        <v>-4.9162538027599041</v>
      </c>
      <c r="Q250" s="291">
        <f t="shared" si="134"/>
        <v>1.9881745820447705</v>
      </c>
      <c r="R250" s="292"/>
    </row>
    <row r="251" spans="1:18" x14ac:dyDescent="0.25">
      <c r="A251" s="252" t="s">
        <v>79</v>
      </c>
      <c r="B251" s="293">
        <v>46.16</v>
      </c>
      <c r="C251" s="293">
        <v>43.02</v>
      </c>
      <c r="D251" s="293">
        <v>57.88</v>
      </c>
      <c r="E251" s="294">
        <f t="shared" si="127"/>
        <v>0.34542073454207345</v>
      </c>
      <c r="F251" s="294">
        <f t="shared" si="128"/>
        <v>0.25389948006932417</v>
      </c>
      <c r="G251" s="295">
        <f t="shared" si="131"/>
        <v>14.86</v>
      </c>
      <c r="H251" s="296">
        <f t="shared" si="132"/>
        <v>11.720000000000006</v>
      </c>
      <c r="I251" s="297"/>
      <c r="J251" s="231"/>
      <c r="K251" s="293">
        <v>59.248212669806733</v>
      </c>
      <c r="L251" s="293">
        <v>41.569565099954005</v>
      </c>
      <c r="M251" s="293">
        <v>50.253260996830321</v>
      </c>
      <c r="N251" s="294">
        <f t="shared" si="129"/>
        <v>0.20889551949837282</v>
      </c>
      <c r="O251" s="294">
        <f t="shared" si="130"/>
        <v>-0.15181811007710444</v>
      </c>
      <c r="P251" s="295">
        <f t="shared" si="133"/>
        <v>8.6836958968763156</v>
      </c>
      <c r="Q251" s="296">
        <f t="shared" si="134"/>
        <v>-8.9949516729764127</v>
      </c>
      <c r="R251" s="297"/>
    </row>
    <row r="252" spans="1:18" x14ac:dyDescent="0.25">
      <c r="A252" s="236" t="s">
        <v>12</v>
      </c>
      <c r="B252" s="273">
        <v>70.37</v>
      </c>
      <c r="C252" s="273">
        <v>73.3</v>
      </c>
      <c r="D252" s="273">
        <v>83.37</v>
      </c>
      <c r="E252" s="274">
        <f t="shared" si="127"/>
        <v>0.13738062755798097</v>
      </c>
      <c r="F252" s="274">
        <f t="shared" si="128"/>
        <v>0.18473781440954951</v>
      </c>
      <c r="G252" s="275">
        <f t="shared" si="131"/>
        <v>10.070000000000007</v>
      </c>
      <c r="H252" s="276">
        <f t="shared" si="132"/>
        <v>13</v>
      </c>
      <c r="I252" s="277"/>
      <c r="J252" s="278"/>
      <c r="K252" s="273">
        <v>66.080742217017431</v>
      </c>
      <c r="L252" s="273">
        <v>67.118946852644243</v>
      </c>
      <c r="M252" s="273">
        <v>73.127464269615871</v>
      </c>
      <c r="N252" s="274">
        <f t="shared" si="129"/>
        <v>8.9520436459811892E-2</v>
      </c>
      <c r="O252" s="274">
        <f t="shared" si="130"/>
        <v>0.10663805847482943</v>
      </c>
      <c r="P252" s="275">
        <f t="shared" si="133"/>
        <v>6.0085174169716282</v>
      </c>
      <c r="Q252" s="276">
        <f t="shared" si="134"/>
        <v>7.0467220525984402</v>
      </c>
      <c r="R252" s="277"/>
    </row>
    <row r="253" spans="1:18" x14ac:dyDescent="0.25">
      <c r="A253" s="36" t="s">
        <v>13</v>
      </c>
      <c r="B253" s="298">
        <v>106.63</v>
      </c>
      <c r="C253" s="298">
        <v>108.18</v>
      </c>
      <c r="D253" s="298">
        <v>140.44</v>
      </c>
      <c r="E253" s="299">
        <f t="shared" si="127"/>
        <v>0.29820669254945442</v>
      </c>
      <c r="F253" s="299">
        <f t="shared" si="128"/>
        <v>0.31707774547500711</v>
      </c>
      <c r="G253" s="300">
        <f t="shared" si="131"/>
        <v>32.259999999999991</v>
      </c>
      <c r="H253" s="301">
        <f t="shared" si="132"/>
        <v>33.81</v>
      </c>
      <c r="I253" s="302"/>
      <c r="J253" s="231"/>
      <c r="K253" s="298">
        <v>102.62409374021476</v>
      </c>
      <c r="L253" s="298">
        <v>96.915384202885321</v>
      </c>
      <c r="M253" s="298">
        <v>123.08856597299281</v>
      </c>
      <c r="N253" s="299">
        <f t="shared" si="129"/>
        <v>0.27006219895198313</v>
      </c>
      <c r="O253" s="299">
        <f t="shared" si="130"/>
        <v>0.19941196542580286</v>
      </c>
      <c r="P253" s="300">
        <f t="shared" si="133"/>
        <v>26.17318177010749</v>
      </c>
      <c r="Q253" s="301">
        <f t="shared" si="134"/>
        <v>20.46447223277805</v>
      </c>
      <c r="R253" s="302"/>
    </row>
    <row r="254" spans="1:18" x14ac:dyDescent="0.25">
      <c r="A254" s="37" t="s">
        <v>9</v>
      </c>
      <c r="B254" s="284">
        <v>72.97</v>
      </c>
      <c r="C254" s="284">
        <v>77.86</v>
      </c>
      <c r="D254" s="284">
        <v>86.68</v>
      </c>
      <c r="E254" s="303">
        <f t="shared" si="127"/>
        <v>0.1132802465964553</v>
      </c>
      <c r="F254" s="303">
        <f t="shared" si="128"/>
        <v>0.18788543236946698</v>
      </c>
      <c r="G254" s="304">
        <f t="shared" si="131"/>
        <v>8.8200000000000074</v>
      </c>
      <c r="H254" s="305">
        <f t="shared" si="132"/>
        <v>13.710000000000008</v>
      </c>
      <c r="I254" s="306"/>
      <c r="J254" s="231"/>
      <c r="K254" s="284">
        <v>68.421145289060775</v>
      </c>
      <c r="L254" s="284">
        <v>70.189180464223639</v>
      </c>
      <c r="M254" s="284">
        <v>75.127852896769127</v>
      </c>
      <c r="N254" s="303">
        <f t="shared" si="129"/>
        <v>7.0362303703813689E-2</v>
      </c>
      <c r="O254" s="303">
        <f t="shared" si="130"/>
        <v>9.8020978447150187E-2</v>
      </c>
      <c r="P254" s="304">
        <f t="shared" si="133"/>
        <v>4.9386724325454878</v>
      </c>
      <c r="Q254" s="305">
        <f t="shared" si="134"/>
        <v>6.7067076077083527</v>
      </c>
      <c r="R254" s="306"/>
    </row>
    <row r="255" spans="1:18" x14ac:dyDescent="0.25">
      <c r="A255" s="37" t="s">
        <v>10</v>
      </c>
      <c r="B255" s="284">
        <v>55.16</v>
      </c>
      <c r="C255" s="284">
        <v>48.85</v>
      </c>
      <c r="D255" s="284">
        <v>65.47</v>
      </c>
      <c r="E255" s="303">
        <f t="shared" si="127"/>
        <v>0.34022517911975436</v>
      </c>
      <c r="F255" s="303">
        <f t="shared" si="128"/>
        <v>0.18691080493110945</v>
      </c>
      <c r="G255" s="304">
        <f t="shared" si="131"/>
        <v>16.619999999999997</v>
      </c>
      <c r="H255" s="305">
        <f t="shared" si="132"/>
        <v>10.310000000000002</v>
      </c>
      <c r="I255" s="306"/>
      <c r="J255" s="231"/>
      <c r="K255" s="284">
        <v>51.304511800060169</v>
      </c>
      <c r="L255" s="284">
        <v>47.2377314055732</v>
      </c>
      <c r="M255" s="284">
        <v>54.420573885000316</v>
      </c>
      <c r="N255" s="303">
        <f t="shared" si="129"/>
        <v>0.15205731235813902</v>
      </c>
      <c r="O255" s="303">
        <f t="shared" si="130"/>
        <v>6.0736609230077399E-2</v>
      </c>
      <c r="P255" s="304">
        <f t="shared" si="133"/>
        <v>7.1828424794271157</v>
      </c>
      <c r="Q255" s="305">
        <f t="shared" si="134"/>
        <v>3.1160620849401468</v>
      </c>
      <c r="R255" s="306"/>
    </row>
    <row r="256" spans="1:18" x14ac:dyDescent="0.25">
      <c r="A256" s="38" t="s">
        <v>11</v>
      </c>
      <c r="B256" s="307">
        <v>77.099999999999994</v>
      </c>
      <c r="C256" s="307">
        <v>84.12</v>
      </c>
      <c r="D256" s="307">
        <v>76.08</v>
      </c>
      <c r="E256" s="308">
        <f t="shared" si="127"/>
        <v>-9.5577746077032844E-2</v>
      </c>
      <c r="F256" s="308">
        <f t="shared" si="128"/>
        <v>-1.3229571984435751E-2</v>
      </c>
      <c r="G256" s="309">
        <f t="shared" si="131"/>
        <v>-8.0400000000000063</v>
      </c>
      <c r="H256" s="310">
        <f t="shared" si="132"/>
        <v>-1.019999999999996</v>
      </c>
      <c r="I256" s="311"/>
      <c r="J256" s="231"/>
      <c r="K256" s="307">
        <v>71.846529102588079</v>
      </c>
      <c r="L256" s="307">
        <v>68.380607638673311</v>
      </c>
      <c r="M256" s="307">
        <v>74.731977478583673</v>
      </c>
      <c r="N256" s="308">
        <f t="shared" si="129"/>
        <v>9.288261773676143E-2</v>
      </c>
      <c r="O256" s="308">
        <f t="shared" si="130"/>
        <v>4.0161277267486639E-2</v>
      </c>
      <c r="P256" s="309">
        <f t="shared" si="133"/>
        <v>6.3513698399103617</v>
      </c>
      <c r="Q256" s="310">
        <f t="shared" si="134"/>
        <v>2.885448375995594</v>
      </c>
      <c r="R256" s="311"/>
    </row>
    <row r="257" spans="1:18" x14ac:dyDescent="0.25">
      <c r="A257" s="42" t="s">
        <v>14</v>
      </c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4"/>
    </row>
    <row r="258" spans="1:18" ht="21" x14ac:dyDescent="0.35">
      <c r="A258" s="229" t="s">
        <v>82</v>
      </c>
      <c r="B258" s="229"/>
      <c r="C258" s="229"/>
      <c r="D258" s="229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</row>
    <row r="259" spans="1:18" x14ac:dyDescent="0.25">
      <c r="A259" s="72"/>
      <c r="B259" s="11" t="s">
        <v>115</v>
      </c>
      <c r="C259" s="12"/>
      <c r="D259" s="12"/>
      <c r="E259" s="12"/>
      <c r="F259" s="12"/>
      <c r="G259" s="12"/>
      <c r="H259" s="12"/>
      <c r="I259" s="13"/>
      <c r="J259" s="230"/>
      <c r="K259" s="11" t="str">
        <f>K$5</f>
        <v>año</v>
      </c>
      <c r="L259" s="12"/>
      <c r="M259" s="12"/>
      <c r="N259" s="12"/>
      <c r="O259" s="12"/>
      <c r="P259" s="12"/>
      <c r="Q259" s="12"/>
      <c r="R259" s="13"/>
    </row>
    <row r="260" spans="1:18" x14ac:dyDescent="0.25">
      <c r="A260" s="15"/>
      <c r="B260" s="16">
        <f>B$6</f>
        <v>2019</v>
      </c>
      <c r="C260" s="16">
        <f>C$6</f>
        <v>2022</v>
      </c>
      <c r="D260" s="16">
        <f>D$6</f>
        <v>2023</v>
      </c>
      <c r="E260" s="16" t="str">
        <f>CONCATENATE("var ",RIGHT(D260,2),"/",RIGHT(C260,2))</f>
        <v>var 23/22</v>
      </c>
      <c r="F260" s="16" t="str">
        <f>CONCATENATE("var ",RIGHT(D260,2),"/",RIGHT(B260,2))</f>
        <v>var 23/19</v>
      </c>
      <c r="G260" s="16" t="str">
        <f>CONCATENATE("dif ",RIGHT(D260,2),"-",RIGHT(C260,2))</f>
        <v>dif 23-22</v>
      </c>
      <c r="H260" s="108" t="str">
        <f>CONCATENATE("dif ",RIGHT(D260,2),"-",RIGHT(B260,2))</f>
        <v>dif 23-19</v>
      </c>
      <c r="I260" s="109"/>
      <c r="J260" s="231"/>
      <c r="K260" s="16">
        <f>K$6</f>
        <v>2019</v>
      </c>
      <c r="L260" s="16">
        <f>L$6</f>
        <v>2021</v>
      </c>
      <c r="M260" s="16">
        <f>M$6</f>
        <v>2022</v>
      </c>
      <c r="N260" s="16" t="str">
        <f>CONCATENATE("var ",RIGHT(M260,2),"/",RIGHT(L260,2))</f>
        <v>var 22/21</v>
      </c>
      <c r="O260" s="16" t="str">
        <f>CONCATENATE("var ",RIGHT(M260,2),"/",RIGHT(K260,2))</f>
        <v>var 22/19</v>
      </c>
      <c r="P260" s="16" t="str">
        <f>CONCATENATE("dif ",RIGHT(M260,2),"-",RIGHT(L260,2))</f>
        <v>dif 22-21</v>
      </c>
      <c r="Q260" s="108" t="str">
        <f>CONCATENATE("dif ",RIGHT(M260,2),"-",RIGHT(K260,2))</f>
        <v>dif 22-19</v>
      </c>
      <c r="R260" s="109"/>
    </row>
    <row r="261" spans="1:18" x14ac:dyDescent="0.25">
      <c r="A261" s="232" t="s">
        <v>49</v>
      </c>
      <c r="B261" s="267">
        <v>95.53</v>
      </c>
      <c r="C261" s="267">
        <v>105.47</v>
      </c>
      <c r="D261" s="267">
        <v>113.84</v>
      </c>
      <c r="E261" s="312">
        <f t="shared" ref="E261:E269" si="135">D261/C261-1</f>
        <v>7.9359059448184333E-2</v>
      </c>
      <c r="F261" s="312">
        <f t="shared" ref="F261:F269" si="136">D261/B261-1</f>
        <v>0.1916675389929865</v>
      </c>
      <c r="G261" s="313">
        <f>D261-C261</f>
        <v>8.3700000000000045</v>
      </c>
      <c r="H261" s="314">
        <f>D261-B261</f>
        <v>18.310000000000002</v>
      </c>
      <c r="I261" s="315"/>
      <c r="J261" s="272"/>
      <c r="K261" s="267">
        <v>87.942699400431351</v>
      </c>
      <c r="L261" s="267">
        <v>99.070374137305961</v>
      </c>
      <c r="M261" s="267">
        <v>105.6343981935234</v>
      </c>
      <c r="N261" s="312">
        <f t="shared" ref="N261:N269" si="137">M261/L261-1</f>
        <v>6.6256175101550241E-2</v>
      </c>
      <c r="O261" s="312">
        <f t="shared" ref="O261:O269" si="138">M261/K261-1</f>
        <v>0.20117302418175798</v>
      </c>
      <c r="P261" s="313">
        <f>M261-L261</f>
        <v>6.5640240562174341</v>
      </c>
      <c r="Q261" s="314">
        <f>M261-K261</f>
        <v>17.691698793092044</v>
      </c>
      <c r="R261" s="315"/>
    </row>
    <row r="262" spans="1:18" x14ac:dyDescent="0.25">
      <c r="A262" s="96" t="s">
        <v>50</v>
      </c>
      <c r="B262" s="316">
        <v>119.9</v>
      </c>
      <c r="C262" s="316">
        <v>135.83000000000001</v>
      </c>
      <c r="D262" s="316">
        <v>143.35</v>
      </c>
      <c r="E262" s="317">
        <f t="shared" si="135"/>
        <v>5.5363321799307919E-2</v>
      </c>
      <c r="F262" s="318">
        <f t="shared" si="136"/>
        <v>0.19557964970808994</v>
      </c>
      <c r="G262" s="319">
        <f t="shared" ref="G262:G269" si="139">D262-C262</f>
        <v>7.5199999999999818</v>
      </c>
      <c r="H262" s="320">
        <f t="shared" ref="H262:H269" si="140">D262-B262</f>
        <v>23.449999999999989</v>
      </c>
      <c r="I262" s="321"/>
      <c r="J262" s="231"/>
      <c r="K262" s="316">
        <v>107.10561795183663</v>
      </c>
      <c r="L262" s="316">
        <v>126.4924793172348</v>
      </c>
      <c r="M262" s="316">
        <v>131.02354389352291</v>
      </c>
      <c r="N262" s="317">
        <f t="shared" si="137"/>
        <v>3.5820821923527202E-2</v>
      </c>
      <c r="O262" s="318">
        <f t="shared" si="138"/>
        <v>0.22331159092365915</v>
      </c>
      <c r="P262" s="319">
        <f t="shared" ref="P262:P269" si="141">M262-L262</f>
        <v>4.5310645762881165</v>
      </c>
      <c r="Q262" s="320">
        <f t="shared" ref="Q262:Q269" si="142">M262-K262</f>
        <v>23.917925941686278</v>
      </c>
      <c r="R262" s="321"/>
    </row>
    <row r="263" spans="1:18" x14ac:dyDescent="0.25">
      <c r="A263" s="99" t="s">
        <v>51</v>
      </c>
      <c r="B263" s="284">
        <v>92.49</v>
      </c>
      <c r="C263" s="284">
        <v>95.52</v>
      </c>
      <c r="D263" s="284">
        <v>103.14</v>
      </c>
      <c r="E263" s="322">
        <f t="shared" si="135"/>
        <v>7.9773869346733806E-2</v>
      </c>
      <c r="F263" s="322">
        <f t="shared" si="136"/>
        <v>0.11514758352254306</v>
      </c>
      <c r="G263" s="304">
        <f t="shared" si="139"/>
        <v>7.6200000000000045</v>
      </c>
      <c r="H263" s="305">
        <f t="shared" si="140"/>
        <v>10.650000000000006</v>
      </c>
      <c r="I263" s="306"/>
      <c r="J263" s="231"/>
      <c r="K263" s="284">
        <v>84.934351198061179</v>
      </c>
      <c r="L263" s="284">
        <v>85.868326715060263</v>
      </c>
      <c r="M263" s="284">
        <v>93.470497509949112</v>
      </c>
      <c r="N263" s="322">
        <f t="shared" si="137"/>
        <v>8.853288617251609E-2</v>
      </c>
      <c r="O263" s="322">
        <f t="shared" si="138"/>
        <v>0.10050287300108085</v>
      </c>
      <c r="P263" s="304">
        <f t="shared" si="141"/>
        <v>7.6021707948888491</v>
      </c>
      <c r="Q263" s="305">
        <f t="shared" si="142"/>
        <v>8.5361463118879328</v>
      </c>
      <c r="R263" s="306"/>
    </row>
    <row r="264" spans="1:18" x14ac:dyDescent="0.25">
      <c r="A264" s="99" t="s">
        <v>52</v>
      </c>
      <c r="B264" s="284">
        <v>72.98</v>
      </c>
      <c r="C264" s="284">
        <v>76.489999999999995</v>
      </c>
      <c r="D264" s="284">
        <v>78.790000000000006</v>
      </c>
      <c r="E264" s="322">
        <f t="shared" si="135"/>
        <v>3.0069290103281521E-2</v>
      </c>
      <c r="F264" s="322">
        <f t="shared" si="136"/>
        <v>7.9610852288298117E-2</v>
      </c>
      <c r="G264" s="304">
        <f t="shared" si="139"/>
        <v>2.3000000000000114</v>
      </c>
      <c r="H264" s="305">
        <f t="shared" si="140"/>
        <v>5.8100000000000023</v>
      </c>
      <c r="I264" s="306"/>
      <c r="J264" s="231"/>
      <c r="K264" s="284">
        <v>67.283716727203085</v>
      </c>
      <c r="L264" s="284">
        <v>66.405712635274313</v>
      </c>
      <c r="M264" s="284">
        <v>77.45079014344094</v>
      </c>
      <c r="N264" s="322">
        <f t="shared" si="137"/>
        <v>0.16632721899741432</v>
      </c>
      <c r="O264" s="322">
        <f t="shared" si="138"/>
        <v>0.15110748797453488</v>
      </c>
      <c r="P264" s="304">
        <f t="shared" si="141"/>
        <v>11.045077508166628</v>
      </c>
      <c r="Q264" s="305">
        <f t="shared" si="142"/>
        <v>10.167073416237855</v>
      </c>
      <c r="R264" s="306"/>
    </row>
    <row r="265" spans="1:18" x14ac:dyDescent="0.25">
      <c r="A265" s="99" t="s">
        <v>53</v>
      </c>
      <c r="B265" s="284">
        <v>56.16</v>
      </c>
      <c r="C265" s="284">
        <v>56.02</v>
      </c>
      <c r="D265" s="284">
        <v>66.25</v>
      </c>
      <c r="E265" s="322">
        <f t="shared" si="135"/>
        <v>0.18261335237415199</v>
      </c>
      <c r="F265" s="322">
        <f t="shared" si="136"/>
        <v>0.17966524216524227</v>
      </c>
      <c r="G265" s="304">
        <f t="shared" si="139"/>
        <v>10.229999999999997</v>
      </c>
      <c r="H265" s="305">
        <f t="shared" si="140"/>
        <v>10.090000000000003</v>
      </c>
      <c r="I265" s="306"/>
      <c r="J265" s="231"/>
      <c r="K265" s="284">
        <v>53.050211637501953</v>
      </c>
      <c r="L265" s="284">
        <v>51.254412692642013</v>
      </c>
      <c r="M265" s="284">
        <v>59.119919032167864</v>
      </c>
      <c r="N265" s="322">
        <f t="shared" si="137"/>
        <v>0.15346008131422817</v>
      </c>
      <c r="O265" s="322">
        <f t="shared" si="138"/>
        <v>0.11441438605638199</v>
      </c>
      <c r="P265" s="304">
        <f t="shared" si="141"/>
        <v>7.8655063395258509</v>
      </c>
      <c r="Q265" s="305">
        <f t="shared" si="142"/>
        <v>6.0697073946659117</v>
      </c>
      <c r="R265" s="306"/>
    </row>
    <row r="266" spans="1:18" x14ac:dyDescent="0.25">
      <c r="A266" s="99" t="s">
        <v>54</v>
      </c>
      <c r="B266" s="284">
        <v>85.26</v>
      </c>
      <c r="C266" s="284">
        <v>120.01</v>
      </c>
      <c r="D266" s="284">
        <v>137.74</v>
      </c>
      <c r="E266" s="322">
        <f>D266/C266-1</f>
        <v>0.14773768852595626</v>
      </c>
      <c r="F266" s="322">
        <f>D266/B266-1</f>
        <v>0.61552897020877317</v>
      </c>
      <c r="G266" s="304">
        <f>D266-C266</f>
        <v>17.730000000000004</v>
      </c>
      <c r="H266" s="305">
        <f>D266-B266</f>
        <v>52.480000000000004</v>
      </c>
      <c r="I266" s="306"/>
      <c r="J266" s="231"/>
      <c r="K266" s="284">
        <v>85.189568752726075</v>
      </c>
      <c r="L266" s="284">
        <v>125.31273906340712</v>
      </c>
      <c r="M266" s="284">
        <v>128.06406554748472</v>
      </c>
      <c r="N266" s="322">
        <f>M266/L266-1</f>
        <v>2.1955680680520784E-2</v>
      </c>
      <c r="O266" s="322">
        <f>M266/K266-1</f>
        <v>0.50328341160180656</v>
      </c>
      <c r="P266" s="304">
        <f>M266-L266</f>
        <v>2.7513264840775946</v>
      </c>
      <c r="Q266" s="305">
        <f>M266-K266</f>
        <v>42.874496794758642</v>
      </c>
      <c r="R266" s="306"/>
    </row>
    <row r="267" spans="1:18" x14ac:dyDescent="0.25">
      <c r="A267" s="99" t="s">
        <v>55</v>
      </c>
      <c r="B267" s="284">
        <v>64.08</v>
      </c>
      <c r="C267" s="284">
        <v>77.3</v>
      </c>
      <c r="D267" s="284">
        <v>86.57</v>
      </c>
      <c r="E267" s="322">
        <f t="shared" si="135"/>
        <v>0.11992238033635183</v>
      </c>
      <c r="F267" s="322">
        <f t="shared" si="136"/>
        <v>0.35096754057428203</v>
      </c>
      <c r="G267" s="304">
        <f t="shared" si="139"/>
        <v>9.269999999999996</v>
      </c>
      <c r="H267" s="305">
        <f t="shared" si="140"/>
        <v>22.489999999999995</v>
      </c>
      <c r="I267" s="306"/>
      <c r="J267" s="231"/>
      <c r="K267" s="284">
        <v>63.434218237190613</v>
      </c>
      <c r="L267" s="284">
        <v>68.994552790136339</v>
      </c>
      <c r="M267" s="284">
        <v>76.336777154272085</v>
      </c>
      <c r="N267" s="322">
        <f t="shared" si="137"/>
        <v>0.10641744988867319</v>
      </c>
      <c r="O267" s="322">
        <f t="shared" si="138"/>
        <v>0.20340061366937245</v>
      </c>
      <c r="P267" s="304">
        <f t="shared" si="141"/>
        <v>7.3422243641357454</v>
      </c>
      <c r="Q267" s="305">
        <f t="shared" si="142"/>
        <v>12.902558917081471</v>
      </c>
      <c r="R267" s="306"/>
    </row>
    <row r="268" spans="1:18" x14ac:dyDescent="0.25">
      <c r="A268" s="99" t="s">
        <v>56</v>
      </c>
      <c r="B268" s="284">
        <v>80.290000000000006</v>
      </c>
      <c r="C268" s="284">
        <v>90.78</v>
      </c>
      <c r="D268" s="284">
        <v>104.66</v>
      </c>
      <c r="E268" s="322">
        <f>D268/C268-1</f>
        <v>0.15289711390174032</v>
      </c>
      <c r="F268" s="322">
        <f>D268/B268-1</f>
        <v>0.30352472287956145</v>
      </c>
      <c r="G268" s="304">
        <f>D268-C268</f>
        <v>13.879999999999995</v>
      </c>
      <c r="H268" s="305">
        <f>D268-B268</f>
        <v>24.36999999999999</v>
      </c>
      <c r="I268" s="306"/>
      <c r="J268" s="231"/>
      <c r="K268" s="284">
        <v>81.374807191337254</v>
      </c>
      <c r="L268" s="284">
        <v>84.443882815672367</v>
      </c>
      <c r="M268" s="284">
        <v>89.447012067673299</v>
      </c>
      <c r="N268" s="322">
        <f>M268/L268-1</f>
        <v>5.9247977297798737E-2</v>
      </c>
      <c r="O268" s="322">
        <f>M268/K268-1</f>
        <v>9.9197837204772821E-2</v>
      </c>
      <c r="P268" s="304">
        <f>M268-L268</f>
        <v>5.0031292520009316</v>
      </c>
      <c r="Q268" s="305">
        <f>M268-K268</f>
        <v>8.0722048763360448</v>
      </c>
      <c r="R268" s="306"/>
    </row>
    <row r="269" spans="1:18" x14ac:dyDescent="0.25">
      <c r="A269" s="99" t="s">
        <v>57</v>
      </c>
      <c r="B269" s="284">
        <v>102.44</v>
      </c>
      <c r="C269" s="284">
        <v>109.46</v>
      </c>
      <c r="D269" s="284">
        <v>122.19</v>
      </c>
      <c r="E269" s="322">
        <f t="shared" si="135"/>
        <v>0.1162981911200438</v>
      </c>
      <c r="F269" s="322">
        <f t="shared" si="136"/>
        <v>0.1927957828973057</v>
      </c>
      <c r="G269" s="304">
        <f t="shared" si="139"/>
        <v>12.730000000000004</v>
      </c>
      <c r="H269" s="305">
        <f t="shared" si="140"/>
        <v>19.75</v>
      </c>
      <c r="I269" s="306"/>
      <c r="J269" s="231"/>
      <c r="K269" s="284">
        <v>92.797654631006637</v>
      </c>
      <c r="L269" s="284">
        <v>98.708115209716354</v>
      </c>
      <c r="M269" s="284">
        <v>114.50168198212253</v>
      </c>
      <c r="N269" s="322">
        <f t="shared" si="137"/>
        <v>0.16000271850851355</v>
      </c>
      <c r="O269" s="322">
        <f t="shared" si="138"/>
        <v>0.23388551615251596</v>
      </c>
      <c r="P269" s="304">
        <f t="shared" si="141"/>
        <v>15.79356677240618</v>
      </c>
      <c r="Q269" s="310">
        <f t="shared" si="142"/>
        <v>21.704027351115897</v>
      </c>
      <c r="R269" s="311"/>
    </row>
    <row r="270" spans="1:18" x14ac:dyDescent="0.25">
      <c r="A270" s="99" t="s">
        <v>58</v>
      </c>
      <c r="B270" s="284">
        <v>162.63999999999999</v>
      </c>
      <c r="C270" s="284">
        <v>127.25</v>
      </c>
      <c r="D270" s="284">
        <v>149.52000000000001</v>
      </c>
      <c r="E270" s="322">
        <f>D270/C270-1</f>
        <v>0.1750098231827113</v>
      </c>
      <c r="F270" s="322">
        <f>D270/B270-1</f>
        <v>-8.0668962124938348E-2</v>
      </c>
      <c r="G270" s="304">
        <f>D270-C270</f>
        <v>22.27000000000001</v>
      </c>
      <c r="H270" s="305">
        <f>D270-B270</f>
        <v>-13.119999999999976</v>
      </c>
      <c r="I270" s="306"/>
      <c r="J270" s="231"/>
      <c r="K270" s="284">
        <v>145.07375765467975</v>
      </c>
      <c r="L270" s="284">
        <v>154.08223754112092</v>
      </c>
      <c r="M270" s="284">
        <v>185.50642513642569</v>
      </c>
      <c r="N270" s="322">
        <f>M270/L270-1</f>
        <v>0.20394425792861681</v>
      </c>
      <c r="O270" s="322">
        <f>M270/K270-1</f>
        <v>0.27870421319056304</v>
      </c>
      <c r="P270" s="304">
        <f>M270-L270</f>
        <v>31.424187595304772</v>
      </c>
      <c r="Q270" s="305">
        <f>M270-K270</f>
        <v>40.432667481745938</v>
      </c>
      <c r="R270" s="306"/>
    </row>
    <row r="271" spans="1:18" x14ac:dyDescent="0.25">
      <c r="A271" s="99" t="s">
        <v>83</v>
      </c>
      <c r="B271" s="307">
        <v>53.5</v>
      </c>
      <c r="C271" s="307">
        <v>69.650000000000006</v>
      </c>
      <c r="D271" s="307">
        <v>83.16</v>
      </c>
      <c r="E271" s="322">
        <f>D271/C271-1</f>
        <v>0.19396984924623095</v>
      </c>
      <c r="F271" s="322">
        <f>D271/B271-1</f>
        <v>0.55439252336448597</v>
      </c>
      <c r="G271" s="304">
        <f>D271-C271</f>
        <v>13.509999999999991</v>
      </c>
      <c r="H271" s="305">
        <f>D271-B271</f>
        <v>29.659999999999997</v>
      </c>
      <c r="I271" s="306"/>
      <c r="J271" s="231"/>
      <c r="K271" s="307">
        <v>55.095620172519752</v>
      </c>
      <c r="L271" s="307">
        <v>74.275687625867548</v>
      </c>
      <c r="M271" s="307">
        <v>64.226114005064417</v>
      </c>
      <c r="N271" s="322">
        <f>M271/L271-1</f>
        <v>-0.13530098396966206</v>
      </c>
      <c r="O271" s="322">
        <f>M271/K271-1</f>
        <v>0.16572086499715488</v>
      </c>
      <c r="P271" s="304">
        <f>M271-L271</f>
        <v>-10.04957362080313</v>
      </c>
      <c r="Q271" s="305">
        <f>M271-K271</f>
        <v>9.1304938325446656</v>
      </c>
      <c r="R271" s="306"/>
    </row>
    <row r="272" spans="1:18" x14ac:dyDescent="0.25">
      <c r="A272" s="42" t="s">
        <v>14</v>
      </c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4"/>
    </row>
    <row r="273" spans="1:18" ht="21" x14ac:dyDescent="0.35">
      <c r="A273" s="229" t="s">
        <v>84</v>
      </c>
      <c r="B273" s="229"/>
      <c r="C273" s="229"/>
      <c r="D273" s="229"/>
      <c r="E273" s="229"/>
      <c r="F273" s="229"/>
      <c r="G273" s="229"/>
      <c r="H273" s="229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</row>
    <row r="274" spans="1:18" x14ac:dyDescent="0.25">
      <c r="A274" s="72"/>
      <c r="B274" s="11" t="s">
        <v>115</v>
      </c>
      <c r="C274" s="12"/>
      <c r="D274" s="12"/>
      <c r="E274" s="12"/>
      <c r="F274" s="12"/>
      <c r="G274" s="12"/>
      <c r="H274" s="12"/>
      <c r="I274" s="13"/>
      <c r="J274" s="230"/>
      <c r="K274" s="11" t="str">
        <f>K$5</f>
        <v>año</v>
      </c>
      <c r="L274" s="12"/>
      <c r="M274" s="12"/>
      <c r="N274" s="12"/>
      <c r="O274" s="12"/>
      <c r="P274" s="12"/>
      <c r="Q274" s="12"/>
      <c r="R274" s="13"/>
    </row>
    <row r="275" spans="1:18" x14ac:dyDescent="0.25">
      <c r="A275" s="15"/>
      <c r="B275" s="16">
        <f>B$6</f>
        <v>2019</v>
      </c>
      <c r="C275" s="16">
        <f>C$6</f>
        <v>2022</v>
      </c>
      <c r="D275" s="16">
        <f>D$6</f>
        <v>2023</v>
      </c>
      <c r="E275" s="16" t="str">
        <f>CONCATENATE("var ",RIGHT(D275,2),"/",RIGHT(C275,2))</f>
        <v>var 23/22</v>
      </c>
      <c r="F275" s="16" t="str">
        <f>CONCATENATE("var ",RIGHT(D275,2),"/",RIGHT(B275,2))</f>
        <v>var 23/19</v>
      </c>
      <c r="G275" s="16" t="str">
        <f>CONCATENATE("dif ",RIGHT(D275,2),"-",RIGHT(C275,2))</f>
        <v>dif 23-22</v>
      </c>
      <c r="H275" s="108" t="str">
        <f>CONCATENATE("dif ",RIGHT(D275,2),"-",RIGHT(B275,2))</f>
        <v>dif 23-19</v>
      </c>
      <c r="I275" s="109"/>
      <c r="J275" s="231"/>
      <c r="K275" s="16">
        <f>K$6</f>
        <v>2019</v>
      </c>
      <c r="L275" s="16">
        <f>L$6</f>
        <v>2021</v>
      </c>
      <c r="M275" s="16">
        <f>M$6</f>
        <v>2022</v>
      </c>
      <c r="N275" s="16" t="str">
        <f>CONCATENATE("var ",RIGHT(M275,2),"/",RIGHT(L275,2))</f>
        <v>var 22/21</v>
      </c>
      <c r="O275" s="16" t="str">
        <f>CONCATENATE("var ",RIGHT(M275,2),"/",RIGHT(K275,2))</f>
        <v>var 22/19</v>
      </c>
      <c r="P275" s="16" t="str">
        <f>CONCATENATE("dif ",RIGHT(M275,2),"-",RIGHT(L275,2))</f>
        <v>dif 22-21</v>
      </c>
      <c r="Q275" s="108" t="str">
        <f>CONCATENATE("dif ",RIGHT(M275,2),"-",RIGHT(K275,2))</f>
        <v>dif 22-19</v>
      </c>
      <c r="R275" s="109"/>
    </row>
    <row r="276" spans="1:18" x14ac:dyDescent="0.25">
      <c r="A276" s="232" t="s">
        <v>5</v>
      </c>
      <c r="B276" s="267">
        <v>81.209999999999994</v>
      </c>
      <c r="C276" s="267">
        <v>65.180000000000007</v>
      </c>
      <c r="D276" s="267">
        <v>97.69</v>
      </c>
      <c r="E276" s="268">
        <f t="shared" ref="E276:E287" si="143">D276/C276-1</f>
        <v>0.498772629640994</v>
      </c>
      <c r="F276" s="268">
        <f t="shared" ref="F276:F287" si="144">D276/B276-1</f>
        <v>0.20293067356236927</v>
      </c>
      <c r="G276" s="323">
        <f>D276-C276</f>
        <v>32.509999999999991</v>
      </c>
      <c r="H276" s="324">
        <f>D276-B276</f>
        <v>16.480000000000004</v>
      </c>
      <c r="I276" s="325"/>
      <c r="J276" s="272"/>
      <c r="K276" s="267">
        <v>70.462179058459554</v>
      </c>
      <c r="L276" s="267">
        <v>53.001784056189848</v>
      </c>
      <c r="M276" s="267">
        <v>80.575938870110065</v>
      </c>
      <c r="N276" s="268">
        <f t="shared" ref="N276:N287" si="145">M276/L276-1</f>
        <v>0.52024955961270036</v>
      </c>
      <c r="O276" s="268">
        <f t="shared" ref="O276:O287" si="146">M276/K276-1</f>
        <v>0.14353458758718696</v>
      </c>
      <c r="P276" s="323">
        <f>M276-L276</f>
        <v>27.574154813920217</v>
      </c>
      <c r="Q276" s="324">
        <f>M276-K276</f>
        <v>10.11375981165051</v>
      </c>
      <c r="R276" s="325"/>
    </row>
    <row r="277" spans="1:18" x14ac:dyDescent="0.25">
      <c r="A277" s="236" t="s">
        <v>6</v>
      </c>
      <c r="B277" s="273">
        <v>88.5</v>
      </c>
      <c r="C277" s="273">
        <v>68.48</v>
      </c>
      <c r="D277" s="273">
        <v>105.27</v>
      </c>
      <c r="E277" s="274">
        <f t="shared" si="143"/>
        <v>0.53723714953271018</v>
      </c>
      <c r="F277" s="274">
        <f t="shared" si="144"/>
        <v>0.18949152542372882</v>
      </c>
      <c r="G277" s="326">
        <f t="shared" ref="G277:G287" si="147">D277-C277</f>
        <v>36.789999999999992</v>
      </c>
      <c r="H277" s="327">
        <f t="shared" ref="H277:H287" si="148">D277-B277</f>
        <v>16.769999999999996</v>
      </c>
      <c r="I277" s="328"/>
      <c r="J277" s="278"/>
      <c r="K277" s="273">
        <v>77.324921982663156</v>
      </c>
      <c r="L277" s="273">
        <v>60.013639861593205</v>
      </c>
      <c r="M277" s="273">
        <v>88.203454575348346</v>
      </c>
      <c r="N277" s="274">
        <f t="shared" si="145"/>
        <v>0.46972346251232322</v>
      </c>
      <c r="O277" s="274">
        <f t="shared" si="146"/>
        <v>0.14068598213554284</v>
      </c>
      <c r="P277" s="326">
        <f t="shared" ref="P277:P287" si="149">M277-L277</f>
        <v>28.18981471375514</v>
      </c>
      <c r="Q277" s="327">
        <f t="shared" ref="Q277:Q287" si="150">M277-K277</f>
        <v>10.87853259268519</v>
      </c>
      <c r="R277" s="328"/>
    </row>
    <row r="278" spans="1:18" x14ac:dyDescent="0.25">
      <c r="A278" s="37" t="s">
        <v>75</v>
      </c>
      <c r="B278" s="279">
        <v>137.65</v>
      </c>
      <c r="C278" s="279">
        <v>114.86</v>
      </c>
      <c r="D278" s="279">
        <v>154.65</v>
      </c>
      <c r="E278" s="322">
        <f t="shared" si="143"/>
        <v>0.34642173080271643</v>
      </c>
      <c r="F278" s="322">
        <f t="shared" si="144"/>
        <v>0.1235016345804576</v>
      </c>
      <c r="G278" s="329">
        <f t="shared" si="147"/>
        <v>39.790000000000006</v>
      </c>
      <c r="H278" s="330">
        <f t="shared" si="148"/>
        <v>17</v>
      </c>
      <c r="I278" s="331"/>
      <c r="J278" s="231"/>
      <c r="K278" s="279">
        <v>117.67020736939638</v>
      </c>
      <c r="L278" s="279">
        <v>90.755167416314436</v>
      </c>
      <c r="M278" s="279">
        <v>145.27396626994855</v>
      </c>
      <c r="N278" s="322">
        <f t="shared" si="145"/>
        <v>0.60072390813345189</v>
      </c>
      <c r="O278" s="322">
        <f t="shared" si="146"/>
        <v>0.23458579293479964</v>
      </c>
      <c r="P278" s="304">
        <f t="shared" si="149"/>
        <v>54.518798853634109</v>
      </c>
      <c r="Q278" s="305">
        <f t="shared" si="150"/>
        <v>27.603758900552165</v>
      </c>
      <c r="R278" s="306"/>
    </row>
    <row r="279" spans="1:18" x14ac:dyDescent="0.25">
      <c r="A279" s="37" t="s">
        <v>76</v>
      </c>
      <c r="B279" s="284">
        <v>85.56</v>
      </c>
      <c r="C279" s="284">
        <v>60.42</v>
      </c>
      <c r="D279" s="284">
        <v>101.47</v>
      </c>
      <c r="E279" s="322">
        <f t="shared" si="143"/>
        <v>0.67941079112876523</v>
      </c>
      <c r="F279" s="322">
        <f t="shared" si="144"/>
        <v>0.18595137914913495</v>
      </c>
      <c r="G279" s="329">
        <f t="shared" si="147"/>
        <v>41.05</v>
      </c>
      <c r="H279" s="330">
        <f t="shared" si="148"/>
        <v>15.909999999999997</v>
      </c>
      <c r="I279" s="331"/>
      <c r="J279" s="231"/>
      <c r="K279" s="284">
        <v>76.009373119797331</v>
      </c>
      <c r="L279" s="284">
        <v>56.462474906024369</v>
      </c>
      <c r="M279" s="284">
        <v>81.304540457210464</v>
      </c>
      <c r="N279" s="322">
        <f t="shared" si="145"/>
        <v>0.43997479020416663</v>
      </c>
      <c r="O279" s="322">
        <f t="shared" si="146"/>
        <v>6.9664662660320786E-2</v>
      </c>
      <c r="P279" s="304">
        <f t="shared" si="149"/>
        <v>24.842065551186096</v>
      </c>
      <c r="Q279" s="305">
        <f t="shared" si="150"/>
        <v>5.2951673374131332</v>
      </c>
      <c r="R279" s="306"/>
    </row>
    <row r="280" spans="1:18" x14ac:dyDescent="0.25">
      <c r="A280" s="37" t="s">
        <v>77</v>
      </c>
      <c r="B280" s="284">
        <v>58.32</v>
      </c>
      <c r="C280" s="284">
        <v>40.29</v>
      </c>
      <c r="D280" s="284">
        <v>64.52</v>
      </c>
      <c r="E280" s="322">
        <f t="shared" si="143"/>
        <v>0.60138992305783057</v>
      </c>
      <c r="F280" s="322">
        <f t="shared" si="144"/>
        <v>0.1063100137174211</v>
      </c>
      <c r="G280" s="329">
        <f t="shared" si="147"/>
        <v>24.229999999999997</v>
      </c>
      <c r="H280" s="330">
        <f t="shared" si="148"/>
        <v>6.1999999999999957</v>
      </c>
      <c r="I280" s="331"/>
      <c r="J280" s="231"/>
      <c r="K280" s="284">
        <v>48.263802689574433</v>
      </c>
      <c r="L280" s="284">
        <v>30.683780139574154</v>
      </c>
      <c r="M280" s="284">
        <v>48.834518348799861</v>
      </c>
      <c r="N280" s="322">
        <f t="shared" si="145"/>
        <v>0.59154178939693103</v>
      </c>
      <c r="O280" s="322">
        <f t="shared" si="146"/>
        <v>1.1824921109018005E-2</v>
      </c>
      <c r="P280" s="304">
        <f t="shared" si="149"/>
        <v>18.150738209225707</v>
      </c>
      <c r="Q280" s="305">
        <f t="shared" si="150"/>
        <v>0.57071565922542788</v>
      </c>
      <c r="R280" s="306"/>
    </row>
    <row r="281" spans="1:18" x14ac:dyDescent="0.25">
      <c r="A281" s="37" t="s">
        <v>78</v>
      </c>
      <c r="B281" s="284">
        <v>43.96</v>
      </c>
      <c r="C281" s="284">
        <v>35.69</v>
      </c>
      <c r="D281" s="284">
        <v>58.16</v>
      </c>
      <c r="E281" s="322">
        <f t="shared" si="143"/>
        <v>0.62958811992154673</v>
      </c>
      <c r="F281" s="322">
        <f t="shared" si="144"/>
        <v>0.32302092811646932</v>
      </c>
      <c r="G281" s="329">
        <f t="shared" si="147"/>
        <v>22.47</v>
      </c>
      <c r="H281" s="330">
        <f t="shared" si="148"/>
        <v>14.199999999999996</v>
      </c>
      <c r="I281" s="331"/>
      <c r="J281" s="231"/>
      <c r="K281" s="284">
        <v>34.17861037614842</v>
      </c>
      <c r="L281" s="284">
        <v>40.171412308906142</v>
      </c>
      <c r="M281" s="284">
        <v>39.110373999188482</v>
      </c>
      <c r="N281" s="322">
        <f t="shared" si="145"/>
        <v>-2.6412770891861892E-2</v>
      </c>
      <c r="O281" s="322">
        <f t="shared" si="146"/>
        <v>0.14429386007108413</v>
      </c>
      <c r="P281" s="304">
        <f t="shared" si="149"/>
        <v>-1.0610383097176594</v>
      </c>
      <c r="Q281" s="305">
        <f t="shared" si="150"/>
        <v>4.9317636230400623</v>
      </c>
      <c r="R281" s="306"/>
    </row>
    <row r="282" spans="1:18" x14ac:dyDescent="0.25">
      <c r="A282" s="37" t="s">
        <v>79</v>
      </c>
      <c r="B282" s="293">
        <v>33.82</v>
      </c>
      <c r="C282" s="293">
        <v>33.86</v>
      </c>
      <c r="D282" s="293">
        <v>52.87</v>
      </c>
      <c r="E282" s="322">
        <f t="shared" si="143"/>
        <v>0.5614294152392203</v>
      </c>
      <c r="F282" s="322">
        <f t="shared" si="144"/>
        <v>0.56327616794795965</v>
      </c>
      <c r="G282" s="329">
        <f t="shared" si="147"/>
        <v>19.009999999999998</v>
      </c>
      <c r="H282" s="330">
        <f t="shared" si="148"/>
        <v>19.049999999999997</v>
      </c>
      <c r="I282" s="331"/>
      <c r="J282" s="231"/>
      <c r="K282" s="293">
        <v>39.817140033945734</v>
      </c>
      <c r="L282" s="293">
        <v>26.279180637066194</v>
      </c>
      <c r="M282" s="293">
        <v>39.41362470988512</v>
      </c>
      <c r="N282" s="322">
        <f t="shared" si="145"/>
        <v>0.49980417023706925</v>
      </c>
      <c r="O282" s="322">
        <f t="shared" si="146"/>
        <v>-1.0134211641433799E-2</v>
      </c>
      <c r="P282" s="304">
        <f t="shared" si="149"/>
        <v>13.134444072818926</v>
      </c>
      <c r="Q282" s="305">
        <f t="shared" si="150"/>
        <v>-0.40351532406061352</v>
      </c>
      <c r="R282" s="306"/>
    </row>
    <row r="283" spans="1:18" x14ac:dyDescent="0.25">
      <c r="A283" s="236" t="s">
        <v>12</v>
      </c>
      <c r="B283" s="273">
        <v>60.84</v>
      </c>
      <c r="C283" s="273">
        <v>52.4</v>
      </c>
      <c r="D283" s="273">
        <v>71.900000000000006</v>
      </c>
      <c r="E283" s="274">
        <f t="shared" si="143"/>
        <v>0.37213740458015288</v>
      </c>
      <c r="F283" s="274">
        <f t="shared" si="144"/>
        <v>0.18178829717291256</v>
      </c>
      <c r="G283" s="326">
        <f t="shared" si="147"/>
        <v>19.500000000000007</v>
      </c>
      <c r="H283" s="327">
        <f t="shared" si="148"/>
        <v>11.060000000000002</v>
      </c>
      <c r="I283" s="328"/>
      <c r="J283" s="278"/>
      <c r="K283" s="273">
        <v>51.246687735564677</v>
      </c>
      <c r="L283" s="273">
        <v>30.929915831515704</v>
      </c>
      <c r="M283" s="273">
        <v>53.226660654113111</v>
      </c>
      <c r="N283" s="274">
        <f t="shared" si="145"/>
        <v>0.72087958286256892</v>
      </c>
      <c r="O283" s="274">
        <f t="shared" si="146"/>
        <v>3.8636114957617984E-2</v>
      </c>
      <c r="P283" s="326">
        <f t="shared" si="149"/>
        <v>22.296744822597407</v>
      </c>
      <c r="Q283" s="327">
        <f t="shared" si="150"/>
        <v>1.9799729185484338</v>
      </c>
      <c r="R283" s="328"/>
    </row>
    <row r="284" spans="1:18" x14ac:dyDescent="0.25">
      <c r="A284" s="36" t="s">
        <v>13</v>
      </c>
      <c r="B284" s="298">
        <v>88.82</v>
      </c>
      <c r="C284" s="298">
        <v>82.4</v>
      </c>
      <c r="D284" s="298">
        <v>111.7</v>
      </c>
      <c r="E284" s="322">
        <f t="shared" si="143"/>
        <v>0.35558252427184467</v>
      </c>
      <c r="F284" s="322">
        <f t="shared" si="144"/>
        <v>0.25759963972078381</v>
      </c>
      <c r="G284" s="329">
        <f t="shared" si="147"/>
        <v>29.299999999999997</v>
      </c>
      <c r="H284" s="330">
        <f t="shared" si="148"/>
        <v>22.88000000000001</v>
      </c>
      <c r="I284" s="331"/>
      <c r="J284" s="231"/>
      <c r="K284" s="298">
        <v>82.833528308391266</v>
      </c>
      <c r="L284" s="298">
        <v>45.189944858687447</v>
      </c>
      <c r="M284" s="298">
        <v>89.583629344295034</v>
      </c>
      <c r="N284" s="322">
        <f t="shared" si="145"/>
        <v>0.982379700272487</v>
      </c>
      <c r="O284" s="322">
        <f t="shared" si="146"/>
        <v>8.1489961537953182E-2</v>
      </c>
      <c r="P284" s="304">
        <f t="shared" si="149"/>
        <v>44.393684485607587</v>
      </c>
      <c r="Q284" s="305">
        <f t="shared" si="150"/>
        <v>6.7501010359037679</v>
      </c>
      <c r="R284" s="306"/>
    </row>
    <row r="285" spans="1:18" x14ac:dyDescent="0.25">
      <c r="A285" s="37" t="s">
        <v>9</v>
      </c>
      <c r="B285" s="284">
        <v>65.489999999999995</v>
      </c>
      <c r="C285" s="284">
        <v>55.17</v>
      </c>
      <c r="D285" s="284">
        <v>76.88</v>
      </c>
      <c r="E285" s="322">
        <f t="shared" si="143"/>
        <v>0.39351096610476688</v>
      </c>
      <c r="F285" s="322">
        <f t="shared" si="144"/>
        <v>0.17391968239425859</v>
      </c>
      <c r="G285" s="329">
        <f t="shared" si="147"/>
        <v>21.709999999999994</v>
      </c>
      <c r="H285" s="330">
        <f t="shared" si="148"/>
        <v>11.39</v>
      </c>
      <c r="I285" s="331"/>
      <c r="J285" s="231"/>
      <c r="K285" s="284">
        <v>55.459834366264914</v>
      </c>
      <c r="L285" s="284">
        <v>34.24379638718549</v>
      </c>
      <c r="M285" s="284">
        <v>56.438674947485687</v>
      </c>
      <c r="N285" s="322">
        <f t="shared" si="145"/>
        <v>0.64814304784868515</v>
      </c>
      <c r="O285" s="322">
        <f t="shared" si="146"/>
        <v>1.7649540291742705E-2</v>
      </c>
      <c r="P285" s="304">
        <f t="shared" si="149"/>
        <v>22.194878560300197</v>
      </c>
      <c r="Q285" s="305">
        <f t="shared" si="150"/>
        <v>0.97884058122077278</v>
      </c>
      <c r="R285" s="306"/>
    </row>
    <row r="286" spans="1:18" x14ac:dyDescent="0.25">
      <c r="A286" s="37" t="s">
        <v>10</v>
      </c>
      <c r="B286" s="284">
        <v>44.43</v>
      </c>
      <c r="C286" s="284">
        <v>33.72</v>
      </c>
      <c r="D286" s="284">
        <v>52.94</v>
      </c>
      <c r="E286" s="322">
        <f t="shared" si="143"/>
        <v>0.56998813760379585</v>
      </c>
      <c r="F286" s="322">
        <f t="shared" si="144"/>
        <v>0.19153724960612184</v>
      </c>
      <c r="G286" s="329">
        <f t="shared" si="147"/>
        <v>19.22</v>
      </c>
      <c r="H286" s="330">
        <f t="shared" si="148"/>
        <v>8.509999999999998</v>
      </c>
      <c r="I286" s="331"/>
      <c r="J286" s="231"/>
      <c r="K286" s="284">
        <v>36.634444365976321</v>
      </c>
      <c r="L286" s="284">
        <v>18.578922881604573</v>
      </c>
      <c r="M286" s="284">
        <v>36.252549408585843</v>
      </c>
      <c r="N286" s="322">
        <f t="shared" si="145"/>
        <v>0.95127293652100486</v>
      </c>
      <c r="O286" s="322">
        <f t="shared" si="146"/>
        <v>-1.0424477946911592E-2</v>
      </c>
      <c r="P286" s="304">
        <f t="shared" si="149"/>
        <v>17.67362652698127</v>
      </c>
      <c r="Q286" s="305">
        <f t="shared" si="150"/>
        <v>-0.38189495739047885</v>
      </c>
      <c r="R286" s="306"/>
    </row>
    <row r="287" spans="1:18" x14ac:dyDescent="0.25">
      <c r="A287" s="38" t="s">
        <v>11</v>
      </c>
      <c r="B287" s="307">
        <v>66.34</v>
      </c>
      <c r="C287" s="307">
        <v>66.83</v>
      </c>
      <c r="D287" s="307">
        <v>68.03</v>
      </c>
      <c r="E287" s="332">
        <f t="shared" si="143"/>
        <v>1.7956007780936645E-2</v>
      </c>
      <c r="F287" s="332">
        <f t="shared" si="144"/>
        <v>2.5474826650587756E-2</v>
      </c>
      <c r="G287" s="333">
        <f t="shared" si="147"/>
        <v>1.2000000000000028</v>
      </c>
      <c r="H287" s="334">
        <f t="shared" si="148"/>
        <v>1.6899999999999977</v>
      </c>
      <c r="I287" s="335"/>
      <c r="J287" s="336"/>
      <c r="K287" s="307">
        <v>53.288216244932762</v>
      </c>
      <c r="L287" s="307">
        <v>31.014786857093377</v>
      </c>
      <c r="M287" s="307">
        <v>55.897474609382293</v>
      </c>
      <c r="N287" s="332">
        <f t="shared" si="145"/>
        <v>0.8022846607632903</v>
      </c>
      <c r="O287" s="332">
        <f t="shared" si="146"/>
        <v>4.8965016063896583E-2</v>
      </c>
      <c r="P287" s="337">
        <f t="shared" si="149"/>
        <v>24.882687752288916</v>
      </c>
      <c r="Q287" s="338">
        <f t="shared" si="150"/>
        <v>2.6092583644495306</v>
      </c>
      <c r="R287" s="339"/>
    </row>
    <row r="288" spans="1:18" x14ac:dyDescent="0.25">
      <c r="A288" s="340" t="s">
        <v>14</v>
      </c>
      <c r="B288" s="341"/>
      <c r="C288" s="341"/>
      <c r="D288" s="341"/>
      <c r="E288" s="341"/>
      <c r="F288" s="341"/>
      <c r="G288" s="341"/>
      <c r="H288" s="341"/>
      <c r="I288" s="341"/>
      <c r="J288" s="341"/>
      <c r="K288" s="341"/>
      <c r="L288" s="341"/>
      <c r="M288" s="341"/>
      <c r="N288" s="341"/>
      <c r="O288" s="341"/>
      <c r="P288" s="341"/>
      <c r="Q288" s="341"/>
      <c r="R288" s="342"/>
    </row>
    <row r="289" spans="1:18" ht="21" x14ac:dyDescent="0.35">
      <c r="A289" s="229" t="s">
        <v>85</v>
      </c>
      <c r="B289" s="229"/>
      <c r="C289" s="229"/>
      <c r="D289" s="229"/>
      <c r="E289" s="229"/>
      <c r="F289" s="229"/>
      <c r="G289" s="229"/>
      <c r="H289" s="229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</row>
    <row r="290" spans="1:18" x14ac:dyDescent="0.25">
      <c r="A290" s="72"/>
      <c r="B290" s="11" t="s">
        <v>115</v>
      </c>
      <c r="C290" s="12"/>
      <c r="D290" s="12"/>
      <c r="E290" s="12"/>
      <c r="F290" s="12"/>
      <c r="G290" s="12"/>
      <c r="H290" s="12"/>
      <c r="I290" s="13"/>
      <c r="J290" s="230"/>
      <c r="K290" s="11" t="str">
        <f>K$5</f>
        <v>año</v>
      </c>
      <c r="L290" s="12"/>
      <c r="M290" s="12"/>
      <c r="N290" s="12"/>
      <c r="O290" s="12"/>
      <c r="P290" s="12"/>
      <c r="Q290" s="12"/>
      <c r="R290" s="13"/>
    </row>
    <row r="291" spans="1:18" x14ac:dyDescent="0.25">
      <c r="A291" s="15"/>
      <c r="B291" s="16">
        <f>B$6</f>
        <v>2019</v>
      </c>
      <c r="C291" s="16">
        <f>C$6</f>
        <v>2022</v>
      </c>
      <c r="D291" s="16">
        <f>D$6</f>
        <v>2023</v>
      </c>
      <c r="E291" s="16" t="str">
        <f>CONCATENATE("var ",RIGHT(D291,2),"/",RIGHT(C291,2))</f>
        <v>var 23/22</v>
      </c>
      <c r="F291" s="16" t="str">
        <f>CONCATENATE("var ",RIGHT(D291,2),"/",RIGHT(B291,2))</f>
        <v>var 23/19</v>
      </c>
      <c r="G291" s="16" t="str">
        <f>CONCATENATE("dif ",RIGHT(D291,2),"-",RIGHT(C291,2))</f>
        <v>dif 23-22</v>
      </c>
      <c r="H291" s="108" t="str">
        <f>CONCATENATE("dif ",RIGHT(D291,2),"-",RIGHT(B291,2))</f>
        <v>dif 23-19</v>
      </c>
      <c r="I291" s="109"/>
      <c r="J291" s="231"/>
      <c r="K291" s="16">
        <f>K$6</f>
        <v>2019</v>
      </c>
      <c r="L291" s="16">
        <f>L$6</f>
        <v>2021</v>
      </c>
      <c r="M291" s="16">
        <f>M$6</f>
        <v>2022</v>
      </c>
      <c r="N291" s="16" t="str">
        <f>CONCATENATE("var ",RIGHT(M291,2),"/",RIGHT(L291,2))</f>
        <v>var 22/21</v>
      </c>
      <c r="O291" s="16" t="str">
        <f>CONCATENATE("var ",RIGHT(M291,2),"/",RIGHT(K291,2))</f>
        <v>var 22/19</v>
      </c>
      <c r="P291" s="16" t="str">
        <f>CONCATENATE("dif ",RIGHT(M291,2),"-",RIGHT(L291,2))</f>
        <v>dif 22-21</v>
      </c>
      <c r="Q291" s="108" t="str">
        <f>CONCATENATE("dif ",RIGHT(M291,2),"-",RIGHT(K291,2))</f>
        <v>dif 22-19</v>
      </c>
      <c r="R291" s="109"/>
    </row>
    <row r="292" spans="1:18" x14ac:dyDescent="0.25">
      <c r="A292" s="232" t="s">
        <v>49</v>
      </c>
      <c r="B292" s="267">
        <v>81.209999999999994</v>
      </c>
      <c r="C292" s="267">
        <v>65.180000000000007</v>
      </c>
      <c r="D292" s="267">
        <v>97.69</v>
      </c>
      <c r="E292" s="312">
        <f t="shared" ref="E292:E300" si="151">D292/C292-1</f>
        <v>0.498772629640994</v>
      </c>
      <c r="F292" s="312">
        <f t="shared" ref="F292:F300" si="152">D292/B292-1</f>
        <v>0.20293067356236927</v>
      </c>
      <c r="G292" s="323">
        <f>D292-C292</f>
        <v>32.509999999999991</v>
      </c>
      <c r="H292" s="324">
        <f>D292-B292</f>
        <v>16.480000000000004</v>
      </c>
      <c r="I292" s="325"/>
      <c r="J292" s="272"/>
      <c r="K292" s="267">
        <v>70.462179058459554</v>
      </c>
      <c r="L292" s="267">
        <v>53.001784056189848</v>
      </c>
      <c r="M292" s="267">
        <v>80.575938870110065</v>
      </c>
      <c r="N292" s="312">
        <f t="shared" ref="N292:N300" si="153">M292/L292-1</f>
        <v>0.52024955961270036</v>
      </c>
      <c r="O292" s="312">
        <f t="shared" ref="O292:O300" si="154">M292/K292-1</f>
        <v>0.14353458758718696</v>
      </c>
      <c r="P292" s="323">
        <f>M292-L292</f>
        <v>27.574154813920217</v>
      </c>
      <c r="Q292" s="324">
        <f>M292-K292</f>
        <v>10.11375981165051</v>
      </c>
      <c r="R292" s="325"/>
    </row>
    <row r="293" spans="1:18" x14ac:dyDescent="0.25">
      <c r="A293" s="96" t="s">
        <v>50</v>
      </c>
      <c r="B293" s="316">
        <v>103.19</v>
      </c>
      <c r="C293" s="316">
        <v>87.98</v>
      </c>
      <c r="D293" s="316">
        <v>125.75</v>
      </c>
      <c r="E293" s="343">
        <f t="shared" si="151"/>
        <v>0.42930211411684471</v>
      </c>
      <c r="F293" s="343">
        <f t="shared" si="152"/>
        <v>0.21862583583680584</v>
      </c>
      <c r="G293" s="344">
        <f t="shared" ref="G293:G300" si="155">D293-C293</f>
        <v>37.769999999999996</v>
      </c>
      <c r="H293" s="345">
        <f t="shared" ref="H293:H300" si="156">D293-B293</f>
        <v>22.560000000000002</v>
      </c>
      <c r="I293" s="346"/>
      <c r="J293" s="231"/>
      <c r="K293" s="316">
        <v>89.937364239492467</v>
      </c>
      <c r="L293" s="316">
        <v>72.885296002153325</v>
      </c>
      <c r="M293" s="316">
        <v>107.71865816543777</v>
      </c>
      <c r="N293" s="343">
        <f>M293/L293-1</f>
        <v>0.47792029495572508</v>
      </c>
      <c r="O293" s="343">
        <f t="shared" si="154"/>
        <v>0.19770752763663202</v>
      </c>
      <c r="P293" s="344">
        <f t="shared" ref="P293:P300" si="157">M293-L293</f>
        <v>34.833362163284448</v>
      </c>
      <c r="Q293" s="345">
        <f t="shared" ref="Q293:Q300" si="158">M293-K293</f>
        <v>17.781293925945306</v>
      </c>
      <c r="R293" s="346"/>
    </row>
    <row r="294" spans="1:18" x14ac:dyDescent="0.25">
      <c r="A294" s="99" t="s">
        <v>51</v>
      </c>
      <c r="B294" s="284">
        <v>79.650000000000006</v>
      </c>
      <c r="C294" s="284">
        <v>60.81</v>
      </c>
      <c r="D294" s="284">
        <v>87.57</v>
      </c>
      <c r="E294" s="322">
        <f t="shared" si="151"/>
        <v>0.4400592007893438</v>
      </c>
      <c r="F294" s="322">
        <f t="shared" si="152"/>
        <v>9.9435028248587409E-2</v>
      </c>
      <c r="G294" s="347">
        <f t="shared" si="155"/>
        <v>26.759999999999991</v>
      </c>
      <c r="H294" s="348">
        <f t="shared" si="156"/>
        <v>7.9199999999999875</v>
      </c>
      <c r="I294" s="349"/>
      <c r="J294" s="231"/>
      <c r="K294" s="284">
        <v>68.492502845088453</v>
      </c>
      <c r="L294" s="284">
        <v>43.135160233694258</v>
      </c>
      <c r="M294" s="284">
        <v>71.230175144232774</v>
      </c>
      <c r="N294" s="322">
        <f t="shared" si="153"/>
        <v>0.65132515466101371</v>
      </c>
      <c r="O294" s="322">
        <f t="shared" si="154"/>
        <v>3.9970393625944789E-2</v>
      </c>
      <c r="P294" s="347">
        <f t="shared" si="157"/>
        <v>28.095014910538517</v>
      </c>
      <c r="Q294" s="348">
        <f t="shared" si="158"/>
        <v>2.7376722991443216</v>
      </c>
      <c r="R294" s="349"/>
    </row>
    <row r="295" spans="1:18" x14ac:dyDescent="0.25">
      <c r="A295" s="99" t="s">
        <v>52</v>
      </c>
      <c r="B295" s="284">
        <v>62.28</v>
      </c>
      <c r="C295" s="284">
        <v>58.46</v>
      </c>
      <c r="D295" s="284">
        <v>64.33</v>
      </c>
      <c r="E295" s="322">
        <f t="shared" si="151"/>
        <v>0.10041053711939774</v>
      </c>
      <c r="F295" s="322">
        <f t="shared" si="152"/>
        <v>3.2915863840719206E-2</v>
      </c>
      <c r="G295" s="347">
        <f t="shared" si="155"/>
        <v>5.8699999999999974</v>
      </c>
      <c r="H295" s="348">
        <f t="shared" si="156"/>
        <v>2.0499999999999972</v>
      </c>
      <c r="I295" s="349"/>
      <c r="J295" s="231"/>
      <c r="K295" s="284">
        <v>47.785265573386233</v>
      </c>
      <c r="L295" s="284">
        <v>36.919917978994334</v>
      </c>
      <c r="M295" s="284">
        <v>53.916670911208421</v>
      </c>
      <c r="N295" s="322">
        <f t="shared" si="153"/>
        <v>0.46036811191954508</v>
      </c>
      <c r="O295" s="322">
        <f t="shared" si="154"/>
        <v>0.12831163046286465</v>
      </c>
      <c r="P295" s="347">
        <f t="shared" si="157"/>
        <v>16.996752932214086</v>
      </c>
      <c r="Q295" s="348">
        <f t="shared" si="158"/>
        <v>6.1314053378221871</v>
      </c>
      <c r="R295" s="349"/>
    </row>
    <row r="296" spans="1:18" x14ac:dyDescent="0.25">
      <c r="A296" s="99" t="s">
        <v>53</v>
      </c>
      <c r="B296" s="284">
        <v>47.9</v>
      </c>
      <c r="C296" s="284">
        <v>30.57</v>
      </c>
      <c r="D296" s="284">
        <v>57.87</v>
      </c>
      <c r="E296" s="322">
        <f t="shared" si="151"/>
        <v>0.8930323846908732</v>
      </c>
      <c r="F296" s="322">
        <f t="shared" si="152"/>
        <v>0.20814196242171179</v>
      </c>
      <c r="G296" s="347">
        <f t="shared" si="155"/>
        <v>27.299999999999997</v>
      </c>
      <c r="H296" s="348">
        <f t="shared" si="156"/>
        <v>9.9699999999999989</v>
      </c>
      <c r="I296" s="349"/>
      <c r="J296" s="231"/>
      <c r="K296" s="284">
        <v>41.279295390431436</v>
      </c>
      <c r="L296" s="284">
        <v>28.234929282389096</v>
      </c>
      <c r="M296" s="284">
        <v>42.012394907988785</v>
      </c>
      <c r="N296" s="322">
        <f t="shared" si="153"/>
        <v>0.48795821260275218</v>
      </c>
      <c r="O296" s="322">
        <f t="shared" si="154"/>
        <v>1.7759496876666114E-2</v>
      </c>
      <c r="P296" s="347">
        <f t="shared" si="157"/>
        <v>13.777465625599689</v>
      </c>
      <c r="Q296" s="348">
        <f t="shared" si="158"/>
        <v>0.73309951755734915</v>
      </c>
      <c r="R296" s="349"/>
    </row>
    <row r="297" spans="1:18" x14ac:dyDescent="0.25">
      <c r="A297" s="99" t="s">
        <v>54</v>
      </c>
      <c r="B297" s="284">
        <v>77.7</v>
      </c>
      <c r="C297" s="284">
        <v>86.23</v>
      </c>
      <c r="D297" s="284">
        <v>110.6</v>
      </c>
      <c r="E297" s="322">
        <f>D297/C297-1</f>
        <v>0.28261625884262997</v>
      </c>
      <c r="F297" s="322">
        <f>D297/B297-1</f>
        <v>0.42342342342342332</v>
      </c>
      <c r="G297" s="347">
        <f>D297-C297</f>
        <v>24.36999999999999</v>
      </c>
      <c r="H297" s="348">
        <f>D297-B297</f>
        <v>32.899999999999991</v>
      </c>
      <c r="I297" s="349"/>
      <c r="J297" s="231"/>
      <c r="K297" s="284">
        <v>67.779354597842385</v>
      </c>
      <c r="L297" s="284">
        <v>82.5518455977071</v>
      </c>
      <c r="M297" s="284">
        <v>96.710639712624442</v>
      </c>
      <c r="N297" s="322">
        <f>M297/L297-1</f>
        <v>0.17151396207319447</v>
      </c>
      <c r="O297" s="322">
        <f>M297/K297-1</f>
        <v>0.4268450959210377</v>
      </c>
      <c r="P297" s="347">
        <f>M297-L297</f>
        <v>14.158794114917342</v>
      </c>
      <c r="Q297" s="348">
        <f>M297-K297</f>
        <v>28.931285114782057</v>
      </c>
      <c r="R297" s="349"/>
    </row>
    <row r="298" spans="1:18" x14ac:dyDescent="0.25">
      <c r="A298" s="99" t="s">
        <v>55</v>
      </c>
      <c r="B298" s="284">
        <v>48.63</v>
      </c>
      <c r="C298" s="284">
        <v>55.37</v>
      </c>
      <c r="D298" s="284">
        <v>69.73</v>
      </c>
      <c r="E298" s="322">
        <f t="shared" si="151"/>
        <v>0.25934621636265143</v>
      </c>
      <c r="F298" s="322">
        <f t="shared" si="152"/>
        <v>0.43388854616491868</v>
      </c>
      <c r="G298" s="347">
        <f t="shared" si="155"/>
        <v>14.360000000000007</v>
      </c>
      <c r="H298" s="348">
        <f t="shared" si="156"/>
        <v>21.1</v>
      </c>
      <c r="I298" s="349"/>
      <c r="J298" s="231"/>
      <c r="K298" s="284">
        <v>43.258568786712132</v>
      </c>
      <c r="L298" s="284">
        <v>37.837311501257886</v>
      </c>
      <c r="M298" s="284">
        <v>53.16467533934356</v>
      </c>
      <c r="N298" s="322">
        <f t="shared" si="153"/>
        <v>0.40508596488352833</v>
      </c>
      <c r="O298" s="322">
        <f t="shared" si="154"/>
        <v>0.22899755656443066</v>
      </c>
      <c r="P298" s="347">
        <f t="shared" si="157"/>
        <v>15.327363838085674</v>
      </c>
      <c r="Q298" s="348">
        <f t="shared" si="158"/>
        <v>9.906106552631428</v>
      </c>
      <c r="R298" s="349"/>
    </row>
    <row r="299" spans="1:18" x14ac:dyDescent="0.25">
      <c r="A299" s="99" t="s">
        <v>56</v>
      </c>
      <c r="B299" s="284">
        <v>50.56</v>
      </c>
      <c r="C299" s="284">
        <v>67.819999999999993</v>
      </c>
      <c r="D299" s="284">
        <v>89.79</v>
      </c>
      <c r="E299" s="322">
        <f>D299/C299-1</f>
        <v>0.32394573872014187</v>
      </c>
      <c r="F299" s="322">
        <f>D299/B299-1</f>
        <v>0.77590981012658222</v>
      </c>
      <c r="G299" s="347">
        <f>D299-C299</f>
        <v>21.970000000000013</v>
      </c>
      <c r="H299" s="348">
        <f>D299-B299</f>
        <v>39.230000000000004</v>
      </c>
      <c r="I299" s="349"/>
      <c r="J299" s="231"/>
      <c r="K299" s="284">
        <v>51.617205160088496</v>
      </c>
      <c r="L299" s="284">
        <v>45.63157218455197</v>
      </c>
      <c r="M299" s="284">
        <v>64.643902351985275</v>
      </c>
      <c r="N299" s="322">
        <f>M299/L299-1</f>
        <v>0.41664858906329116</v>
      </c>
      <c r="O299" s="322">
        <f>M299/K299-1</f>
        <v>0.25237122295744308</v>
      </c>
      <c r="P299" s="347">
        <f>M299-L299</f>
        <v>19.012330167433305</v>
      </c>
      <c r="Q299" s="348">
        <f>M299-K299</f>
        <v>13.02669719189678</v>
      </c>
      <c r="R299" s="349"/>
    </row>
    <row r="300" spans="1:18" x14ac:dyDescent="0.25">
      <c r="A300" s="99" t="s">
        <v>57</v>
      </c>
      <c r="B300" s="284">
        <v>83.61</v>
      </c>
      <c r="C300" s="284">
        <v>66.27</v>
      </c>
      <c r="D300" s="284">
        <v>109.73</v>
      </c>
      <c r="E300" s="322">
        <f t="shared" si="151"/>
        <v>0.65580202203108517</v>
      </c>
      <c r="F300" s="322">
        <f t="shared" si="152"/>
        <v>0.3124028226288722</v>
      </c>
      <c r="G300" s="347">
        <f t="shared" si="155"/>
        <v>43.460000000000008</v>
      </c>
      <c r="H300" s="348">
        <f t="shared" si="156"/>
        <v>26.120000000000005</v>
      </c>
      <c r="I300" s="349"/>
      <c r="J300" s="231"/>
      <c r="K300" s="284">
        <v>71.476725159943854</v>
      </c>
      <c r="L300" s="284">
        <v>53.718812727732569</v>
      </c>
      <c r="M300" s="284">
        <v>88.717889530765731</v>
      </c>
      <c r="N300" s="322">
        <f t="shared" si="153"/>
        <v>0.65152364741234758</v>
      </c>
      <c r="O300" s="322">
        <f t="shared" si="154"/>
        <v>0.24121368644466057</v>
      </c>
      <c r="P300" s="347">
        <f t="shared" si="157"/>
        <v>34.999076803033162</v>
      </c>
      <c r="Q300" s="350">
        <f t="shared" si="158"/>
        <v>17.241164370821878</v>
      </c>
      <c r="R300" s="351"/>
    </row>
    <row r="301" spans="1:18" x14ac:dyDescent="0.25">
      <c r="A301" s="99" t="s">
        <v>58</v>
      </c>
      <c r="B301" s="284">
        <v>120.06</v>
      </c>
      <c r="C301" s="284">
        <v>46.18</v>
      </c>
      <c r="D301" s="284">
        <v>100.71</v>
      </c>
      <c r="E301" s="322">
        <f>D301/C301-1</f>
        <v>1.1808142052836725</v>
      </c>
      <c r="F301" s="322">
        <f>D301/B301-1</f>
        <v>-0.16116941529235385</v>
      </c>
      <c r="G301" s="347">
        <f>D301-C301</f>
        <v>54.529999999999994</v>
      </c>
      <c r="H301" s="348">
        <f>D301-B301</f>
        <v>-19.350000000000009</v>
      </c>
      <c r="I301" s="349"/>
      <c r="J301" s="231"/>
      <c r="K301" s="284">
        <v>106.99693400242019</v>
      </c>
      <c r="L301" s="284">
        <v>46.126890002203055</v>
      </c>
      <c r="M301" s="284">
        <v>94.789473438104324</v>
      </c>
      <c r="N301" s="322">
        <f>M301/L301-1</f>
        <v>1.0549721308672035</v>
      </c>
      <c r="O301" s="322">
        <f>M301/K301-1</f>
        <v>-0.11409168569297268</v>
      </c>
      <c r="P301" s="347">
        <f>M301-L301</f>
        <v>48.662583435901269</v>
      </c>
      <c r="Q301" s="348">
        <f>M301-K301</f>
        <v>-12.207460564315866</v>
      </c>
      <c r="R301" s="349"/>
    </row>
    <row r="302" spans="1:18" x14ac:dyDescent="0.25">
      <c r="A302" s="99" t="s">
        <v>83</v>
      </c>
      <c r="B302" s="307">
        <v>44.82</v>
      </c>
      <c r="C302" s="307">
        <v>36.729999999999997</v>
      </c>
      <c r="D302" s="307">
        <v>72.319999999999993</v>
      </c>
      <c r="E302" s="322">
        <f>D302/C302-1</f>
        <v>0.96896270078954538</v>
      </c>
      <c r="F302" s="322">
        <f>D302/B302-1</f>
        <v>0.61356537260151711</v>
      </c>
      <c r="G302" s="347">
        <f>D302-C302</f>
        <v>35.589999999999996</v>
      </c>
      <c r="H302" s="348">
        <f>D302-B302</f>
        <v>27.499999999999993</v>
      </c>
      <c r="I302" s="349"/>
      <c r="J302" s="231"/>
      <c r="K302" s="307">
        <v>39.847115807564066</v>
      </c>
      <c r="L302" s="307">
        <v>29.350319995339838</v>
      </c>
      <c r="M302" s="307">
        <v>43.181422447436297</v>
      </c>
      <c r="N302" s="322">
        <f>M302/L302-1</f>
        <v>0.47124196445873578</v>
      </c>
      <c r="O302" s="322">
        <f>M302/K302-1</f>
        <v>8.3677490134412391E-2</v>
      </c>
      <c r="P302" s="347">
        <f>M302-L302</f>
        <v>13.831102452096459</v>
      </c>
      <c r="Q302" s="348">
        <f>M302-K302</f>
        <v>3.3343066398722314</v>
      </c>
      <c r="R302" s="349"/>
    </row>
    <row r="303" spans="1:18" x14ac:dyDescent="0.25">
      <c r="A303" s="42" t="s">
        <v>14</v>
      </c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4"/>
    </row>
    <row r="304" spans="1:18" ht="23.25" x14ac:dyDescent="0.35">
      <c r="A304" s="352" t="s">
        <v>86</v>
      </c>
      <c r="B304" s="352"/>
      <c r="C304" s="352"/>
      <c r="D304" s="352"/>
      <c r="E304" s="352"/>
      <c r="F304" s="352"/>
      <c r="G304" s="352"/>
      <c r="H304" s="352"/>
      <c r="I304" s="352"/>
      <c r="J304" s="352"/>
      <c r="K304" s="352"/>
      <c r="L304" s="352"/>
      <c r="M304" s="352"/>
      <c r="N304" s="352"/>
      <c r="O304" s="352"/>
      <c r="P304" s="352"/>
      <c r="Q304" s="352"/>
      <c r="R304" s="352"/>
    </row>
    <row r="305" spans="1:18" ht="21" x14ac:dyDescent="0.35">
      <c r="A305" s="353" t="s">
        <v>87</v>
      </c>
      <c r="B305" s="353"/>
      <c r="C305" s="353"/>
      <c r="D305" s="353"/>
      <c r="E305" s="353"/>
      <c r="F305" s="353"/>
      <c r="G305" s="353"/>
      <c r="H305" s="353"/>
      <c r="I305" s="353"/>
      <c r="J305" s="353"/>
      <c r="K305" s="353"/>
      <c r="L305" s="353"/>
      <c r="M305" s="353"/>
      <c r="N305" s="353"/>
      <c r="O305" s="353"/>
      <c r="P305" s="353"/>
      <c r="Q305" s="353"/>
      <c r="R305" s="353"/>
    </row>
    <row r="306" spans="1:18" x14ac:dyDescent="0.25">
      <c r="A306" s="72"/>
      <c r="B306" s="11" t="s">
        <v>115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3"/>
    </row>
    <row r="307" spans="1:18" x14ac:dyDescent="0.25">
      <c r="A307" s="15"/>
      <c r="B307" s="108">
        <f>B$6</f>
        <v>2019</v>
      </c>
      <c r="C307" s="109"/>
      <c r="D307" s="108">
        <f>C$6</f>
        <v>2022</v>
      </c>
      <c r="E307" s="109"/>
      <c r="F307" s="108">
        <f>D$6</f>
        <v>2023</v>
      </c>
      <c r="G307" s="109"/>
      <c r="H307" s="108" t="str">
        <f>CONCATENATE("var ",RIGHT(F307,2),"/",RIGHT(D307,2))</f>
        <v>var 23/22</v>
      </c>
      <c r="I307" s="109"/>
      <c r="J307" s="16"/>
      <c r="K307" s="108" t="str">
        <f>CONCATENATE("var ",RIGHT(F307,2),"/",RIGHT(B307,2))</f>
        <v>var 23/19</v>
      </c>
      <c r="L307" s="109"/>
      <c r="M307" s="108" t="str">
        <f>CONCATENATE("dif ",RIGHT(F307,2),"-",RIGHT(D307,2))</f>
        <v>dif 23-22</v>
      </c>
      <c r="N307" s="109"/>
      <c r="O307" s="108" t="str">
        <f>CONCATENATE("dif ",RIGHT(F307,2),"-",RIGHT(B307,2))</f>
        <v>dif 23-19</v>
      </c>
      <c r="P307" s="109"/>
      <c r="Q307" s="108" t="str">
        <f>CONCATENATE("cuota ",RIGHT(F307,2))</f>
        <v>cuota 23</v>
      </c>
      <c r="R307" s="109"/>
    </row>
    <row r="308" spans="1:18" x14ac:dyDescent="0.25">
      <c r="A308" s="354" t="s">
        <v>5</v>
      </c>
      <c r="B308" s="355">
        <v>392</v>
      </c>
      <c r="C308" s="356"/>
      <c r="D308" s="355">
        <v>279</v>
      </c>
      <c r="E308" s="356"/>
      <c r="F308" s="355">
        <v>310</v>
      </c>
      <c r="G308" s="356"/>
      <c r="H308" s="357">
        <f>F308/D308-1</f>
        <v>0.11111111111111116</v>
      </c>
      <c r="I308" s="358"/>
      <c r="J308" s="359"/>
      <c r="K308" s="357">
        <f>F308/B308-1</f>
        <v>-0.20918367346938771</v>
      </c>
      <c r="L308" s="358"/>
      <c r="M308" s="360">
        <f>F308-D308</f>
        <v>31</v>
      </c>
      <c r="N308" s="361"/>
      <c r="O308" s="360">
        <f>F308-B308</f>
        <v>-82</v>
      </c>
      <c r="P308" s="361"/>
      <c r="Q308" s="357">
        <f>F308/$F$308</f>
        <v>1</v>
      </c>
      <c r="R308" s="358"/>
    </row>
    <row r="309" spans="1:18" x14ac:dyDescent="0.25">
      <c r="A309" s="362" t="s">
        <v>6</v>
      </c>
      <c r="B309" s="363">
        <v>233</v>
      </c>
      <c r="C309" s="364"/>
      <c r="D309" s="363">
        <v>185</v>
      </c>
      <c r="E309" s="364"/>
      <c r="F309" s="363">
        <v>200</v>
      </c>
      <c r="G309" s="364"/>
      <c r="H309" s="365">
        <f t="shared" ref="H309:H319" si="159">F309/D309-1</f>
        <v>8.1081081081081141E-2</v>
      </c>
      <c r="I309" s="366"/>
      <c r="J309" s="367"/>
      <c r="K309" s="365">
        <f t="shared" ref="K309:K319" si="160">F309/B309-1</f>
        <v>-0.14163090128755362</v>
      </c>
      <c r="L309" s="366"/>
      <c r="M309" s="368">
        <f t="shared" ref="M309:M319" si="161">F309-D309</f>
        <v>15</v>
      </c>
      <c r="N309" s="369"/>
      <c r="O309" s="368">
        <f t="shared" ref="O309:O319" si="162">F309-B309</f>
        <v>-33</v>
      </c>
      <c r="P309" s="369"/>
      <c r="Q309" s="365">
        <f t="shared" ref="Q309:Q319" si="163">F309/$F$308</f>
        <v>0.64516129032258063</v>
      </c>
      <c r="R309" s="366"/>
    </row>
    <row r="310" spans="1:18" x14ac:dyDescent="0.25">
      <c r="A310" s="370" t="s">
        <v>7</v>
      </c>
      <c r="B310" s="371">
        <v>26</v>
      </c>
      <c r="C310" s="372"/>
      <c r="D310" s="371">
        <v>30</v>
      </c>
      <c r="E310" s="372"/>
      <c r="F310" s="371">
        <v>29</v>
      </c>
      <c r="G310" s="372"/>
      <c r="H310" s="373">
        <f t="shared" si="159"/>
        <v>-3.3333333333333326E-2</v>
      </c>
      <c r="I310" s="374"/>
      <c r="J310" s="375"/>
      <c r="K310" s="373">
        <f t="shared" si="160"/>
        <v>0.11538461538461542</v>
      </c>
      <c r="L310" s="374"/>
      <c r="M310" s="376">
        <f t="shared" si="161"/>
        <v>-1</v>
      </c>
      <c r="N310" s="377"/>
      <c r="O310" s="376">
        <f t="shared" si="162"/>
        <v>3</v>
      </c>
      <c r="P310" s="377"/>
      <c r="Q310" s="373">
        <f t="shared" si="163"/>
        <v>9.3548387096774197E-2</v>
      </c>
      <c r="R310" s="374"/>
    </row>
    <row r="311" spans="1:18" x14ac:dyDescent="0.25">
      <c r="A311" s="37" t="s">
        <v>8</v>
      </c>
      <c r="B311" s="378">
        <v>98</v>
      </c>
      <c r="C311" s="379"/>
      <c r="D311" s="378">
        <v>97</v>
      </c>
      <c r="E311" s="379"/>
      <c r="F311" s="378">
        <v>102</v>
      </c>
      <c r="G311" s="379"/>
      <c r="H311" s="380">
        <f t="shared" si="159"/>
        <v>5.1546391752577359E-2</v>
      </c>
      <c r="I311" s="381"/>
      <c r="J311" s="382"/>
      <c r="K311" s="380">
        <f t="shared" si="160"/>
        <v>4.081632653061229E-2</v>
      </c>
      <c r="L311" s="381"/>
      <c r="M311" s="383">
        <f t="shared" si="161"/>
        <v>5</v>
      </c>
      <c r="N311" s="384"/>
      <c r="O311" s="383">
        <f t="shared" si="162"/>
        <v>4</v>
      </c>
      <c r="P311" s="384"/>
      <c r="Q311" s="380">
        <f t="shared" si="163"/>
        <v>0.32903225806451614</v>
      </c>
      <c r="R311" s="381"/>
    </row>
    <row r="312" spans="1:18" x14ac:dyDescent="0.25">
      <c r="A312" s="37" t="s">
        <v>9</v>
      </c>
      <c r="B312" s="378">
        <v>53</v>
      </c>
      <c r="C312" s="379"/>
      <c r="D312" s="378">
        <v>44</v>
      </c>
      <c r="E312" s="379"/>
      <c r="F312" s="378">
        <v>44</v>
      </c>
      <c r="G312" s="379"/>
      <c r="H312" s="380">
        <f t="shared" si="159"/>
        <v>0</v>
      </c>
      <c r="I312" s="381"/>
      <c r="J312" s="382"/>
      <c r="K312" s="380">
        <f t="shared" si="160"/>
        <v>-0.16981132075471694</v>
      </c>
      <c r="L312" s="381"/>
      <c r="M312" s="383">
        <f t="shared" si="161"/>
        <v>0</v>
      </c>
      <c r="N312" s="384"/>
      <c r="O312" s="383">
        <f t="shared" si="162"/>
        <v>-9</v>
      </c>
      <c r="P312" s="384"/>
      <c r="Q312" s="380">
        <f t="shared" si="163"/>
        <v>0.14193548387096774</v>
      </c>
      <c r="R312" s="381"/>
    </row>
    <row r="313" spans="1:18" x14ac:dyDescent="0.25">
      <c r="A313" s="37" t="s">
        <v>10</v>
      </c>
      <c r="B313" s="378">
        <v>23</v>
      </c>
      <c r="C313" s="379"/>
      <c r="D313" s="378">
        <v>8</v>
      </c>
      <c r="E313" s="379"/>
      <c r="F313" s="378">
        <v>15</v>
      </c>
      <c r="G313" s="379"/>
      <c r="H313" s="380">
        <f t="shared" si="159"/>
        <v>0.875</v>
      </c>
      <c r="I313" s="381"/>
      <c r="J313" s="382"/>
      <c r="K313" s="380">
        <f t="shared" si="160"/>
        <v>-0.34782608695652173</v>
      </c>
      <c r="L313" s="381"/>
      <c r="M313" s="383">
        <f t="shared" si="161"/>
        <v>7</v>
      </c>
      <c r="N313" s="384"/>
      <c r="O313" s="383">
        <f t="shared" si="162"/>
        <v>-8</v>
      </c>
      <c r="P313" s="384"/>
      <c r="Q313" s="380">
        <f t="shared" si="163"/>
        <v>4.8387096774193547E-2</v>
      </c>
      <c r="R313" s="381"/>
    </row>
    <row r="314" spans="1:18" x14ac:dyDescent="0.25">
      <c r="A314" s="385" t="s">
        <v>11</v>
      </c>
      <c r="B314" s="386">
        <v>33</v>
      </c>
      <c r="C314" s="387"/>
      <c r="D314" s="386">
        <v>6</v>
      </c>
      <c r="E314" s="387"/>
      <c r="F314" s="386">
        <v>10</v>
      </c>
      <c r="G314" s="387"/>
      <c r="H314" s="388">
        <f t="shared" si="159"/>
        <v>0.66666666666666674</v>
      </c>
      <c r="I314" s="389"/>
      <c r="J314" s="390"/>
      <c r="K314" s="388">
        <f t="shared" si="160"/>
        <v>-0.69696969696969702</v>
      </c>
      <c r="L314" s="389"/>
      <c r="M314" s="391">
        <f t="shared" si="161"/>
        <v>4</v>
      </c>
      <c r="N314" s="392"/>
      <c r="O314" s="391">
        <f t="shared" si="162"/>
        <v>-23</v>
      </c>
      <c r="P314" s="392"/>
      <c r="Q314" s="388">
        <f t="shared" si="163"/>
        <v>3.2258064516129031E-2</v>
      </c>
      <c r="R314" s="389"/>
    </row>
    <row r="315" spans="1:18" x14ac:dyDescent="0.25">
      <c r="A315" s="393" t="s">
        <v>12</v>
      </c>
      <c r="B315" s="363">
        <v>159</v>
      </c>
      <c r="C315" s="364"/>
      <c r="D315" s="363">
        <v>94</v>
      </c>
      <c r="E315" s="364"/>
      <c r="F315" s="363">
        <v>110</v>
      </c>
      <c r="G315" s="364"/>
      <c r="H315" s="365">
        <f t="shared" si="159"/>
        <v>0.17021276595744683</v>
      </c>
      <c r="I315" s="366"/>
      <c r="J315" s="367"/>
      <c r="K315" s="365">
        <f t="shared" si="160"/>
        <v>-0.30817610062893086</v>
      </c>
      <c r="L315" s="366"/>
      <c r="M315" s="368">
        <f t="shared" si="161"/>
        <v>16</v>
      </c>
      <c r="N315" s="369"/>
      <c r="O315" s="368">
        <f t="shared" si="162"/>
        <v>-49</v>
      </c>
      <c r="P315" s="369"/>
      <c r="Q315" s="365">
        <f t="shared" si="163"/>
        <v>0.35483870967741937</v>
      </c>
      <c r="R315" s="366"/>
    </row>
    <row r="316" spans="1:18" x14ac:dyDescent="0.25">
      <c r="A316" s="370" t="s">
        <v>13</v>
      </c>
      <c r="B316" s="378">
        <v>5</v>
      </c>
      <c r="C316" s="379"/>
      <c r="D316" s="378">
        <v>5</v>
      </c>
      <c r="E316" s="379"/>
      <c r="F316" s="371">
        <v>5</v>
      </c>
      <c r="G316" s="372"/>
      <c r="H316" s="373">
        <f t="shared" si="159"/>
        <v>0</v>
      </c>
      <c r="I316" s="374"/>
      <c r="J316" s="375"/>
      <c r="K316" s="373">
        <f t="shared" si="160"/>
        <v>0</v>
      </c>
      <c r="L316" s="374"/>
      <c r="M316" s="376">
        <f t="shared" si="161"/>
        <v>0</v>
      </c>
      <c r="N316" s="377"/>
      <c r="O316" s="376">
        <f t="shared" si="162"/>
        <v>0</v>
      </c>
      <c r="P316" s="377"/>
      <c r="Q316" s="373">
        <f t="shared" si="163"/>
        <v>1.6129032258064516E-2</v>
      </c>
      <c r="R316" s="374"/>
    </row>
    <row r="317" spans="1:18" x14ac:dyDescent="0.25">
      <c r="A317" s="37" t="s">
        <v>9</v>
      </c>
      <c r="B317" s="378">
        <v>62</v>
      </c>
      <c r="C317" s="379"/>
      <c r="D317" s="378">
        <v>45</v>
      </c>
      <c r="E317" s="379"/>
      <c r="F317" s="378">
        <v>53</v>
      </c>
      <c r="G317" s="379"/>
      <c r="H317" s="380">
        <f t="shared" si="159"/>
        <v>0.17777777777777781</v>
      </c>
      <c r="I317" s="381"/>
      <c r="J317" s="382"/>
      <c r="K317" s="380">
        <f t="shared" si="160"/>
        <v>-0.14516129032258063</v>
      </c>
      <c r="L317" s="381"/>
      <c r="M317" s="383">
        <f t="shared" si="161"/>
        <v>8</v>
      </c>
      <c r="N317" s="384"/>
      <c r="O317" s="383">
        <f t="shared" si="162"/>
        <v>-9</v>
      </c>
      <c r="P317" s="384"/>
      <c r="Q317" s="380">
        <f t="shared" si="163"/>
        <v>0.17096774193548386</v>
      </c>
      <c r="R317" s="381"/>
    </row>
    <row r="318" spans="1:18" x14ac:dyDescent="0.25">
      <c r="A318" s="37" t="s">
        <v>10</v>
      </c>
      <c r="B318" s="378">
        <v>53</v>
      </c>
      <c r="C318" s="379"/>
      <c r="D318" s="378">
        <v>28</v>
      </c>
      <c r="E318" s="379"/>
      <c r="F318" s="378">
        <v>33</v>
      </c>
      <c r="G318" s="379"/>
      <c r="H318" s="380">
        <f t="shared" si="159"/>
        <v>0.1785714285714286</v>
      </c>
      <c r="I318" s="381"/>
      <c r="J318" s="382"/>
      <c r="K318" s="380">
        <f t="shared" si="160"/>
        <v>-0.37735849056603776</v>
      </c>
      <c r="L318" s="381"/>
      <c r="M318" s="383">
        <f t="shared" si="161"/>
        <v>5</v>
      </c>
      <c r="N318" s="384"/>
      <c r="O318" s="383">
        <f t="shared" si="162"/>
        <v>-20</v>
      </c>
      <c r="P318" s="384"/>
      <c r="Q318" s="380">
        <f t="shared" si="163"/>
        <v>0.1064516129032258</v>
      </c>
      <c r="R318" s="381"/>
    </row>
    <row r="319" spans="1:18" x14ac:dyDescent="0.25">
      <c r="A319" s="394" t="s">
        <v>11</v>
      </c>
      <c r="B319" s="386">
        <v>39</v>
      </c>
      <c r="C319" s="387"/>
      <c r="D319" s="386">
        <v>16</v>
      </c>
      <c r="E319" s="387"/>
      <c r="F319" s="386">
        <v>19</v>
      </c>
      <c r="G319" s="387"/>
      <c r="H319" s="395">
        <f t="shared" si="159"/>
        <v>0.1875</v>
      </c>
      <c r="I319" s="396"/>
      <c r="J319" s="397"/>
      <c r="K319" s="395">
        <f t="shared" si="160"/>
        <v>-0.51282051282051277</v>
      </c>
      <c r="L319" s="396"/>
      <c r="M319" s="398">
        <f t="shared" si="161"/>
        <v>3</v>
      </c>
      <c r="N319" s="399"/>
      <c r="O319" s="398">
        <f t="shared" si="162"/>
        <v>-20</v>
      </c>
      <c r="P319" s="399"/>
      <c r="Q319" s="395">
        <f t="shared" si="163"/>
        <v>6.1290322580645158E-2</v>
      </c>
      <c r="R319" s="396"/>
    </row>
    <row r="320" spans="1:18" ht="21" x14ac:dyDescent="0.35">
      <c r="A320" s="353" t="s">
        <v>88</v>
      </c>
      <c r="B320" s="353"/>
      <c r="C320" s="353"/>
      <c r="D320" s="353"/>
      <c r="E320" s="353"/>
      <c r="F320" s="353"/>
      <c r="G320" s="353"/>
      <c r="H320" s="353"/>
      <c r="I320" s="353"/>
      <c r="J320" s="353"/>
      <c r="K320" s="353"/>
      <c r="L320" s="353"/>
      <c r="M320" s="353"/>
      <c r="N320" s="353"/>
      <c r="O320" s="353"/>
      <c r="P320" s="353"/>
      <c r="Q320" s="353"/>
      <c r="R320" s="353"/>
    </row>
    <row r="321" spans="1:18" x14ac:dyDescent="0.25">
      <c r="A321" s="72"/>
      <c r="B321" s="11" t="s">
        <v>115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3"/>
    </row>
    <row r="322" spans="1:18" x14ac:dyDescent="0.25">
      <c r="A322" s="15"/>
      <c r="B322" s="108">
        <f>B$6</f>
        <v>2019</v>
      </c>
      <c r="C322" s="109"/>
      <c r="D322" s="108">
        <f>C$6</f>
        <v>2022</v>
      </c>
      <c r="E322" s="109"/>
      <c r="F322" s="108">
        <f>D$6</f>
        <v>2023</v>
      </c>
      <c r="G322" s="109"/>
      <c r="H322" s="108" t="str">
        <f>CONCATENATE("var ",RIGHT(F322,2),"/",RIGHT(D322,2))</f>
        <v>var 23/22</v>
      </c>
      <c r="I322" s="109"/>
      <c r="J322" s="16"/>
      <c r="K322" s="108" t="str">
        <f>CONCATENATE("var ",RIGHT(F322,2),"/",RIGHT(B322,2))</f>
        <v>var 23/19</v>
      </c>
      <c r="L322" s="109"/>
      <c r="M322" s="108" t="str">
        <f>CONCATENATE("dif ",RIGHT(F322,2),"-",RIGHT(D322,2))</f>
        <v>dif 23-22</v>
      </c>
      <c r="N322" s="109"/>
      <c r="O322" s="108" t="str">
        <f>CONCATENATE("dif ",RIGHT(F322,2),"-",RIGHT(B322,2))</f>
        <v>dif 23-19</v>
      </c>
      <c r="P322" s="109"/>
      <c r="Q322" s="108" t="str">
        <f>CONCATENATE("cuota ",RIGHT(F322,2))</f>
        <v>cuota 23</v>
      </c>
      <c r="R322" s="109"/>
    </row>
    <row r="323" spans="1:18" x14ac:dyDescent="0.25">
      <c r="A323" s="354" t="s">
        <v>49</v>
      </c>
      <c r="B323" s="355">
        <v>392</v>
      </c>
      <c r="C323" s="356"/>
      <c r="D323" s="355">
        <v>279</v>
      </c>
      <c r="E323" s="356"/>
      <c r="F323" s="355">
        <v>310</v>
      </c>
      <c r="G323" s="356"/>
      <c r="H323" s="357">
        <f>F323/D323-1</f>
        <v>0.11111111111111116</v>
      </c>
      <c r="I323" s="358"/>
      <c r="J323" s="359"/>
      <c r="K323" s="357">
        <f>F323/B323-1</f>
        <v>-0.20918367346938771</v>
      </c>
      <c r="L323" s="358"/>
      <c r="M323" s="360">
        <f>F323-D323</f>
        <v>31</v>
      </c>
      <c r="N323" s="361"/>
      <c r="O323" s="360">
        <f>F323-B323</f>
        <v>-82</v>
      </c>
      <c r="P323" s="361"/>
      <c r="Q323" s="357">
        <f>F323/$F$323</f>
        <v>1</v>
      </c>
      <c r="R323" s="358"/>
    </row>
    <row r="324" spans="1:18" x14ac:dyDescent="0.25">
      <c r="A324" s="96" t="s">
        <v>50</v>
      </c>
      <c r="B324" s="378">
        <v>100</v>
      </c>
      <c r="C324" s="379"/>
      <c r="D324" s="378">
        <v>79</v>
      </c>
      <c r="E324" s="379"/>
      <c r="F324" s="378">
        <v>91</v>
      </c>
      <c r="G324" s="379"/>
      <c r="H324" s="380">
        <f t="shared" ref="H324:H333" si="164">F324/D324-1</f>
        <v>0.15189873417721511</v>
      </c>
      <c r="I324" s="381"/>
      <c r="J324" s="382"/>
      <c r="K324" s="380">
        <f t="shared" ref="K324:K333" si="165">F324/B324-1</f>
        <v>-8.9999999999999969E-2</v>
      </c>
      <c r="L324" s="381"/>
      <c r="M324" s="383">
        <f t="shared" ref="M324:M333" si="166">F324-D324</f>
        <v>12</v>
      </c>
      <c r="N324" s="384"/>
      <c r="O324" s="383">
        <f t="shared" ref="O324:O333" si="167">F324-B324</f>
        <v>-9</v>
      </c>
      <c r="P324" s="384"/>
      <c r="Q324" s="380">
        <f t="shared" ref="Q324:Q333" si="168">F324/$F$323</f>
        <v>0.29354838709677417</v>
      </c>
      <c r="R324" s="381"/>
    </row>
    <row r="325" spans="1:18" x14ac:dyDescent="0.25">
      <c r="A325" s="99" t="s">
        <v>51</v>
      </c>
      <c r="B325" s="378">
        <v>105</v>
      </c>
      <c r="C325" s="379"/>
      <c r="D325" s="378">
        <v>75</v>
      </c>
      <c r="E325" s="379"/>
      <c r="F325" s="378">
        <v>80</v>
      </c>
      <c r="G325" s="379"/>
      <c r="H325" s="380">
        <f t="shared" si="164"/>
        <v>6.6666666666666652E-2</v>
      </c>
      <c r="I325" s="381"/>
      <c r="J325" s="382"/>
      <c r="K325" s="380">
        <f t="shared" si="165"/>
        <v>-0.23809523809523814</v>
      </c>
      <c r="L325" s="381"/>
      <c r="M325" s="383">
        <f t="shared" si="166"/>
        <v>5</v>
      </c>
      <c r="N325" s="384"/>
      <c r="O325" s="383">
        <f t="shared" si="167"/>
        <v>-25</v>
      </c>
      <c r="P325" s="384"/>
      <c r="Q325" s="380">
        <f t="shared" si="168"/>
        <v>0.25806451612903225</v>
      </c>
      <c r="R325" s="381"/>
    </row>
    <row r="326" spans="1:18" x14ac:dyDescent="0.25">
      <c r="A326" s="99" t="s">
        <v>53</v>
      </c>
      <c r="B326" s="378">
        <v>79</v>
      </c>
      <c r="C326" s="379"/>
      <c r="D326" s="378">
        <v>57</v>
      </c>
      <c r="E326" s="379"/>
      <c r="F326" s="378">
        <v>61</v>
      </c>
      <c r="G326" s="379"/>
      <c r="H326" s="380">
        <f t="shared" si="164"/>
        <v>7.0175438596491224E-2</v>
      </c>
      <c r="I326" s="381"/>
      <c r="J326" s="382"/>
      <c r="K326" s="380">
        <f t="shared" si="165"/>
        <v>-0.22784810126582278</v>
      </c>
      <c r="L326" s="381"/>
      <c r="M326" s="383">
        <f t="shared" si="166"/>
        <v>4</v>
      </c>
      <c r="N326" s="384"/>
      <c r="O326" s="383">
        <f t="shared" si="167"/>
        <v>-18</v>
      </c>
      <c r="P326" s="384"/>
      <c r="Q326" s="380">
        <f t="shared" si="168"/>
        <v>0.1967741935483871</v>
      </c>
      <c r="R326" s="381"/>
    </row>
    <row r="327" spans="1:18" x14ac:dyDescent="0.25">
      <c r="A327" s="99" t="s">
        <v>54</v>
      </c>
      <c r="B327" s="378">
        <v>15</v>
      </c>
      <c r="C327" s="379"/>
      <c r="D327" s="378">
        <v>10</v>
      </c>
      <c r="E327" s="379"/>
      <c r="F327" s="378">
        <v>12</v>
      </c>
      <c r="G327" s="379"/>
      <c r="H327" s="380">
        <f>F327/D327-1</f>
        <v>0.19999999999999996</v>
      </c>
      <c r="I327" s="381"/>
      <c r="J327" s="382"/>
      <c r="K327" s="380">
        <f>F327/B327-1</f>
        <v>-0.19999999999999996</v>
      </c>
      <c r="L327" s="381"/>
      <c r="M327" s="383">
        <f>F327-D327</f>
        <v>2</v>
      </c>
      <c r="N327" s="384"/>
      <c r="O327" s="383">
        <f>F327-B327</f>
        <v>-3</v>
      </c>
      <c r="P327" s="384"/>
      <c r="Q327" s="380">
        <f>F327/$F$323</f>
        <v>3.870967741935484E-2</v>
      </c>
      <c r="R327" s="381"/>
    </row>
    <row r="328" spans="1:18" x14ac:dyDescent="0.25">
      <c r="A328" s="99" t="s">
        <v>55</v>
      </c>
      <c r="B328" s="378">
        <v>24</v>
      </c>
      <c r="C328" s="379"/>
      <c r="D328" s="378">
        <v>14</v>
      </c>
      <c r="E328" s="379"/>
      <c r="F328" s="378">
        <v>19</v>
      </c>
      <c r="G328" s="379"/>
      <c r="H328" s="380">
        <f t="shared" si="164"/>
        <v>0.35714285714285721</v>
      </c>
      <c r="I328" s="381"/>
      <c r="J328" s="382"/>
      <c r="K328" s="380">
        <f t="shared" si="165"/>
        <v>-0.20833333333333337</v>
      </c>
      <c r="L328" s="381"/>
      <c r="M328" s="383">
        <f t="shared" si="166"/>
        <v>5</v>
      </c>
      <c r="N328" s="384"/>
      <c r="O328" s="383">
        <f t="shared" si="167"/>
        <v>-5</v>
      </c>
      <c r="P328" s="384"/>
      <c r="Q328" s="380">
        <f t="shared" si="168"/>
        <v>6.1290322580645158E-2</v>
      </c>
      <c r="R328" s="381"/>
    </row>
    <row r="329" spans="1:18" x14ac:dyDescent="0.25">
      <c r="A329" s="99" t="s">
        <v>56</v>
      </c>
      <c r="B329" s="378">
        <v>9</v>
      </c>
      <c r="C329" s="379"/>
      <c r="D329" s="378">
        <v>4</v>
      </c>
      <c r="E329" s="379"/>
      <c r="F329" s="378">
        <v>5</v>
      </c>
      <c r="G329" s="379"/>
      <c r="H329" s="380">
        <f>F329/D329-1</f>
        <v>0.25</v>
      </c>
      <c r="I329" s="381"/>
      <c r="J329" s="382"/>
      <c r="K329" s="380">
        <f>F329/B329-1</f>
        <v>-0.44444444444444442</v>
      </c>
      <c r="L329" s="381"/>
      <c r="M329" s="383">
        <f>F329-D329</f>
        <v>1</v>
      </c>
      <c r="N329" s="384"/>
      <c r="O329" s="383">
        <f>F329-B329</f>
        <v>-4</v>
      </c>
      <c r="P329" s="384"/>
      <c r="Q329" s="380">
        <f>F329/$F$323</f>
        <v>1.6129032258064516E-2</v>
      </c>
      <c r="R329" s="381"/>
    </row>
    <row r="330" spans="1:18" x14ac:dyDescent="0.25">
      <c r="A330" s="99" t="s">
        <v>57</v>
      </c>
      <c r="B330" s="378">
        <v>19</v>
      </c>
      <c r="C330" s="379"/>
      <c r="D330" s="378">
        <v>14</v>
      </c>
      <c r="E330" s="379"/>
      <c r="F330" s="378">
        <v>14</v>
      </c>
      <c r="G330" s="379"/>
      <c r="H330" s="380">
        <f t="shared" si="164"/>
        <v>0</v>
      </c>
      <c r="I330" s="381"/>
      <c r="J330" s="382"/>
      <c r="K330" s="380">
        <f t="shared" si="165"/>
        <v>-0.26315789473684215</v>
      </c>
      <c r="L330" s="381"/>
      <c r="M330" s="383">
        <f t="shared" si="166"/>
        <v>0</v>
      </c>
      <c r="N330" s="384"/>
      <c r="O330" s="383">
        <f t="shared" si="167"/>
        <v>-5</v>
      </c>
      <c r="P330" s="384"/>
      <c r="Q330" s="380">
        <f t="shared" si="168"/>
        <v>4.5161290322580643E-2</v>
      </c>
      <c r="R330" s="381"/>
    </row>
    <row r="331" spans="1:18" x14ac:dyDescent="0.25">
      <c r="A331" s="99" t="s">
        <v>52</v>
      </c>
      <c r="B331" s="378">
        <v>13</v>
      </c>
      <c r="C331" s="379"/>
      <c r="D331" s="378">
        <v>4</v>
      </c>
      <c r="E331" s="379"/>
      <c r="F331" s="378">
        <v>7</v>
      </c>
      <c r="G331" s="379"/>
      <c r="H331" s="380">
        <f t="shared" si="164"/>
        <v>0.75</v>
      </c>
      <c r="I331" s="381"/>
      <c r="J331" s="382"/>
      <c r="K331" s="380">
        <f t="shared" si="165"/>
        <v>-0.46153846153846156</v>
      </c>
      <c r="L331" s="381"/>
      <c r="M331" s="383">
        <f t="shared" si="166"/>
        <v>3</v>
      </c>
      <c r="N331" s="384"/>
      <c r="O331" s="383">
        <f t="shared" si="167"/>
        <v>-6</v>
      </c>
      <c r="P331" s="384"/>
      <c r="Q331" s="380">
        <f t="shared" si="168"/>
        <v>2.2580645161290321E-2</v>
      </c>
      <c r="R331" s="381"/>
    </row>
    <row r="332" spans="1:18" x14ac:dyDescent="0.25">
      <c r="A332" s="100" t="s">
        <v>58</v>
      </c>
      <c r="B332" s="378">
        <v>6</v>
      </c>
      <c r="C332" s="379"/>
      <c r="D332" s="378">
        <v>5</v>
      </c>
      <c r="E332" s="379"/>
      <c r="F332" s="378">
        <v>5</v>
      </c>
      <c r="G332" s="379"/>
      <c r="H332" s="380">
        <f t="shared" si="164"/>
        <v>0</v>
      </c>
      <c r="I332" s="381"/>
      <c r="J332" s="382"/>
      <c r="K332" s="380">
        <f t="shared" si="165"/>
        <v>-0.16666666666666663</v>
      </c>
      <c r="L332" s="381"/>
      <c r="M332" s="383">
        <f t="shared" si="166"/>
        <v>0</v>
      </c>
      <c r="N332" s="384"/>
      <c r="O332" s="383">
        <f t="shared" si="167"/>
        <v>-1</v>
      </c>
      <c r="P332" s="384"/>
      <c r="Q332" s="380">
        <f t="shared" si="168"/>
        <v>1.6129032258064516E-2</v>
      </c>
      <c r="R332" s="381"/>
    </row>
    <row r="333" spans="1:18" x14ac:dyDescent="0.25">
      <c r="A333" s="101" t="s">
        <v>59</v>
      </c>
      <c r="B333" s="378">
        <v>22</v>
      </c>
      <c r="C333" s="379"/>
      <c r="D333" s="378">
        <v>17</v>
      </c>
      <c r="E333" s="379"/>
      <c r="F333" s="378">
        <v>16</v>
      </c>
      <c r="G333" s="379"/>
      <c r="H333" s="380">
        <f t="shared" si="164"/>
        <v>-5.8823529411764719E-2</v>
      </c>
      <c r="I333" s="381"/>
      <c r="J333" s="382"/>
      <c r="K333" s="380">
        <f t="shared" si="165"/>
        <v>-0.27272727272727271</v>
      </c>
      <c r="L333" s="381"/>
      <c r="M333" s="383">
        <f t="shared" si="166"/>
        <v>-1</v>
      </c>
      <c r="N333" s="384"/>
      <c r="O333" s="383">
        <f t="shared" si="167"/>
        <v>-6</v>
      </c>
      <c r="P333" s="384"/>
      <c r="Q333" s="380">
        <f t="shared" si="168"/>
        <v>5.1612903225806452E-2</v>
      </c>
      <c r="R333" s="381"/>
    </row>
    <row r="334" spans="1:18" ht="21" x14ac:dyDescent="0.35">
      <c r="A334" s="353" t="s">
        <v>89</v>
      </c>
      <c r="B334" s="353"/>
      <c r="C334" s="353"/>
      <c r="D334" s="353"/>
      <c r="E334" s="353"/>
      <c r="F334" s="353"/>
      <c r="G334" s="353"/>
      <c r="H334" s="353"/>
      <c r="I334" s="353"/>
      <c r="J334" s="353"/>
      <c r="K334" s="353"/>
      <c r="L334" s="353"/>
      <c r="M334" s="353"/>
      <c r="N334" s="353"/>
      <c r="O334" s="353"/>
      <c r="P334" s="353"/>
      <c r="Q334" s="353"/>
      <c r="R334" s="353"/>
    </row>
    <row r="335" spans="1:18" x14ac:dyDescent="0.25">
      <c r="A335" s="72"/>
      <c r="B335" s="11" t="s">
        <v>115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3"/>
    </row>
    <row r="336" spans="1:18" x14ac:dyDescent="0.25">
      <c r="A336" s="15"/>
      <c r="B336" s="108">
        <f>B$6</f>
        <v>2019</v>
      </c>
      <c r="C336" s="109"/>
      <c r="D336" s="108">
        <f>C$6</f>
        <v>2022</v>
      </c>
      <c r="E336" s="109"/>
      <c r="F336" s="108">
        <f>D$6</f>
        <v>2023</v>
      </c>
      <c r="G336" s="109"/>
      <c r="H336" s="108" t="str">
        <f>CONCATENATE("var ",RIGHT(F336,2),"/",RIGHT(D336,2))</f>
        <v>var 23/22</v>
      </c>
      <c r="I336" s="109"/>
      <c r="J336" s="16"/>
      <c r="K336" s="108" t="str">
        <f>CONCATENATE("var ",RIGHT(F336,2),"/",RIGHT(B336,2))</f>
        <v>var 23/19</v>
      </c>
      <c r="L336" s="109"/>
      <c r="M336" s="108" t="str">
        <f>CONCATENATE("dif ",RIGHT(F336,2),"-",RIGHT(D336,2))</f>
        <v>dif 23-22</v>
      </c>
      <c r="N336" s="109"/>
      <c r="O336" s="108" t="str">
        <f>CONCATENATE("dif ",RIGHT(F336,2),"-",RIGHT(B336,2))</f>
        <v>dif 23-19</v>
      </c>
      <c r="P336" s="109"/>
      <c r="Q336" s="108" t="str">
        <f>CONCATENATE("cuota ",RIGHT(F336,2))</f>
        <v>cuota 23</v>
      </c>
      <c r="R336" s="109"/>
    </row>
    <row r="337" spans="1:18" x14ac:dyDescent="0.25">
      <c r="A337" s="354" t="s">
        <v>5</v>
      </c>
      <c r="B337" s="400">
        <v>133065</v>
      </c>
      <c r="C337" s="401"/>
      <c r="D337" s="400">
        <v>120593</v>
      </c>
      <c r="E337" s="401"/>
      <c r="F337" s="400">
        <v>127487</v>
      </c>
      <c r="G337" s="401"/>
      <c r="H337" s="357">
        <f>F337/D337-1</f>
        <v>5.7167497284253743E-2</v>
      </c>
      <c r="I337" s="358"/>
      <c r="J337" s="359"/>
      <c r="K337" s="357">
        <f>F337/B337-1</f>
        <v>-4.1919362717468878E-2</v>
      </c>
      <c r="L337" s="358"/>
      <c r="M337" s="402">
        <f>F337-D337</f>
        <v>6894</v>
      </c>
      <c r="N337" s="403"/>
      <c r="O337" s="402">
        <f>F337-B337</f>
        <v>-5578</v>
      </c>
      <c r="P337" s="403"/>
      <c r="Q337" s="357">
        <f>F337/$F$337</f>
        <v>1</v>
      </c>
      <c r="R337" s="358"/>
    </row>
    <row r="338" spans="1:18" x14ac:dyDescent="0.25">
      <c r="A338" s="362" t="s">
        <v>6</v>
      </c>
      <c r="B338" s="404">
        <v>89151</v>
      </c>
      <c r="C338" s="405"/>
      <c r="D338" s="404">
        <v>88361</v>
      </c>
      <c r="E338" s="405"/>
      <c r="F338" s="404">
        <v>90989</v>
      </c>
      <c r="G338" s="405"/>
      <c r="H338" s="365">
        <f t="shared" ref="H338:H348" si="169">F338/D338-1</f>
        <v>2.9741628093842287E-2</v>
      </c>
      <c r="I338" s="366"/>
      <c r="J338" s="367"/>
      <c r="K338" s="365">
        <f t="shared" ref="K338:K348" si="170">F338/B338-1</f>
        <v>2.0616706486747294E-2</v>
      </c>
      <c r="L338" s="366"/>
      <c r="M338" s="406">
        <f t="shared" ref="M338:M348" si="171">F338-D338</f>
        <v>2628</v>
      </c>
      <c r="N338" s="407"/>
      <c r="O338" s="406">
        <f t="shared" ref="O338:O348" si="172">F338-B338</f>
        <v>1838</v>
      </c>
      <c r="P338" s="407"/>
      <c r="Q338" s="365">
        <f t="shared" ref="Q338:Q348" si="173">F338/$F$337</f>
        <v>0.71371198632017385</v>
      </c>
      <c r="R338" s="366"/>
    </row>
    <row r="339" spans="1:18" x14ac:dyDescent="0.25">
      <c r="A339" s="370" t="s">
        <v>7</v>
      </c>
      <c r="B339" s="408">
        <v>15700</v>
      </c>
      <c r="C339" s="409"/>
      <c r="D339" s="408">
        <v>18450</v>
      </c>
      <c r="E339" s="409"/>
      <c r="F339" s="408">
        <v>17598</v>
      </c>
      <c r="G339" s="409"/>
      <c r="H339" s="373">
        <f t="shared" si="169"/>
        <v>-4.6178861788617853E-2</v>
      </c>
      <c r="I339" s="374"/>
      <c r="J339" s="375"/>
      <c r="K339" s="373">
        <f t="shared" si="170"/>
        <v>0.12089171974522284</v>
      </c>
      <c r="L339" s="374"/>
      <c r="M339" s="410">
        <f t="shared" si="171"/>
        <v>-852</v>
      </c>
      <c r="N339" s="411"/>
      <c r="O339" s="410">
        <f t="shared" si="172"/>
        <v>1898</v>
      </c>
      <c r="P339" s="411"/>
      <c r="Q339" s="373">
        <f t="shared" si="173"/>
        <v>0.13803760383411642</v>
      </c>
      <c r="R339" s="374"/>
    </row>
    <row r="340" spans="1:18" x14ac:dyDescent="0.25">
      <c r="A340" s="37" t="s">
        <v>8</v>
      </c>
      <c r="B340" s="412">
        <v>53776</v>
      </c>
      <c r="C340" s="413"/>
      <c r="D340" s="412">
        <v>52837</v>
      </c>
      <c r="E340" s="413"/>
      <c r="F340" s="412">
        <v>55117</v>
      </c>
      <c r="G340" s="413"/>
      <c r="H340" s="380">
        <f t="shared" si="169"/>
        <v>4.3151579385657834E-2</v>
      </c>
      <c r="I340" s="381"/>
      <c r="J340" s="382"/>
      <c r="K340" s="380">
        <f t="shared" si="170"/>
        <v>2.4936774769413805E-2</v>
      </c>
      <c r="L340" s="381"/>
      <c r="M340" s="414">
        <f t="shared" si="171"/>
        <v>2280</v>
      </c>
      <c r="N340" s="415"/>
      <c r="O340" s="414">
        <f t="shared" si="172"/>
        <v>1341</v>
      </c>
      <c r="P340" s="415"/>
      <c r="Q340" s="380">
        <f t="shared" si="173"/>
        <v>0.43233427722042245</v>
      </c>
      <c r="R340" s="381"/>
    </row>
    <row r="341" spans="1:18" x14ac:dyDescent="0.25">
      <c r="A341" s="37" t="s">
        <v>9</v>
      </c>
      <c r="B341" s="412">
        <v>16004</v>
      </c>
      <c r="C341" s="413"/>
      <c r="D341" s="412">
        <v>15076</v>
      </c>
      <c r="E341" s="413"/>
      <c r="F341" s="412">
        <v>15476</v>
      </c>
      <c r="G341" s="413"/>
      <c r="H341" s="380">
        <f t="shared" si="169"/>
        <v>2.6532236667551112E-2</v>
      </c>
      <c r="I341" s="381"/>
      <c r="J341" s="382"/>
      <c r="K341" s="380">
        <f t="shared" si="170"/>
        <v>-3.2991752061984458E-2</v>
      </c>
      <c r="L341" s="381"/>
      <c r="M341" s="414">
        <f t="shared" si="171"/>
        <v>400</v>
      </c>
      <c r="N341" s="415"/>
      <c r="O341" s="414">
        <f t="shared" si="172"/>
        <v>-528</v>
      </c>
      <c r="P341" s="415"/>
      <c r="Q341" s="380">
        <f t="shared" si="173"/>
        <v>0.12139276945884678</v>
      </c>
      <c r="R341" s="381"/>
    </row>
    <row r="342" spans="1:18" x14ac:dyDescent="0.25">
      <c r="A342" s="37" t="s">
        <v>10</v>
      </c>
      <c r="B342" s="412">
        <v>2618</v>
      </c>
      <c r="C342" s="413"/>
      <c r="D342" s="412">
        <v>1748</v>
      </c>
      <c r="E342" s="413"/>
      <c r="F342" s="412">
        <v>2213</v>
      </c>
      <c r="G342" s="413"/>
      <c r="H342" s="380">
        <f t="shared" si="169"/>
        <v>0.26601830663615567</v>
      </c>
      <c r="I342" s="381"/>
      <c r="J342" s="382"/>
      <c r="K342" s="380">
        <f t="shared" si="170"/>
        <v>-0.15469824293353707</v>
      </c>
      <c r="L342" s="381"/>
      <c r="M342" s="414">
        <f t="shared" si="171"/>
        <v>465</v>
      </c>
      <c r="N342" s="415"/>
      <c r="O342" s="414">
        <f t="shared" si="172"/>
        <v>-405</v>
      </c>
      <c r="P342" s="415"/>
      <c r="Q342" s="380">
        <f t="shared" si="173"/>
        <v>1.7358632644897128E-2</v>
      </c>
      <c r="R342" s="381"/>
    </row>
    <row r="343" spans="1:18" x14ac:dyDescent="0.25">
      <c r="A343" s="385" t="s">
        <v>11</v>
      </c>
      <c r="B343" s="416">
        <v>1053</v>
      </c>
      <c r="C343" s="417"/>
      <c r="D343" s="416">
        <v>250</v>
      </c>
      <c r="E343" s="417"/>
      <c r="F343" s="416">
        <v>585</v>
      </c>
      <c r="G343" s="417"/>
      <c r="H343" s="388">
        <f t="shared" si="169"/>
        <v>1.3399999999999999</v>
      </c>
      <c r="I343" s="389"/>
      <c r="J343" s="390"/>
      <c r="K343" s="388">
        <f t="shared" si="170"/>
        <v>-0.44444444444444442</v>
      </c>
      <c r="L343" s="389"/>
      <c r="M343" s="418">
        <f t="shared" si="171"/>
        <v>335</v>
      </c>
      <c r="N343" s="419"/>
      <c r="O343" s="418">
        <f t="shared" si="172"/>
        <v>-468</v>
      </c>
      <c r="P343" s="419"/>
      <c r="Q343" s="388">
        <f t="shared" si="173"/>
        <v>4.5887031618910166E-3</v>
      </c>
      <c r="R343" s="389"/>
    </row>
    <row r="344" spans="1:18" x14ac:dyDescent="0.25">
      <c r="A344" s="393" t="s">
        <v>12</v>
      </c>
      <c r="B344" s="404">
        <v>43914</v>
      </c>
      <c r="C344" s="405"/>
      <c r="D344" s="404">
        <v>32232</v>
      </c>
      <c r="E344" s="405"/>
      <c r="F344" s="404">
        <v>36498</v>
      </c>
      <c r="G344" s="405"/>
      <c r="H344" s="365">
        <f t="shared" si="169"/>
        <v>0.13235294117647056</v>
      </c>
      <c r="I344" s="366"/>
      <c r="J344" s="367"/>
      <c r="K344" s="365">
        <f>F344/B344-1</f>
        <v>-0.16887552944391315</v>
      </c>
      <c r="L344" s="366"/>
      <c r="M344" s="406">
        <f t="shared" si="171"/>
        <v>4266</v>
      </c>
      <c r="N344" s="407"/>
      <c r="O344" s="406">
        <f t="shared" si="172"/>
        <v>-7416</v>
      </c>
      <c r="P344" s="407"/>
      <c r="Q344" s="365">
        <f t="shared" si="173"/>
        <v>0.2862880136798262</v>
      </c>
      <c r="R344" s="366"/>
    </row>
    <row r="345" spans="1:18" x14ac:dyDescent="0.25">
      <c r="A345" s="370" t="s">
        <v>13</v>
      </c>
      <c r="B345" s="412">
        <v>1933</v>
      </c>
      <c r="C345" s="413"/>
      <c r="D345" s="412">
        <v>2230</v>
      </c>
      <c r="E345" s="413"/>
      <c r="F345" s="412">
        <v>2117</v>
      </c>
      <c r="G345" s="413"/>
      <c r="H345" s="373">
        <f t="shared" si="169"/>
        <v>-5.067264573991026E-2</v>
      </c>
      <c r="I345" s="374"/>
      <c r="J345" s="375"/>
      <c r="K345" s="373">
        <f t="shared" si="170"/>
        <v>9.5188825659596521E-2</v>
      </c>
      <c r="L345" s="374"/>
      <c r="M345" s="410">
        <f t="shared" si="171"/>
        <v>-113</v>
      </c>
      <c r="N345" s="411"/>
      <c r="O345" s="410">
        <f t="shared" si="172"/>
        <v>184</v>
      </c>
      <c r="P345" s="411"/>
      <c r="Q345" s="373">
        <f t="shared" si="173"/>
        <v>1.6605614690125267E-2</v>
      </c>
      <c r="R345" s="374"/>
    </row>
    <row r="346" spans="1:18" x14ac:dyDescent="0.25">
      <c r="A346" s="37" t="s">
        <v>9</v>
      </c>
      <c r="B346" s="412">
        <v>23967</v>
      </c>
      <c r="C346" s="413"/>
      <c r="D346" s="412">
        <v>19254</v>
      </c>
      <c r="E346" s="413"/>
      <c r="F346" s="412">
        <v>21659</v>
      </c>
      <c r="G346" s="413"/>
      <c r="H346" s="380">
        <f t="shared" si="169"/>
        <v>0.12490910979536718</v>
      </c>
      <c r="I346" s="381"/>
      <c r="J346" s="382"/>
      <c r="K346" s="380">
        <f t="shared" si="170"/>
        <v>-9.6299077898777452E-2</v>
      </c>
      <c r="L346" s="381"/>
      <c r="M346" s="414">
        <f t="shared" si="171"/>
        <v>2405</v>
      </c>
      <c r="N346" s="415"/>
      <c r="O346" s="414">
        <f t="shared" si="172"/>
        <v>-2308</v>
      </c>
      <c r="P346" s="415"/>
      <c r="Q346" s="380">
        <f t="shared" si="173"/>
        <v>0.16989183210837183</v>
      </c>
      <c r="R346" s="381"/>
    </row>
    <row r="347" spans="1:18" x14ac:dyDescent="0.25">
      <c r="A347" s="37" t="s">
        <v>10</v>
      </c>
      <c r="B347" s="412">
        <v>12430</v>
      </c>
      <c r="C347" s="413"/>
      <c r="D347" s="412">
        <v>7750</v>
      </c>
      <c r="E347" s="413"/>
      <c r="F347" s="412">
        <v>9325</v>
      </c>
      <c r="G347" s="413"/>
      <c r="H347" s="380">
        <f t="shared" si="169"/>
        <v>0.20322580645161281</v>
      </c>
      <c r="I347" s="381"/>
      <c r="J347" s="382"/>
      <c r="K347" s="380">
        <f t="shared" si="170"/>
        <v>-0.24979887369267906</v>
      </c>
      <c r="L347" s="381"/>
      <c r="M347" s="414">
        <f t="shared" si="171"/>
        <v>1575</v>
      </c>
      <c r="N347" s="415"/>
      <c r="O347" s="414">
        <f t="shared" si="172"/>
        <v>-3105</v>
      </c>
      <c r="P347" s="415"/>
      <c r="Q347" s="380">
        <f t="shared" si="173"/>
        <v>7.3144712794245684E-2</v>
      </c>
      <c r="R347" s="381"/>
    </row>
    <row r="348" spans="1:18" x14ac:dyDescent="0.25">
      <c r="A348" s="394" t="s">
        <v>11</v>
      </c>
      <c r="B348" s="416">
        <v>5584</v>
      </c>
      <c r="C348" s="417"/>
      <c r="D348" s="416">
        <v>2998</v>
      </c>
      <c r="E348" s="417"/>
      <c r="F348" s="416">
        <v>3397</v>
      </c>
      <c r="G348" s="417"/>
      <c r="H348" s="395">
        <f t="shared" si="169"/>
        <v>0.13308872581721154</v>
      </c>
      <c r="I348" s="396"/>
      <c r="J348" s="397"/>
      <c r="K348" s="395">
        <f t="shared" si="170"/>
        <v>-0.39165472779369626</v>
      </c>
      <c r="L348" s="396"/>
      <c r="M348" s="420">
        <f t="shared" si="171"/>
        <v>399</v>
      </c>
      <c r="N348" s="421"/>
      <c r="O348" s="420">
        <f t="shared" si="172"/>
        <v>-2187</v>
      </c>
      <c r="P348" s="421"/>
      <c r="Q348" s="395">
        <f t="shared" si="173"/>
        <v>2.6645854087083389E-2</v>
      </c>
      <c r="R348" s="396"/>
    </row>
    <row r="349" spans="1:18" ht="21" x14ac:dyDescent="0.35">
      <c r="A349" s="353" t="s">
        <v>90</v>
      </c>
      <c r="B349" s="353"/>
      <c r="C349" s="353"/>
      <c r="D349" s="353"/>
      <c r="E349" s="353"/>
      <c r="F349" s="353"/>
      <c r="G349" s="353"/>
      <c r="H349" s="353"/>
      <c r="I349" s="353"/>
      <c r="J349" s="353"/>
      <c r="K349" s="353"/>
      <c r="L349" s="353"/>
      <c r="M349" s="353"/>
      <c r="N349" s="353"/>
      <c r="O349" s="353"/>
      <c r="P349" s="353"/>
      <c r="Q349" s="353"/>
      <c r="R349" s="353"/>
    </row>
    <row r="350" spans="1:18" x14ac:dyDescent="0.25">
      <c r="A350" s="72"/>
      <c r="B350" s="11" t="s">
        <v>115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3"/>
    </row>
    <row r="351" spans="1:18" x14ac:dyDescent="0.25">
      <c r="A351" s="15"/>
      <c r="B351" s="108">
        <f>B$6</f>
        <v>2019</v>
      </c>
      <c r="C351" s="109"/>
      <c r="D351" s="108">
        <f>C$6</f>
        <v>2022</v>
      </c>
      <c r="E351" s="109"/>
      <c r="F351" s="108">
        <f>D$6</f>
        <v>2023</v>
      </c>
      <c r="G351" s="109"/>
      <c r="H351" s="108" t="str">
        <f>CONCATENATE("var ",RIGHT(F351,2),"/",RIGHT(D351,2))</f>
        <v>var 23/22</v>
      </c>
      <c r="I351" s="109"/>
      <c r="J351" s="16"/>
      <c r="K351" s="108" t="str">
        <f>CONCATENATE("var ",RIGHT(F351,2),"/",RIGHT(B351,2))</f>
        <v>var 23/19</v>
      </c>
      <c r="L351" s="109"/>
      <c r="M351" s="108" t="str">
        <f>CONCATENATE("dif ",RIGHT(F351,2),"-",RIGHT(D351,2))</f>
        <v>dif 23-22</v>
      </c>
      <c r="N351" s="109"/>
      <c r="O351" s="108" t="str">
        <f>CONCATENATE("dif ",RIGHT(F351,2),"-",RIGHT(B351,2))</f>
        <v>dif 23-19</v>
      </c>
      <c r="P351" s="109"/>
      <c r="Q351" s="108" t="str">
        <f>CONCATENATE("cuota ",RIGHT(F351,2))</f>
        <v>cuota 23</v>
      </c>
      <c r="R351" s="109"/>
    </row>
    <row r="352" spans="1:18" x14ac:dyDescent="0.25">
      <c r="A352" s="354" t="s">
        <v>49</v>
      </c>
      <c r="B352" s="400">
        <v>133065</v>
      </c>
      <c r="C352" s="401"/>
      <c r="D352" s="400">
        <v>120593</v>
      </c>
      <c r="E352" s="401"/>
      <c r="F352" s="400">
        <v>127487</v>
      </c>
      <c r="G352" s="401"/>
      <c r="H352" s="357">
        <f>F352/D352-1</f>
        <v>5.7167497284253743E-2</v>
      </c>
      <c r="I352" s="358"/>
      <c r="J352" s="359"/>
      <c r="K352" s="357">
        <f>F352/B352-1</f>
        <v>-4.1919362717468878E-2</v>
      </c>
      <c r="L352" s="358"/>
      <c r="M352" s="402">
        <f>F352-D352</f>
        <v>6894</v>
      </c>
      <c r="N352" s="403"/>
      <c r="O352" s="402">
        <f>F352-B352</f>
        <v>-5578</v>
      </c>
      <c r="P352" s="403"/>
      <c r="Q352" s="357">
        <f>F352/$F$352</f>
        <v>1</v>
      </c>
      <c r="R352" s="358"/>
    </row>
    <row r="353" spans="1:18" x14ac:dyDescent="0.25">
      <c r="A353" s="96" t="s">
        <v>50</v>
      </c>
      <c r="B353" s="412">
        <v>47022</v>
      </c>
      <c r="C353" s="413"/>
      <c r="D353" s="412">
        <v>42725</v>
      </c>
      <c r="E353" s="413"/>
      <c r="F353" s="412">
        <v>46105</v>
      </c>
      <c r="G353" s="413"/>
      <c r="H353" s="380">
        <f t="shared" ref="H353:H362" si="174">F353/D353-1</f>
        <v>7.911059098888229E-2</v>
      </c>
      <c r="I353" s="381"/>
      <c r="J353" s="382"/>
      <c r="K353" s="380">
        <f t="shared" ref="K353:K362" si="175">F353/B353-1</f>
        <v>-1.9501509931521444E-2</v>
      </c>
      <c r="L353" s="381"/>
      <c r="M353" s="414">
        <f t="shared" ref="M353:M362" si="176">F353-D353</f>
        <v>3380</v>
      </c>
      <c r="N353" s="415"/>
      <c r="O353" s="414">
        <f t="shared" ref="O353:O362" si="177">F353-B353</f>
        <v>-917</v>
      </c>
      <c r="P353" s="415"/>
      <c r="Q353" s="380">
        <f t="shared" ref="Q353:Q362" si="178">F353/$F$352</f>
        <v>0.36164471671621418</v>
      </c>
      <c r="R353" s="381"/>
    </row>
    <row r="354" spans="1:18" x14ac:dyDescent="0.25">
      <c r="A354" s="99" t="s">
        <v>51</v>
      </c>
      <c r="B354" s="412">
        <v>41513</v>
      </c>
      <c r="C354" s="413"/>
      <c r="D354" s="412">
        <v>37189</v>
      </c>
      <c r="E354" s="413"/>
      <c r="F354" s="412">
        <v>39065</v>
      </c>
      <c r="G354" s="413"/>
      <c r="H354" s="380">
        <f t="shared" si="174"/>
        <v>5.0445024066256172E-2</v>
      </c>
      <c r="I354" s="381"/>
      <c r="J354" s="382"/>
      <c r="K354" s="380">
        <f t="shared" si="175"/>
        <v>-5.8969479440175387E-2</v>
      </c>
      <c r="L354" s="381"/>
      <c r="M354" s="414">
        <f t="shared" si="176"/>
        <v>1876</v>
      </c>
      <c r="N354" s="415"/>
      <c r="O354" s="414">
        <f t="shared" si="177"/>
        <v>-2448</v>
      </c>
      <c r="P354" s="415"/>
      <c r="Q354" s="380">
        <f t="shared" si="178"/>
        <v>0.30642340003294455</v>
      </c>
      <c r="R354" s="381"/>
    </row>
    <row r="355" spans="1:18" x14ac:dyDescent="0.25">
      <c r="A355" s="99" t="s">
        <v>53</v>
      </c>
      <c r="B355" s="412">
        <v>21407</v>
      </c>
      <c r="C355" s="413"/>
      <c r="D355" s="412">
        <v>18123</v>
      </c>
      <c r="E355" s="413"/>
      <c r="F355" s="412">
        <v>19061</v>
      </c>
      <c r="G355" s="413"/>
      <c r="H355" s="380">
        <f t="shared" si="174"/>
        <v>5.1757435303205979E-2</v>
      </c>
      <c r="I355" s="381"/>
      <c r="J355" s="382"/>
      <c r="K355" s="380">
        <f t="shared" si="175"/>
        <v>-0.10959032092306253</v>
      </c>
      <c r="L355" s="381"/>
      <c r="M355" s="414">
        <f t="shared" si="176"/>
        <v>938</v>
      </c>
      <c r="N355" s="415"/>
      <c r="O355" s="414">
        <f t="shared" si="177"/>
        <v>-2346</v>
      </c>
      <c r="P355" s="415"/>
      <c r="Q355" s="380">
        <f t="shared" si="178"/>
        <v>0.14951328370735839</v>
      </c>
      <c r="R355" s="381"/>
    </row>
    <row r="356" spans="1:18" x14ac:dyDescent="0.25">
      <c r="A356" s="99" t="s">
        <v>54</v>
      </c>
      <c r="B356" s="412">
        <v>4121</v>
      </c>
      <c r="C356" s="413"/>
      <c r="D356" s="412">
        <v>4169</v>
      </c>
      <c r="E356" s="413"/>
      <c r="F356" s="412">
        <v>4791</v>
      </c>
      <c r="G356" s="413"/>
      <c r="H356" s="380">
        <f>F356/D356-1</f>
        <v>0.14919644998800674</v>
      </c>
      <c r="I356" s="381"/>
      <c r="J356" s="382"/>
      <c r="K356" s="380">
        <f>F356/B356-1</f>
        <v>0.1625818975976705</v>
      </c>
      <c r="L356" s="381"/>
      <c r="M356" s="414">
        <f>F356-D356</f>
        <v>622</v>
      </c>
      <c r="N356" s="415"/>
      <c r="O356" s="414">
        <f>F356-B356</f>
        <v>670</v>
      </c>
      <c r="P356" s="415"/>
      <c r="Q356" s="380">
        <f>F356/$F$352</f>
        <v>3.7580302305333095E-2</v>
      </c>
      <c r="R356" s="381"/>
    </row>
    <row r="357" spans="1:18" x14ac:dyDescent="0.25">
      <c r="A357" s="99" t="s">
        <v>55</v>
      </c>
      <c r="B357" s="412">
        <v>2755</v>
      </c>
      <c r="C357" s="413"/>
      <c r="D357" s="412">
        <v>2493</v>
      </c>
      <c r="E357" s="413"/>
      <c r="F357" s="412">
        <v>2832</v>
      </c>
      <c r="G357" s="413"/>
      <c r="H357" s="380">
        <f t="shared" si="174"/>
        <v>0.13598074608904942</v>
      </c>
      <c r="I357" s="381"/>
      <c r="J357" s="382"/>
      <c r="K357" s="380">
        <f t="shared" si="175"/>
        <v>2.7949183303085379E-2</v>
      </c>
      <c r="L357" s="381"/>
      <c r="M357" s="414">
        <f t="shared" si="176"/>
        <v>339</v>
      </c>
      <c r="N357" s="415"/>
      <c r="O357" s="414">
        <f t="shared" si="177"/>
        <v>77</v>
      </c>
      <c r="P357" s="415"/>
      <c r="Q357" s="380">
        <f t="shared" si="178"/>
        <v>2.2214029665769842E-2</v>
      </c>
      <c r="R357" s="381"/>
    </row>
    <row r="358" spans="1:18" x14ac:dyDescent="0.25">
      <c r="A358" s="99" t="s">
        <v>56</v>
      </c>
      <c r="B358" s="412">
        <v>778</v>
      </c>
      <c r="C358" s="413"/>
      <c r="D358" s="412">
        <v>625</v>
      </c>
      <c r="E358" s="413"/>
      <c r="F358" s="412">
        <v>663</v>
      </c>
      <c r="G358" s="413"/>
      <c r="H358" s="380">
        <f>F358/D358-1</f>
        <v>6.0799999999999965E-2</v>
      </c>
      <c r="I358" s="381"/>
      <c r="J358" s="382"/>
      <c r="K358" s="380">
        <f>F358/B358-1</f>
        <v>-0.1478149100257069</v>
      </c>
      <c r="L358" s="381"/>
      <c r="M358" s="414">
        <f>F358-D358</f>
        <v>38</v>
      </c>
      <c r="N358" s="415"/>
      <c r="O358" s="414">
        <f>F358-B358</f>
        <v>-115</v>
      </c>
      <c r="P358" s="415"/>
      <c r="Q358" s="380">
        <f>F358/$F$352</f>
        <v>5.2005302501431519E-3</v>
      </c>
      <c r="R358" s="381"/>
    </row>
    <row r="359" spans="1:18" x14ac:dyDescent="0.25">
      <c r="A359" s="99" t="s">
        <v>57</v>
      </c>
      <c r="B359" s="412">
        <v>6890</v>
      </c>
      <c r="C359" s="413"/>
      <c r="D359" s="412">
        <v>6412</v>
      </c>
      <c r="E359" s="413"/>
      <c r="F359" s="412">
        <v>6415</v>
      </c>
      <c r="G359" s="413"/>
      <c r="H359" s="380">
        <f t="shared" si="174"/>
        <v>4.6787273861514933E-4</v>
      </c>
      <c r="I359" s="381"/>
      <c r="J359" s="382"/>
      <c r="K359" s="380">
        <f t="shared" si="175"/>
        <v>-6.8940493468795383E-2</v>
      </c>
      <c r="L359" s="381"/>
      <c r="M359" s="414">
        <f t="shared" si="176"/>
        <v>3</v>
      </c>
      <c r="N359" s="415"/>
      <c r="O359" s="414">
        <f t="shared" si="177"/>
        <v>-475</v>
      </c>
      <c r="P359" s="415"/>
      <c r="Q359" s="380">
        <f t="shared" si="178"/>
        <v>5.0318856040223708E-2</v>
      </c>
      <c r="R359" s="381"/>
    </row>
    <row r="360" spans="1:18" x14ac:dyDescent="0.25">
      <c r="A360" s="99" t="s">
        <v>52</v>
      </c>
      <c r="B360" s="412">
        <v>1127</v>
      </c>
      <c r="C360" s="413"/>
      <c r="D360" s="412">
        <v>802</v>
      </c>
      <c r="E360" s="413"/>
      <c r="F360" s="412">
        <v>912</v>
      </c>
      <c r="G360" s="413"/>
      <c r="H360" s="380">
        <f t="shared" si="174"/>
        <v>0.13715710723192021</v>
      </c>
      <c r="I360" s="381"/>
      <c r="J360" s="382"/>
      <c r="K360" s="380">
        <f t="shared" si="175"/>
        <v>-0.1907719609582964</v>
      </c>
      <c r="L360" s="381"/>
      <c r="M360" s="414">
        <f t="shared" si="176"/>
        <v>110</v>
      </c>
      <c r="N360" s="415"/>
      <c r="O360" s="414">
        <f t="shared" si="177"/>
        <v>-215</v>
      </c>
      <c r="P360" s="415"/>
      <c r="Q360" s="380">
        <f t="shared" si="178"/>
        <v>7.1536705703326613E-3</v>
      </c>
      <c r="R360" s="381"/>
    </row>
    <row r="361" spans="1:18" x14ac:dyDescent="0.25">
      <c r="A361" s="100" t="s">
        <v>58</v>
      </c>
      <c r="B361" s="412">
        <v>4070</v>
      </c>
      <c r="C361" s="413"/>
      <c r="D361" s="412">
        <v>4562</v>
      </c>
      <c r="E361" s="413"/>
      <c r="F361" s="412">
        <v>4562</v>
      </c>
      <c r="G361" s="413"/>
      <c r="H361" s="380">
        <f t="shared" si="174"/>
        <v>0</v>
      </c>
      <c r="I361" s="381"/>
      <c r="J361" s="382"/>
      <c r="K361" s="380">
        <f t="shared" si="175"/>
        <v>0.12088452088452084</v>
      </c>
      <c r="L361" s="381"/>
      <c r="M361" s="414">
        <f t="shared" si="176"/>
        <v>0</v>
      </c>
      <c r="N361" s="415"/>
      <c r="O361" s="414">
        <f t="shared" si="177"/>
        <v>492</v>
      </c>
      <c r="P361" s="415"/>
      <c r="Q361" s="380">
        <f t="shared" si="178"/>
        <v>3.5784040725721056E-2</v>
      </c>
      <c r="R361" s="381"/>
    </row>
    <row r="362" spans="1:18" x14ac:dyDescent="0.25">
      <c r="A362" s="101" t="s">
        <v>59</v>
      </c>
      <c r="B362" s="412">
        <v>3382</v>
      </c>
      <c r="C362" s="413"/>
      <c r="D362" s="412">
        <v>3493</v>
      </c>
      <c r="E362" s="413"/>
      <c r="F362" s="412">
        <v>3081</v>
      </c>
      <c r="G362" s="413"/>
      <c r="H362" s="380">
        <f t="shared" si="174"/>
        <v>-0.11795018608645869</v>
      </c>
      <c r="I362" s="381"/>
      <c r="J362" s="382"/>
      <c r="K362" s="380">
        <f t="shared" si="175"/>
        <v>-8.9000591366055537E-2</v>
      </c>
      <c r="L362" s="381"/>
      <c r="M362" s="414">
        <f t="shared" si="176"/>
        <v>-412</v>
      </c>
      <c r="N362" s="415"/>
      <c r="O362" s="414">
        <f t="shared" si="177"/>
        <v>-301</v>
      </c>
      <c r="P362" s="415"/>
      <c r="Q362" s="380">
        <f t="shared" si="178"/>
        <v>2.4167169985959351E-2</v>
      </c>
      <c r="R362" s="381"/>
    </row>
    <row r="363" spans="1:18" ht="21" x14ac:dyDescent="0.35">
      <c r="A363" s="353" t="s">
        <v>91</v>
      </c>
      <c r="B363" s="353"/>
      <c r="C363" s="353"/>
      <c r="D363" s="353"/>
      <c r="E363" s="353"/>
      <c r="F363" s="353"/>
      <c r="G363" s="353"/>
      <c r="H363" s="353"/>
      <c r="I363" s="353"/>
      <c r="J363" s="353"/>
      <c r="K363" s="353"/>
      <c r="L363" s="353"/>
      <c r="M363" s="353"/>
      <c r="N363" s="353"/>
      <c r="O363" s="353"/>
      <c r="P363" s="353"/>
      <c r="Q363" s="353"/>
      <c r="R363" s="353"/>
    </row>
  </sheetData>
  <mergeCells count="917">
    <mergeCell ref="A363:R363"/>
    <mergeCell ref="O361:P361"/>
    <mergeCell ref="Q361:R361"/>
    <mergeCell ref="B362:C362"/>
    <mergeCell ref="D362:E362"/>
    <mergeCell ref="F362:G362"/>
    <mergeCell ref="H362:I362"/>
    <mergeCell ref="K362:L362"/>
    <mergeCell ref="M362:N362"/>
    <mergeCell ref="O362:P362"/>
    <mergeCell ref="Q362:R362"/>
    <mergeCell ref="B361:C361"/>
    <mergeCell ref="D361:E361"/>
    <mergeCell ref="F361:G361"/>
    <mergeCell ref="H361:I361"/>
    <mergeCell ref="K361:L361"/>
    <mergeCell ref="M361:N361"/>
    <mergeCell ref="O359:P359"/>
    <mergeCell ref="Q359:R359"/>
    <mergeCell ref="B360:C360"/>
    <mergeCell ref="D360:E360"/>
    <mergeCell ref="F360:G360"/>
    <mergeCell ref="H360:I360"/>
    <mergeCell ref="K360:L360"/>
    <mergeCell ref="M360:N360"/>
    <mergeCell ref="O360:P360"/>
    <mergeCell ref="Q360:R360"/>
    <mergeCell ref="B359:C359"/>
    <mergeCell ref="D359:E359"/>
    <mergeCell ref="F359:G359"/>
    <mergeCell ref="H359:I359"/>
    <mergeCell ref="K359:L359"/>
    <mergeCell ref="M359:N359"/>
    <mergeCell ref="O357:P357"/>
    <mergeCell ref="Q357:R357"/>
    <mergeCell ref="B358:C358"/>
    <mergeCell ref="D358:E358"/>
    <mergeCell ref="F358:G358"/>
    <mergeCell ref="H358:I358"/>
    <mergeCell ref="K358:L358"/>
    <mergeCell ref="M358:N358"/>
    <mergeCell ref="O358:P358"/>
    <mergeCell ref="Q358:R358"/>
    <mergeCell ref="B357:C357"/>
    <mergeCell ref="D357:E357"/>
    <mergeCell ref="F357:G357"/>
    <mergeCell ref="H357:I357"/>
    <mergeCell ref="K357:L357"/>
    <mergeCell ref="M357:N357"/>
    <mergeCell ref="O355:P355"/>
    <mergeCell ref="Q355:R355"/>
    <mergeCell ref="B356:C356"/>
    <mergeCell ref="D356:E356"/>
    <mergeCell ref="F356:G356"/>
    <mergeCell ref="H356:I356"/>
    <mergeCell ref="K356:L356"/>
    <mergeCell ref="M356:N356"/>
    <mergeCell ref="O356:P356"/>
    <mergeCell ref="Q356:R356"/>
    <mergeCell ref="B355:C355"/>
    <mergeCell ref="D355:E355"/>
    <mergeCell ref="F355:G355"/>
    <mergeCell ref="H355:I355"/>
    <mergeCell ref="K355:L355"/>
    <mergeCell ref="M355:N355"/>
    <mergeCell ref="O353:P353"/>
    <mergeCell ref="Q353:R353"/>
    <mergeCell ref="B354:C354"/>
    <mergeCell ref="D354:E354"/>
    <mergeCell ref="F354:G354"/>
    <mergeCell ref="H354:I354"/>
    <mergeCell ref="K354:L354"/>
    <mergeCell ref="M354:N354"/>
    <mergeCell ref="O354:P354"/>
    <mergeCell ref="Q354:R354"/>
    <mergeCell ref="B353:C353"/>
    <mergeCell ref="D353:E353"/>
    <mergeCell ref="F353:G353"/>
    <mergeCell ref="H353:I353"/>
    <mergeCell ref="K353:L353"/>
    <mergeCell ref="M353:N353"/>
    <mergeCell ref="O351:P351"/>
    <mergeCell ref="Q351:R351"/>
    <mergeCell ref="B352:C352"/>
    <mergeCell ref="D352:E352"/>
    <mergeCell ref="F352:G352"/>
    <mergeCell ref="H352:I352"/>
    <mergeCell ref="K352:L352"/>
    <mergeCell ref="M352:N352"/>
    <mergeCell ref="O352:P352"/>
    <mergeCell ref="Q352:R352"/>
    <mergeCell ref="O348:P348"/>
    <mergeCell ref="Q348:R348"/>
    <mergeCell ref="A349:R349"/>
    <mergeCell ref="B350:R350"/>
    <mergeCell ref="B351:C351"/>
    <mergeCell ref="D351:E351"/>
    <mergeCell ref="F351:G351"/>
    <mergeCell ref="H351:I351"/>
    <mergeCell ref="K351:L351"/>
    <mergeCell ref="M351:N351"/>
    <mergeCell ref="B348:C348"/>
    <mergeCell ref="D348:E348"/>
    <mergeCell ref="F348:G348"/>
    <mergeCell ref="H348:I348"/>
    <mergeCell ref="K348:L348"/>
    <mergeCell ref="M348:N348"/>
    <mergeCell ref="O346:P346"/>
    <mergeCell ref="Q346:R346"/>
    <mergeCell ref="B347:C347"/>
    <mergeCell ref="D347:E347"/>
    <mergeCell ref="F347:G347"/>
    <mergeCell ref="H347:I347"/>
    <mergeCell ref="K347:L347"/>
    <mergeCell ref="M347:N347"/>
    <mergeCell ref="O347:P347"/>
    <mergeCell ref="Q347:R347"/>
    <mergeCell ref="B346:C346"/>
    <mergeCell ref="D346:E346"/>
    <mergeCell ref="F346:G346"/>
    <mergeCell ref="H346:I346"/>
    <mergeCell ref="K346:L346"/>
    <mergeCell ref="M346:N346"/>
    <mergeCell ref="O344:P344"/>
    <mergeCell ref="Q344:R344"/>
    <mergeCell ref="B345:C345"/>
    <mergeCell ref="D345:E345"/>
    <mergeCell ref="F345:G345"/>
    <mergeCell ref="H345:I345"/>
    <mergeCell ref="K345:L345"/>
    <mergeCell ref="M345:N345"/>
    <mergeCell ref="O345:P345"/>
    <mergeCell ref="Q345:R345"/>
    <mergeCell ref="B344:C344"/>
    <mergeCell ref="D344:E344"/>
    <mergeCell ref="F344:G344"/>
    <mergeCell ref="H344:I344"/>
    <mergeCell ref="K344:L344"/>
    <mergeCell ref="M344:N344"/>
    <mergeCell ref="O342:P342"/>
    <mergeCell ref="Q342:R342"/>
    <mergeCell ref="B343:C343"/>
    <mergeCell ref="D343:E343"/>
    <mergeCell ref="F343:G343"/>
    <mergeCell ref="H343:I343"/>
    <mergeCell ref="K343:L343"/>
    <mergeCell ref="M343:N343"/>
    <mergeCell ref="O343:P343"/>
    <mergeCell ref="Q343:R343"/>
    <mergeCell ref="B342:C342"/>
    <mergeCell ref="D342:E342"/>
    <mergeCell ref="F342:G342"/>
    <mergeCell ref="H342:I342"/>
    <mergeCell ref="K342:L342"/>
    <mergeCell ref="M342:N342"/>
    <mergeCell ref="O340:P340"/>
    <mergeCell ref="Q340:R340"/>
    <mergeCell ref="B341:C341"/>
    <mergeCell ref="D341:E341"/>
    <mergeCell ref="F341:G341"/>
    <mergeCell ref="H341:I341"/>
    <mergeCell ref="K341:L341"/>
    <mergeCell ref="M341:N341"/>
    <mergeCell ref="O341:P341"/>
    <mergeCell ref="Q341:R341"/>
    <mergeCell ref="B340:C340"/>
    <mergeCell ref="D340:E340"/>
    <mergeCell ref="F340:G340"/>
    <mergeCell ref="H340:I340"/>
    <mergeCell ref="K340:L340"/>
    <mergeCell ref="M340:N340"/>
    <mergeCell ref="O338:P338"/>
    <mergeCell ref="Q338:R338"/>
    <mergeCell ref="B339:C339"/>
    <mergeCell ref="D339:E339"/>
    <mergeCell ref="F339:G339"/>
    <mergeCell ref="H339:I339"/>
    <mergeCell ref="K339:L339"/>
    <mergeCell ref="M339:N339"/>
    <mergeCell ref="O339:P339"/>
    <mergeCell ref="Q339:R339"/>
    <mergeCell ref="B338:C338"/>
    <mergeCell ref="D338:E338"/>
    <mergeCell ref="F338:G338"/>
    <mergeCell ref="H338:I338"/>
    <mergeCell ref="K338:L338"/>
    <mergeCell ref="M338:N338"/>
    <mergeCell ref="O336:P336"/>
    <mergeCell ref="Q336:R336"/>
    <mergeCell ref="B337:C337"/>
    <mergeCell ref="D337:E337"/>
    <mergeCell ref="F337:G337"/>
    <mergeCell ref="H337:I337"/>
    <mergeCell ref="K337:L337"/>
    <mergeCell ref="M337:N337"/>
    <mergeCell ref="O337:P337"/>
    <mergeCell ref="Q337:R337"/>
    <mergeCell ref="O333:P333"/>
    <mergeCell ref="Q333:R333"/>
    <mergeCell ref="A334:R334"/>
    <mergeCell ref="B335:R335"/>
    <mergeCell ref="B336:C336"/>
    <mergeCell ref="D336:E336"/>
    <mergeCell ref="F336:G336"/>
    <mergeCell ref="H336:I336"/>
    <mergeCell ref="K336:L336"/>
    <mergeCell ref="M336:N336"/>
    <mergeCell ref="B333:C333"/>
    <mergeCell ref="D333:E333"/>
    <mergeCell ref="F333:G333"/>
    <mergeCell ref="H333:I333"/>
    <mergeCell ref="K333:L333"/>
    <mergeCell ref="M333:N333"/>
    <mergeCell ref="O331:P331"/>
    <mergeCell ref="Q331:R331"/>
    <mergeCell ref="B332:C332"/>
    <mergeCell ref="D332:E332"/>
    <mergeCell ref="F332:G332"/>
    <mergeCell ref="H332:I332"/>
    <mergeCell ref="K332:L332"/>
    <mergeCell ref="M332:N332"/>
    <mergeCell ref="O332:P332"/>
    <mergeCell ref="Q332:R332"/>
    <mergeCell ref="B331:C331"/>
    <mergeCell ref="D331:E331"/>
    <mergeCell ref="F331:G331"/>
    <mergeCell ref="H331:I331"/>
    <mergeCell ref="K331:L331"/>
    <mergeCell ref="M331:N331"/>
    <mergeCell ref="O329:P329"/>
    <mergeCell ref="Q329:R329"/>
    <mergeCell ref="B330:C330"/>
    <mergeCell ref="D330:E330"/>
    <mergeCell ref="F330:G330"/>
    <mergeCell ref="H330:I330"/>
    <mergeCell ref="K330:L330"/>
    <mergeCell ref="M330:N330"/>
    <mergeCell ref="O330:P330"/>
    <mergeCell ref="Q330:R330"/>
    <mergeCell ref="B329:C329"/>
    <mergeCell ref="D329:E329"/>
    <mergeCell ref="F329:G329"/>
    <mergeCell ref="H329:I329"/>
    <mergeCell ref="K329:L329"/>
    <mergeCell ref="M329:N329"/>
    <mergeCell ref="O327:P327"/>
    <mergeCell ref="Q327:R327"/>
    <mergeCell ref="B328:C328"/>
    <mergeCell ref="D328:E328"/>
    <mergeCell ref="F328:G328"/>
    <mergeCell ref="H328:I328"/>
    <mergeCell ref="K328:L328"/>
    <mergeCell ref="M328:N328"/>
    <mergeCell ref="O328:P328"/>
    <mergeCell ref="Q328:R328"/>
    <mergeCell ref="B327:C327"/>
    <mergeCell ref="D327:E327"/>
    <mergeCell ref="F327:G327"/>
    <mergeCell ref="H327:I327"/>
    <mergeCell ref="K327:L327"/>
    <mergeCell ref="M327:N327"/>
    <mergeCell ref="O325:P325"/>
    <mergeCell ref="Q325:R325"/>
    <mergeCell ref="B326:C326"/>
    <mergeCell ref="D326:E326"/>
    <mergeCell ref="F326:G326"/>
    <mergeCell ref="H326:I326"/>
    <mergeCell ref="K326:L326"/>
    <mergeCell ref="M326:N326"/>
    <mergeCell ref="O326:P326"/>
    <mergeCell ref="Q326:R326"/>
    <mergeCell ref="B325:C325"/>
    <mergeCell ref="D325:E325"/>
    <mergeCell ref="F325:G325"/>
    <mergeCell ref="H325:I325"/>
    <mergeCell ref="K325:L325"/>
    <mergeCell ref="M325:N325"/>
    <mergeCell ref="O323:P323"/>
    <mergeCell ref="Q323:R323"/>
    <mergeCell ref="B324:C324"/>
    <mergeCell ref="D324:E324"/>
    <mergeCell ref="F324:G324"/>
    <mergeCell ref="H324:I324"/>
    <mergeCell ref="K324:L324"/>
    <mergeCell ref="M324:N324"/>
    <mergeCell ref="O324:P324"/>
    <mergeCell ref="Q324:R324"/>
    <mergeCell ref="B323:C323"/>
    <mergeCell ref="D323:E323"/>
    <mergeCell ref="F323:G323"/>
    <mergeCell ref="H323:I323"/>
    <mergeCell ref="K323:L323"/>
    <mergeCell ref="M323:N323"/>
    <mergeCell ref="A320:R320"/>
    <mergeCell ref="B321:R321"/>
    <mergeCell ref="B322:C322"/>
    <mergeCell ref="D322:E322"/>
    <mergeCell ref="F322:G322"/>
    <mergeCell ref="H322:I322"/>
    <mergeCell ref="K322:L322"/>
    <mergeCell ref="M322:N322"/>
    <mergeCell ref="O322:P322"/>
    <mergeCell ref="Q322:R322"/>
    <mergeCell ref="O318:P318"/>
    <mergeCell ref="Q318:R318"/>
    <mergeCell ref="B319:C319"/>
    <mergeCell ref="D319:E319"/>
    <mergeCell ref="F319:G319"/>
    <mergeCell ref="H319:I319"/>
    <mergeCell ref="K319:L319"/>
    <mergeCell ref="M319:N319"/>
    <mergeCell ref="O319:P319"/>
    <mergeCell ref="Q319:R319"/>
    <mergeCell ref="B318:C318"/>
    <mergeCell ref="D318:E318"/>
    <mergeCell ref="F318:G318"/>
    <mergeCell ref="H318:I318"/>
    <mergeCell ref="K318:L318"/>
    <mergeCell ref="M318:N318"/>
    <mergeCell ref="O316:P316"/>
    <mergeCell ref="Q316:R316"/>
    <mergeCell ref="B317:C317"/>
    <mergeCell ref="D317:E317"/>
    <mergeCell ref="F317:G317"/>
    <mergeCell ref="H317:I317"/>
    <mergeCell ref="K317:L317"/>
    <mergeCell ref="M317:N317"/>
    <mergeCell ref="O317:P317"/>
    <mergeCell ref="Q317:R317"/>
    <mergeCell ref="B316:C316"/>
    <mergeCell ref="D316:E316"/>
    <mergeCell ref="F316:G316"/>
    <mergeCell ref="H316:I316"/>
    <mergeCell ref="K316:L316"/>
    <mergeCell ref="M316:N316"/>
    <mergeCell ref="O314:P314"/>
    <mergeCell ref="Q314:R314"/>
    <mergeCell ref="B315:C315"/>
    <mergeCell ref="D315:E315"/>
    <mergeCell ref="F315:G315"/>
    <mergeCell ref="H315:I315"/>
    <mergeCell ref="K315:L315"/>
    <mergeCell ref="M315:N315"/>
    <mergeCell ref="O315:P315"/>
    <mergeCell ref="Q315:R315"/>
    <mergeCell ref="B314:C314"/>
    <mergeCell ref="D314:E314"/>
    <mergeCell ref="F314:G314"/>
    <mergeCell ref="H314:I314"/>
    <mergeCell ref="K314:L314"/>
    <mergeCell ref="M314:N314"/>
    <mergeCell ref="O312:P312"/>
    <mergeCell ref="Q312:R312"/>
    <mergeCell ref="B313:C313"/>
    <mergeCell ref="D313:E313"/>
    <mergeCell ref="F313:G313"/>
    <mergeCell ref="H313:I313"/>
    <mergeCell ref="K313:L313"/>
    <mergeCell ref="M313:N313"/>
    <mergeCell ref="O313:P313"/>
    <mergeCell ref="Q313:R313"/>
    <mergeCell ref="B312:C312"/>
    <mergeCell ref="D312:E312"/>
    <mergeCell ref="F312:G312"/>
    <mergeCell ref="H312:I312"/>
    <mergeCell ref="K312:L312"/>
    <mergeCell ref="M312:N312"/>
    <mergeCell ref="O310:P310"/>
    <mergeCell ref="Q310:R310"/>
    <mergeCell ref="B311:C311"/>
    <mergeCell ref="D311:E311"/>
    <mergeCell ref="F311:G311"/>
    <mergeCell ref="H311:I311"/>
    <mergeCell ref="K311:L311"/>
    <mergeCell ref="M311:N311"/>
    <mergeCell ref="O311:P311"/>
    <mergeCell ref="Q311:R311"/>
    <mergeCell ref="B310:C310"/>
    <mergeCell ref="D310:E310"/>
    <mergeCell ref="F310:G310"/>
    <mergeCell ref="H310:I310"/>
    <mergeCell ref="K310:L310"/>
    <mergeCell ref="M310:N310"/>
    <mergeCell ref="O308:P308"/>
    <mergeCell ref="Q308:R308"/>
    <mergeCell ref="B309:C309"/>
    <mergeCell ref="D309:E309"/>
    <mergeCell ref="F309:G309"/>
    <mergeCell ref="H309:I309"/>
    <mergeCell ref="K309:L309"/>
    <mergeCell ref="M309:N309"/>
    <mergeCell ref="O309:P309"/>
    <mergeCell ref="Q309:R309"/>
    <mergeCell ref="B308:C308"/>
    <mergeCell ref="D308:E308"/>
    <mergeCell ref="F308:G308"/>
    <mergeCell ref="H308:I308"/>
    <mergeCell ref="K308:L308"/>
    <mergeCell ref="M308:N308"/>
    <mergeCell ref="A305:R305"/>
    <mergeCell ref="B306:R306"/>
    <mergeCell ref="B307:C307"/>
    <mergeCell ref="D307:E307"/>
    <mergeCell ref="F307:G307"/>
    <mergeCell ref="H307:I307"/>
    <mergeCell ref="K307:L307"/>
    <mergeCell ref="M307:N307"/>
    <mergeCell ref="O307:P307"/>
    <mergeCell ref="Q307:R307"/>
    <mergeCell ref="H301:I301"/>
    <mergeCell ref="Q301:R301"/>
    <mergeCell ref="H302:I302"/>
    <mergeCell ref="Q302:R302"/>
    <mergeCell ref="A303:R303"/>
    <mergeCell ref="A304:R304"/>
    <mergeCell ref="H298:I298"/>
    <mergeCell ref="Q298:R298"/>
    <mergeCell ref="H299:I299"/>
    <mergeCell ref="Q299:R299"/>
    <mergeCell ref="H300:I300"/>
    <mergeCell ref="Q300:R300"/>
    <mergeCell ref="H295:I295"/>
    <mergeCell ref="Q295:R295"/>
    <mergeCell ref="H296:I296"/>
    <mergeCell ref="Q296:R296"/>
    <mergeCell ref="H297:I297"/>
    <mergeCell ref="Q297:R297"/>
    <mergeCell ref="H292:I292"/>
    <mergeCell ref="Q292:R292"/>
    <mergeCell ref="H293:I293"/>
    <mergeCell ref="Q293:R293"/>
    <mergeCell ref="H294:I294"/>
    <mergeCell ref="Q294:R294"/>
    <mergeCell ref="A288:R288"/>
    <mergeCell ref="A289:R289"/>
    <mergeCell ref="B290:I290"/>
    <mergeCell ref="K290:R290"/>
    <mergeCell ref="H291:I291"/>
    <mergeCell ref="Q291:R291"/>
    <mergeCell ref="H285:I285"/>
    <mergeCell ref="Q285:R285"/>
    <mergeCell ref="H286:I286"/>
    <mergeCell ref="Q286:R286"/>
    <mergeCell ref="H287:I287"/>
    <mergeCell ref="Q287:R287"/>
    <mergeCell ref="H282:I282"/>
    <mergeCell ref="Q282:R282"/>
    <mergeCell ref="H283:I283"/>
    <mergeCell ref="Q283:R283"/>
    <mergeCell ref="H284:I284"/>
    <mergeCell ref="Q284:R284"/>
    <mergeCell ref="H279:I279"/>
    <mergeCell ref="Q279:R279"/>
    <mergeCell ref="H280:I280"/>
    <mergeCell ref="Q280:R280"/>
    <mergeCell ref="H281:I281"/>
    <mergeCell ref="Q281:R281"/>
    <mergeCell ref="H276:I276"/>
    <mergeCell ref="Q276:R276"/>
    <mergeCell ref="H277:I277"/>
    <mergeCell ref="Q277:R277"/>
    <mergeCell ref="H278:I278"/>
    <mergeCell ref="Q278:R278"/>
    <mergeCell ref="A272:R272"/>
    <mergeCell ref="A273:R273"/>
    <mergeCell ref="B274:I274"/>
    <mergeCell ref="K274:R274"/>
    <mergeCell ref="H275:I275"/>
    <mergeCell ref="Q275:R275"/>
    <mergeCell ref="H269:I269"/>
    <mergeCell ref="Q269:R269"/>
    <mergeCell ref="H270:I270"/>
    <mergeCell ref="Q270:R270"/>
    <mergeCell ref="H271:I271"/>
    <mergeCell ref="Q271:R271"/>
    <mergeCell ref="H266:I266"/>
    <mergeCell ref="Q266:R266"/>
    <mergeCell ref="H267:I267"/>
    <mergeCell ref="Q267:R267"/>
    <mergeCell ref="H268:I268"/>
    <mergeCell ref="Q268:R268"/>
    <mergeCell ref="H263:I263"/>
    <mergeCell ref="Q263:R263"/>
    <mergeCell ref="H264:I264"/>
    <mergeCell ref="Q264:R264"/>
    <mergeCell ref="H265:I265"/>
    <mergeCell ref="Q265:R265"/>
    <mergeCell ref="H260:I260"/>
    <mergeCell ref="Q260:R260"/>
    <mergeCell ref="H261:I261"/>
    <mergeCell ref="Q261:R261"/>
    <mergeCell ref="H262:I262"/>
    <mergeCell ref="Q262:R262"/>
    <mergeCell ref="H256:I256"/>
    <mergeCell ref="Q256:R256"/>
    <mergeCell ref="A257:R257"/>
    <mergeCell ref="A258:R258"/>
    <mergeCell ref="B259:I259"/>
    <mergeCell ref="K259:R259"/>
    <mergeCell ref="H253:I253"/>
    <mergeCell ref="Q253:R253"/>
    <mergeCell ref="H254:I254"/>
    <mergeCell ref="Q254:R254"/>
    <mergeCell ref="H255:I255"/>
    <mergeCell ref="Q255:R255"/>
    <mergeCell ref="H250:I250"/>
    <mergeCell ref="Q250:R250"/>
    <mergeCell ref="H251:I251"/>
    <mergeCell ref="Q251:R251"/>
    <mergeCell ref="H252:I252"/>
    <mergeCell ref="Q252:R252"/>
    <mergeCell ref="H247:I247"/>
    <mergeCell ref="Q247:R247"/>
    <mergeCell ref="H248:I248"/>
    <mergeCell ref="Q248:R248"/>
    <mergeCell ref="H249:I249"/>
    <mergeCell ref="Q249:R249"/>
    <mergeCell ref="H244:I244"/>
    <mergeCell ref="Q244:R244"/>
    <mergeCell ref="H245:I245"/>
    <mergeCell ref="Q245:R245"/>
    <mergeCell ref="H246:I246"/>
    <mergeCell ref="Q246:R246"/>
    <mergeCell ref="A227:R227"/>
    <mergeCell ref="A228:R228"/>
    <mergeCell ref="B229:I229"/>
    <mergeCell ref="K229:R229"/>
    <mergeCell ref="A242:R242"/>
    <mergeCell ref="B243:I243"/>
    <mergeCell ref="K243:R243"/>
    <mergeCell ref="H210:I210"/>
    <mergeCell ref="Q210:R210"/>
    <mergeCell ref="A211:R211"/>
    <mergeCell ref="A212:R212"/>
    <mergeCell ref="B213:I213"/>
    <mergeCell ref="K213:R213"/>
    <mergeCell ref="H207:I207"/>
    <mergeCell ref="Q207:R207"/>
    <mergeCell ref="H208:I208"/>
    <mergeCell ref="Q208:R208"/>
    <mergeCell ref="H209:I209"/>
    <mergeCell ref="Q209:R209"/>
    <mergeCell ref="H204:I204"/>
    <mergeCell ref="Q204:R204"/>
    <mergeCell ref="H205:I205"/>
    <mergeCell ref="Q205:R205"/>
    <mergeCell ref="H206:I206"/>
    <mergeCell ref="Q206:R206"/>
    <mergeCell ref="H201:I201"/>
    <mergeCell ref="Q201:R201"/>
    <mergeCell ref="H202:I202"/>
    <mergeCell ref="Q202:R202"/>
    <mergeCell ref="H203:I203"/>
    <mergeCell ref="Q203:R203"/>
    <mergeCell ref="B198:I198"/>
    <mergeCell ref="K198:R198"/>
    <mergeCell ref="H199:I199"/>
    <mergeCell ref="Q199:R199"/>
    <mergeCell ref="H200:I200"/>
    <mergeCell ref="Q200:R200"/>
    <mergeCell ref="H194:I194"/>
    <mergeCell ref="Q194:R194"/>
    <mergeCell ref="H195:I195"/>
    <mergeCell ref="Q195:R195"/>
    <mergeCell ref="A196:R196"/>
    <mergeCell ref="A197:R197"/>
    <mergeCell ref="H191:I191"/>
    <mergeCell ref="Q191:R191"/>
    <mergeCell ref="H192:I192"/>
    <mergeCell ref="Q192:R192"/>
    <mergeCell ref="H193:I193"/>
    <mergeCell ref="Q193:R193"/>
    <mergeCell ref="H188:I188"/>
    <mergeCell ref="Q188:R188"/>
    <mergeCell ref="H189:I189"/>
    <mergeCell ref="Q189:R189"/>
    <mergeCell ref="H190:I190"/>
    <mergeCell ref="Q190:R190"/>
    <mergeCell ref="H185:I185"/>
    <mergeCell ref="Q185:R185"/>
    <mergeCell ref="H186:I186"/>
    <mergeCell ref="Q186:R186"/>
    <mergeCell ref="H187:I187"/>
    <mergeCell ref="Q187:R187"/>
    <mergeCell ref="A181:R181"/>
    <mergeCell ref="B182:I182"/>
    <mergeCell ref="K182:R182"/>
    <mergeCell ref="H183:I183"/>
    <mergeCell ref="Q183:R183"/>
    <mergeCell ref="H184:I184"/>
    <mergeCell ref="Q184:R184"/>
    <mergeCell ref="C180:D180"/>
    <mergeCell ref="F180:G180"/>
    <mergeCell ref="H180:I180"/>
    <mergeCell ref="L180:M180"/>
    <mergeCell ref="O180:P180"/>
    <mergeCell ref="Q180:R180"/>
    <mergeCell ref="C179:D179"/>
    <mergeCell ref="F179:G179"/>
    <mergeCell ref="H179:I179"/>
    <mergeCell ref="L179:M179"/>
    <mergeCell ref="O179:P179"/>
    <mergeCell ref="Q179:R179"/>
    <mergeCell ref="C178:D178"/>
    <mergeCell ref="F178:G178"/>
    <mergeCell ref="H178:I178"/>
    <mergeCell ref="L178:M178"/>
    <mergeCell ref="O178:P178"/>
    <mergeCell ref="Q178:R178"/>
    <mergeCell ref="C177:D177"/>
    <mergeCell ref="F177:G177"/>
    <mergeCell ref="H177:I177"/>
    <mergeCell ref="L177:M177"/>
    <mergeCell ref="O177:P177"/>
    <mergeCell ref="Q177:R177"/>
    <mergeCell ref="C176:D176"/>
    <mergeCell ref="F176:G176"/>
    <mergeCell ref="H176:I176"/>
    <mergeCell ref="L176:M176"/>
    <mergeCell ref="O176:P176"/>
    <mergeCell ref="Q176:R176"/>
    <mergeCell ref="C175:D175"/>
    <mergeCell ref="F175:G175"/>
    <mergeCell ref="H175:I175"/>
    <mergeCell ref="L175:M175"/>
    <mergeCell ref="O175:P175"/>
    <mergeCell ref="Q175:R175"/>
    <mergeCell ref="C174:D174"/>
    <mergeCell ref="F174:G174"/>
    <mergeCell ref="H174:I174"/>
    <mergeCell ref="L174:M174"/>
    <mergeCell ref="O174:P174"/>
    <mergeCell ref="Q174:R174"/>
    <mergeCell ref="C173:D173"/>
    <mergeCell ref="F173:G173"/>
    <mergeCell ref="H173:I173"/>
    <mergeCell ref="L173:M173"/>
    <mergeCell ref="O173:P173"/>
    <mergeCell ref="Q173:R173"/>
    <mergeCell ref="C172:D172"/>
    <mergeCell ref="F172:G172"/>
    <mergeCell ref="H172:I172"/>
    <mergeCell ref="L172:M172"/>
    <mergeCell ref="O172:P172"/>
    <mergeCell ref="Q172:R172"/>
    <mergeCell ref="C171:D171"/>
    <mergeCell ref="F171:G171"/>
    <mergeCell ref="H171:I171"/>
    <mergeCell ref="L171:M171"/>
    <mergeCell ref="O171:P171"/>
    <mergeCell ref="Q171:R171"/>
    <mergeCell ref="C170:D170"/>
    <mergeCell ref="F170:G170"/>
    <mergeCell ref="H170:I170"/>
    <mergeCell ref="L170:M170"/>
    <mergeCell ref="O170:P170"/>
    <mergeCell ref="Q170:R170"/>
    <mergeCell ref="A167:R167"/>
    <mergeCell ref="B168:I168"/>
    <mergeCell ref="K168:R168"/>
    <mergeCell ref="C169:D169"/>
    <mergeCell ref="F169:G169"/>
    <mergeCell ref="H169:I169"/>
    <mergeCell ref="L169:M169"/>
    <mergeCell ref="O169:P169"/>
    <mergeCell ref="Q169:R169"/>
    <mergeCell ref="C166:D166"/>
    <mergeCell ref="F166:G166"/>
    <mergeCell ref="H166:I166"/>
    <mergeCell ref="L166:M166"/>
    <mergeCell ref="O166:P166"/>
    <mergeCell ref="Q166:R166"/>
    <mergeCell ref="C165:D165"/>
    <mergeCell ref="F165:G165"/>
    <mergeCell ref="H165:I165"/>
    <mergeCell ref="L165:M165"/>
    <mergeCell ref="O165:P165"/>
    <mergeCell ref="Q165:R165"/>
    <mergeCell ref="C164:D164"/>
    <mergeCell ref="F164:G164"/>
    <mergeCell ref="H164:I164"/>
    <mergeCell ref="L164:M164"/>
    <mergeCell ref="O164:P164"/>
    <mergeCell ref="Q164:R164"/>
    <mergeCell ref="C163:D163"/>
    <mergeCell ref="F163:G163"/>
    <mergeCell ref="H163:I163"/>
    <mergeCell ref="L163:M163"/>
    <mergeCell ref="O163:P163"/>
    <mergeCell ref="Q163:R163"/>
    <mergeCell ref="C162:D162"/>
    <mergeCell ref="F162:G162"/>
    <mergeCell ref="H162:I162"/>
    <mergeCell ref="L162:M162"/>
    <mergeCell ref="O162:P162"/>
    <mergeCell ref="Q162:R162"/>
    <mergeCell ref="C161:D161"/>
    <mergeCell ref="F161:G161"/>
    <mergeCell ref="H161:I161"/>
    <mergeCell ref="L161:M161"/>
    <mergeCell ref="O161:P161"/>
    <mergeCell ref="Q161:R161"/>
    <mergeCell ref="C160:D160"/>
    <mergeCell ref="F160:G160"/>
    <mergeCell ref="H160:I160"/>
    <mergeCell ref="L160:M160"/>
    <mergeCell ref="O160:P160"/>
    <mergeCell ref="Q160:R160"/>
    <mergeCell ref="C159:D159"/>
    <mergeCell ref="F159:G159"/>
    <mergeCell ref="H159:I159"/>
    <mergeCell ref="L159:M159"/>
    <mergeCell ref="O159:P159"/>
    <mergeCell ref="Q159:R159"/>
    <mergeCell ref="C158:D158"/>
    <mergeCell ref="F158:G158"/>
    <mergeCell ref="H158:I158"/>
    <mergeCell ref="L158:M158"/>
    <mergeCell ref="O158:P158"/>
    <mergeCell ref="Q158:R158"/>
    <mergeCell ref="C157:D157"/>
    <mergeCell ref="F157:G157"/>
    <mergeCell ref="H157:I157"/>
    <mergeCell ref="L157:M157"/>
    <mergeCell ref="O157:P157"/>
    <mergeCell ref="Q157:R157"/>
    <mergeCell ref="C156:D156"/>
    <mergeCell ref="F156:G156"/>
    <mergeCell ref="H156:I156"/>
    <mergeCell ref="L156:M156"/>
    <mergeCell ref="O156:P156"/>
    <mergeCell ref="Q156:R156"/>
    <mergeCell ref="C155:D155"/>
    <mergeCell ref="F155:G155"/>
    <mergeCell ref="H155:I155"/>
    <mergeCell ref="L155:M155"/>
    <mergeCell ref="O155:P155"/>
    <mergeCell ref="Q155:R155"/>
    <mergeCell ref="C154:D154"/>
    <mergeCell ref="F154:G154"/>
    <mergeCell ref="H154:I154"/>
    <mergeCell ref="L154:M154"/>
    <mergeCell ref="O154:P154"/>
    <mergeCell ref="Q154:R154"/>
    <mergeCell ref="C153:D153"/>
    <mergeCell ref="F153:G153"/>
    <mergeCell ref="H153:I153"/>
    <mergeCell ref="L153:M153"/>
    <mergeCell ref="O153:P153"/>
    <mergeCell ref="Q153:R153"/>
    <mergeCell ref="C152:D152"/>
    <mergeCell ref="F152:G152"/>
    <mergeCell ref="H152:I152"/>
    <mergeCell ref="L152:M152"/>
    <mergeCell ref="O152:P152"/>
    <mergeCell ref="Q152:R152"/>
    <mergeCell ref="C151:D151"/>
    <mergeCell ref="F151:G151"/>
    <mergeCell ref="H151:I151"/>
    <mergeCell ref="L151:M151"/>
    <mergeCell ref="O151:P151"/>
    <mergeCell ref="Q151:R151"/>
    <mergeCell ref="C150:D150"/>
    <mergeCell ref="F150:G150"/>
    <mergeCell ref="H150:I150"/>
    <mergeCell ref="L150:M150"/>
    <mergeCell ref="O150:P150"/>
    <mergeCell ref="Q150:R150"/>
    <mergeCell ref="C149:D149"/>
    <mergeCell ref="F149:G149"/>
    <mergeCell ref="H149:I149"/>
    <mergeCell ref="L149:M149"/>
    <mergeCell ref="O149:P149"/>
    <mergeCell ref="Q149:R149"/>
    <mergeCell ref="C148:D148"/>
    <mergeCell ref="F148:G148"/>
    <mergeCell ref="H148:I148"/>
    <mergeCell ref="L148:M148"/>
    <mergeCell ref="O148:P148"/>
    <mergeCell ref="Q148:R148"/>
    <mergeCell ref="C147:D147"/>
    <mergeCell ref="F147:G147"/>
    <mergeCell ref="H147:I147"/>
    <mergeCell ref="L147:M147"/>
    <mergeCell ref="O147:P147"/>
    <mergeCell ref="Q147:R147"/>
    <mergeCell ref="C146:D146"/>
    <mergeCell ref="F146:G146"/>
    <mergeCell ref="H146:I146"/>
    <mergeCell ref="L146:M146"/>
    <mergeCell ref="O146:P146"/>
    <mergeCell ref="Q146:R146"/>
    <mergeCell ref="C145:D145"/>
    <mergeCell ref="F145:G145"/>
    <mergeCell ref="H145:I145"/>
    <mergeCell ref="L145:M145"/>
    <mergeCell ref="O145:P145"/>
    <mergeCell ref="Q145:R145"/>
    <mergeCell ref="C144:D144"/>
    <mergeCell ref="F144:G144"/>
    <mergeCell ref="H144:I144"/>
    <mergeCell ref="L144:M144"/>
    <mergeCell ref="O144:P144"/>
    <mergeCell ref="Q144:R144"/>
    <mergeCell ref="A140:R140"/>
    <mergeCell ref="A141:R141"/>
    <mergeCell ref="B142:I142"/>
    <mergeCell ref="K142:R142"/>
    <mergeCell ref="C143:D143"/>
    <mergeCell ref="F143:G143"/>
    <mergeCell ref="H143:I143"/>
    <mergeCell ref="L143:M143"/>
    <mergeCell ref="O143:P143"/>
    <mergeCell ref="Q143:R143"/>
    <mergeCell ref="C139:D139"/>
    <mergeCell ref="F139:G139"/>
    <mergeCell ref="H139:I139"/>
    <mergeCell ref="L139:M139"/>
    <mergeCell ref="O139:P139"/>
    <mergeCell ref="Q139:R139"/>
    <mergeCell ref="C138:D138"/>
    <mergeCell ref="F138:G138"/>
    <mergeCell ref="H138:I138"/>
    <mergeCell ref="L138:M138"/>
    <mergeCell ref="O138:P138"/>
    <mergeCell ref="Q138:R138"/>
    <mergeCell ref="C137:D137"/>
    <mergeCell ref="F137:G137"/>
    <mergeCell ref="H137:I137"/>
    <mergeCell ref="L137:M137"/>
    <mergeCell ref="O137:P137"/>
    <mergeCell ref="Q137:R137"/>
    <mergeCell ref="C136:D136"/>
    <mergeCell ref="F136:G136"/>
    <mergeCell ref="H136:I136"/>
    <mergeCell ref="L136:M136"/>
    <mergeCell ref="O136:P136"/>
    <mergeCell ref="Q136:R136"/>
    <mergeCell ref="C135:D135"/>
    <mergeCell ref="F135:G135"/>
    <mergeCell ref="H135:I135"/>
    <mergeCell ref="L135:M135"/>
    <mergeCell ref="O135:P135"/>
    <mergeCell ref="Q135:R135"/>
    <mergeCell ref="C134:D134"/>
    <mergeCell ref="F134:G134"/>
    <mergeCell ref="H134:I134"/>
    <mergeCell ref="L134:M134"/>
    <mergeCell ref="O134:P134"/>
    <mergeCell ref="Q134:R134"/>
    <mergeCell ref="C133:D133"/>
    <mergeCell ref="F133:G133"/>
    <mergeCell ref="H133:I133"/>
    <mergeCell ref="L133:M133"/>
    <mergeCell ref="O133:P133"/>
    <mergeCell ref="Q133:R133"/>
    <mergeCell ref="C132:D132"/>
    <mergeCell ref="F132:G132"/>
    <mergeCell ref="H132:I132"/>
    <mergeCell ref="L132:M132"/>
    <mergeCell ref="O132:P132"/>
    <mergeCell ref="Q132:R132"/>
    <mergeCell ref="C131:D131"/>
    <mergeCell ref="F131:G131"/>
    <mergeCell ref="H131:I131"/>
    <mergeCell ref="L131:M131"/>
    <mergeCell ref="O131:P131"/>
    <mergeCell ref="Q131:R131"/>
    <mergeCell ref="C130:D130"/>
    <mergeCell ref="F130:G130"/>
    <mergeCell ref="H130:I130"/>
    <mergeCell ref="L130:M130"/>
    <mergeCell ref="O130:P130"/>
    <mergeCell ref="Q130:R130"/>
    <mergeCell ref="C129:D129"/>
    <mergeCell ref="F129:G129"/>
    <mergeCell ref="H129:I129"/>
    <mergeCell ref="L129:M129"/>
    <mergeCell ref="O129:P129"/>
    <mergeCell ref="Q129:R129"/>
    <mergeCell ref="C128:D128"/>
    <mergeCell ref="F128:G128"/>
    <mergeCell ref="H128:I128"/>
    <mergeCell ref="L128:M128"/>
    <mergeCell ref="O128:P128"/>
    <mergeCell ref="Q128:R128"/>
    <mergeCell ref="C127:D127"/>
    <mergeCell ref="F127:G127"/>
    <mergeCell ref="H127:I127"/>
    <mergeCell ref="L127:M127"/>
    <mergeCell ref="O127:P127"/>
    <mergeCell ref="Q127:R127"/>
    <mergeCell ref="A111:R111"/>
    <mergeCell ref="B112:I112"/>
    <mergeCell ref="K112:R112"/>
    <mergeCell ref="A125:R125"/>
    <mergeCell ref="B126:I126"/>
    <mergeCell ref="K126:R126"/>
    <mergeCell ref="A69:R69"/>
    <mergeCell ref="B70:I70"/>
    <mergeCell ref="K70:R70"/>
    <mergeCell ref="A84:R84"/>
    <mergeCell ref="A85:R85"/>
    <mergeCell ref="B86:I86"/>
    <mergeCell ref="K86:R86"/>
    <mergeCell ref="A19:R19"/>
    <mergeCell ref="B21:I21"/>
    <mergeCell ref="K21:R21"/>
    <mergeCell ref="A55:R55"/>
    <mergeCell ref="B56:I56"/>
    <mergeCell ref="K56:R56"/>
    <mergeCell ref="A1:R1"/>
    <mergeCell ref="A2:R2"/>
    <mergeCell ref="A3:R3"/>
    <mergeCell ref="A4:R4"/>
    <mergeCell ref="B5:I5"/>
    <mergeCell ref="K5:R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CF89-9DF8-448B-80E8-6C6092F316B1}">
  <sheetPr codeName="Hoja15"/>
  <dimension ref="A1:X80"/>
  <sheetViews>
    <sheetView workbookViewId="0">
      <selection activeCell="M7" sqref="M7"/>
    </sheetView>
  </sheetViews>
  <sheetFormatPr baseColWidth="10" defaultColWidth="0" defaultRowHeight="15" customHeight="1" zeroHeight="1" x14ac:dyDescent="0.25"/>
  <cols>
    <col min="1" max="1" width="29.85546875" bestFit="1" customWidth="1"/>
    <col min="2" max="4" width="11.42578125" style="462" customWidth="1"/>
    <col min="5" max="5" width="12.28515625" style="462" customWidth="1"/>
    <col min="6" max="8" width="12.7109375" style="462" customWidth="1"/>
    <col min="9" max="9" width="11.42578125" style="462" customWidth="1"/>
    <col min="10" max="10" width="1.28515625" style="462" customWidth="1"/>
    <col min="11" max="12" width="12.5703125" style="462" customWidth="1"/>
    <col min="13" max="15" width="11.42578125" style="462" customWidth="1"/>
    <col min="16" max="17" width="14" style="462" customWidth="1"/>
    <col min="18" max="18" width="11.42578125" style="462" customWidth="1"/>
    <col min="19" max="22" width="11.42578125" hidden="1" customWidth="1"/>
    <col min="23" max="23" width="24" hidden="1" customWidth="1"/>
    <col min="24" max="16384" width="11.42578125" hidden="1"/>
  </cols>
  <sheetData>
    <row r="1" spans="1:24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1" x14ac:dyDescent="0.35">
      <c r="A2" s="422" t="s">
        <v>92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</row>
    <row r="3" spans="1:24" ht="21" x14ac:dyDescent="0.25">
      <c r="A3" s="4" t="s">
        <v>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</row>
    <row r="4" spans="1:24" ht="21" x14ac:dyDescent="0.35">
      <c r="A4" s="423" t="s">
        <v>94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</row>
    <row r="5" spans="1:24" x14ac:dyDescent="0.25">
      <c r="A5" s="72"/>
      <c r="B5" s="11" t="s">
        <v>115</v>
      </c>
      <c r="C5" s="12"/>
      <c r="D5" s="12"/>
      <c r="E5" s="12"/>
      <c r="F5" s="12"/>
      <c r="G5" s="12"/>
      <c r="H5" s="12"/>
      <c r="I5" s="13"/>
      <c r="J5" s="424"/>
      <c r="K5" s="11" t="s">
        <v>4</v>
      </c>
      <c r="L5" s="12"/>
      <c r="M5" s="12"/>
      <c r="N5" s="12"/>
      <c r="O5" s="12"/>
      <c r="P5" s="12"/>
      <c r="Q5" s="12"/>
      <c r="R5" s="13"/>
    </row>
    <row r="6" spans="1:24" x14ac:dyDescent="0.25">
      <c r="A6" s="15"/>
      <c r="B6" s="16">
        <v>2019</v>
      </c>
      <c r="C6" s="16">
        <v>2022</v>
      </c>
      <c r="D6" s="16">
        <v>2023</v>
      </c>
      <c r="E6" s="16" t="str">
        <f>CONCATENATE("var ",RIGHT(D6,2),"/",RIGHT(C6,2))</f>
        <v>var 23/22</v>
      </c>
      <c r="F6" s="16" t="str">
        <f>CONCATENATE("var ",RIGHT(D6,2),"/",RIGHT(B6,2))</f>
        <v>var 23/19</v>
      </c>
      <c r="G6" s="16" t="str">
        <f>CONCATENATE("dif ",RIGHT(D6,2),"-",RIGHT(C6,2))</f>
        <v>dif 23-22</v>
      </c>
      <c r="H6" s="16" t="str">
        <f>CONCATENATE("dif ",RIGHT(D6,2),"-",RIGHT(B6,2))</f>
        <v>dif 23-19</v>
      </c>
      <c r="I6" s="16" t="str">
        <f>CONCATENATE("cuota ",RIGHT(D6,2))</f>
        <v>cuota 23</v>
      </c>
      <c r="J6" s="425"/>
      <c r="K6" s="16">
        <v>2019</v>
      </c>
      <c r="L6" s="16">
        <v>2021</v>
      </c>
      <c r="M6" s="16">
        <v>2022</v>
      </c>
      <c r="N6" s="16" t="str">
        <f>CONCATENATE("var ",RIGHT(M6,2),"/",RIGHT(L6,2))</f>
        <v>var 22/21</v>
      </c>
      <c r="O6" s="16" t="str">
        <f>CONCATENATE("var ",RIGHT(M6,2),"/",RIGHT(K6,2))</f>
        <v>var 22/19</v>
      </c>
      <c r="P6" s="16" t="str">
        <f>CONCATENATE("dif ",RIGHT(M6,2),"-",RIGHT(L6,2))</f>
        <v>dif 22-21</v>
      </c>
      <c r="Q6" s="16" t="str">
        <f>CONCATENATE("dif ",RIGHT(M6,2),"-",RIGHT(K6,2))</f>
        <v>dif 22-19</v>
      </c>
      <c r="R6" s="16" t="str">
        <f>CONCATENATE("cuota ",RIGHT(M6,2))</f>
        <v>cuota 22</v>
      </c>
      <c r="X6" s="426"/>
    </row>
    <row r="7" spans="1:24" x14ac:dyDescent="0.25">
      <c r="A7" s="427" t="s">
        <v>95</v>
      </c>
      <c r="B7" s="428">
        <v>690148</v>
      </c>
      <c r="C7" s="428">
        <v>105645</v>
      </c>
      <c r="D7" s="428">
        <v>489455</v>
      </c>
      <c r="E7" s="429">
        <f>IFERROR(D7/C7-1,"-")</f>
        <v>3.6330162336125706</v>
      </c>
      <c r="F7" s="429">
        <f>IFERROR(D7/B7-1,"-")</f>
        <v>-0.29079704643062065</v>
      </c>
      <c r="G7" s="428">
        <f>IFERROR(D7-C7,"-")</f>
        <v>383810</v>
      </c>
      <c r="H7" s="428">
        <f>IFERROR(D7-B7,"-")</f>
        <v>-200693</v>
      </c>
      <c r="I7" s="429">
        <f>D7/$D$7</f>
        <v>1</v>
      </c>
      <c r="J7" s="430"/>
      <c r="K7" s="428">
        <v>8441644</v>
      </c>
      <c r="L7" s="428">
        <v>4213355</v>
      </c>
      <c r="M7" s="428">
        <v>8139686</v>
      </c>
      <c r="N7" s="429">
        <f>IFERROR(M7/L7-1,"-")</f>
        <v>0.93187756550302558</v>
      </c>
      <c r="O7" s="429">
        <f>IFERROR(M7/K7-1,"-")</f>
        <v>-3.5770046687588319E-2</v>
      </c>
      <c r="P7" s="428">
        <f>IFERROR(M7-L7,"-")</f>
        <v>3926331</v>
      </c>
      <c r="Q7" s="428">
        <f>IFERROR(M7-K7,"-")</f>
        <v>-301958</v>
      </c>
      <c r="R7" s="429">
        <f>M7/$M$7</f>
        <v>1</v>
      </c>
      <c r="X7" s="431"/>
    </row>
    <row r="8" spans="1:24" x14ac:dyDescent="0.25">
      <c r="A8" s="432" t="s">
        <v>96</v>
      </c>
      <c r="B8" s="433">
        <v>604518</v>
      </c>
      <c r="C8" s="433">
        <v>104231</v>
      </c>
      <c r="D8" s="433">
        <v>440104</v>
      </c>
      <c r="E8" s="434">
        <f>IFERROR(D8/C8-1,"-")</f>
        <v>3.2223906515336127</v>
      </c>
      <c r="F8" s="435">
        <f>IFERROR(D8/B8-1,"-")</f>
        <v>-0.27197535888095969</v>
      </c>
      <c r="G8" s="433">
        <f>IFERROR(D8-C8,"-")</f>
        <v>335873</v>
      </c>
      <c r="H8" s="433">
        <f>IFERROR(D8-B8,"-")</f>
        <v>-164414</v>
      </c>
      <c r="I8" s="434">
        <f>D8/$D$7</f>
        <v>0.89917152751529761</v>
      </c>
      <c r="J8" s="425"/>
      <c r="K8" s="433">
        <v>7571054</v>
      </c>
      <c r="L8" s="433">
        <v>3982970</v>
      </c>
      <c r="M8" s="433">
        <v>7482998</v>
      </c>
      <c r="N8" s="434">
        <f>IFERROR(M8/L8-1,"-")</f>
        <v>0.87874827076277251</v>
      </c>
      <c r="O8" s="434">
        <f>IFERROR(M8/K8-1,"-")</f>
        <v>-1.1630613122030287E-2</v>
      </c>
      <c r="P8" s="433">
        <f>IFERROR(M8-L8,"-")</f>
        <v>3500028</v>
      </c>
      <c r="Q8" s="433">
        <f>IFERROR(M8-K8,"-")</f>
        <v>-88056</v>
      </c>
      <c r="R8" s="434">
        <f>M8/$M$7</f>
        <v>0.91932268640338211</v>
      </c>
    </row>
    <row r="9" spans="1:24" x14ac:dyDescent="0.25">
      <c r="A9" s="432" t="s">
        <v>97</v>
      </c>
      <c r="B9" s="433">
        <v>85630</v>
      </c>
      <c r="C9" s="433">
        <v>1414</v>
      </c>
      <c r="D9" s="433">
        <v>49351</v>
      </c>
      <c r="E9" s="434">
        <f>IFERROR(D9/C9-1,"-")</f>
        <v>33.901697312588404</v>
      </c>
      <c r="F9" s="435">
        <f>IFERROR(D9/B9-1,"-")</f>
        <v>-0.42367161041690993</v>
      </c>
      <c r="G9" s="433">
        <f>IFERROR(D9-C9,"-")</f>
        <v>47937</v>
      </c>
      <c r="H9" s="433">
        <f>IFERROR(D9-B9,"-")</f>
        <v>-36279</v>
      </c>
      <c r="I9" s="434">
        <f>D9/$D$7</f>
        <v>0.10082847248470238</v>
      </c>
      <c r="J9" s="425"/>
      <c r="K9" s="433">
        <v>870590</v>
      </c>
      <c r="L9" s="433">
        <v>230385</v>
      </c>
      <c r="M9" s="433">
        <v>656688</v>
      </c>
      <c r="N9" s="434">
        <f>IFERROR(M9/L9-1,"-")</f>
        <v>1.8503939058532457</v>
      </c>
      <c r="O9" s="434">
        <f>IFERROR(M9/K9-1,"-")</f>
        <v>-0.24569774520727328</v>
      </c>
      <c r="P9" s="433">
        <f>IFERROR(M9-L9,"-")</f>
        <v>426303</v>
      </c>
      <c r="Q9" s="433">
        <f>IFERROR(M9-K9,"-")</f>
        <v>-213902</v>
      </c>
      <c r="R9" s="434">
        <f>M9/$M$7</f>
        <v>8.0677313596617853E-2</v>
      </c>
    </row>
    <row r="10" spans="1:24" ht="21" x14ac:dyDescent="0.35">
      <c r="A10" s="423" t="s">
        <v>98</v>
      </c>
      <c r="B10" s="423"/>
      <c r="C10" s="423"/>
      <c r="D10" s="423"/>
      <c r="E10" s="423"/>
      <c r="F10" s="423"/>
      <c r="G10" s="423"/>
      <c r="H10" s="423"/>
      <c r="I10" s="423"/>
      <c r="J10" s="423"/>
      <c r="K10" s="423"/>
      <c r="L10" s="423"/>
      <c r="M10" s="423"/>
      <c r="N10" s="423"/>
      <c r="O10" s="423"/>
      <c r="P10" s="423"/>
      <c r="Q10" s="423"/>
      <c r="R10" s="423"/>
    </row>
    <row r="11" spans="1:24" x14ac:dyDescent="0.25">
      <c r="A11" s="72"/>
      <c r="B11" s="11" t="s">
        <v>115</v>
      </c>
      <c r="C11" s="12"/>
      <c r="D11" s="12"/>
      <c r="E11" s="12"/>
      <c r="F11" s="12"/>
      <c r="G11" s="12"/>
      <c r="H11" s="12"/>
      <c r="I11" s="13"/>
      <c r="J11" s="424"/>
      <c r="K11" s="11" t="str">
        <f>K$5</f>
        <v>año</v>
      </c>
      <c r="L11" s="12"/>
      <c r="M11" s="12"/>
      <c r="N11" s="12"/>
      <c r="O11" s="12"/>
      <c r="P11" s="12"/>
      <c r="Q11" s="12"/>
      <c r="R11" s="13"/>
      <c r="W11" s="436"/>
    </row>
    <row r="12" spans="1:24" x14ac:dyDescent="0.25">
      <c r="A12" s="15" t="s">
        <v>99</v>
      </c>
      <c r="B12" s="16">
        <f>B$6</f>
        <v>2019</v>
      </c>
      <c r="C12" s="16">
        <f t="shared" ref="C12:D12" si="0">C$6</f>
        <v>2022</v>
      </c>
      <c r="D12" s="16">
        <f t="shared" si="0"/>
        <v>2023</v>
      </c>
      <c r="E12" s="16" t="str">
        <f>CONCATENATE("var ",RIGHT(D12,2),"/",RIGHT(C12,2))</f>
        <v>var 23/22</v>
      </c>
      <c r="F12" s="16" t="str">
        <f>CONCATENATE("var ",RIGHT(D12,2),"/",RIGHT(B12,2))</f>
        <v>var 23/19</v>
      </c>
      <c r="G12" s="16" t="str">
        <f>CONCATENATE("dif ",RIGHT(D12,2),"-",RIGHT(C12,2))</f>
        <v>dif 23-22</v>
      </c>
      <c r="H12" s="16" t="str">
        <f>CONCATENATE("dif ",RIGHT(D12,2),"-",RIGHT(B12,2))</f>
        <v>dif 23-19</v>
      </c>
      <c r="I12" s="16" t="str">
        <f>CONCATENATE("cuota ",RIGHT(D12,2))</f>
        <v>cuota 23</v>
      </c>
      <c r="J12" s="425"/>
      <c r="K12" s="16">
        <f>K$6</f>
        <v>2019</v>
      </c>
      <c r="L12" s="16">
        <f t="shared" ref="L12:M12" si="1">L$6</f>
        <v>2021</v>
      </c>
      <c r="M12" s="16">
        <f t="shared" si="1"/>
        <v>2022</v>
      </c>
      <c r="N12" s="16" t="str">
        <f>CONCATENATE("var ",RIGHT(M12,2),"/",RIGHT(L12,2))</f>
        <v>var 22/21</v>
      </c>
      <c r="O12" s="16" t="str">
        <f>CONCATENATE("var ",RIGHT(M12,2),"/",RIGHT(K12,2))</f>
        <v>var 22/19</v>
      </c>
      <c r="P12" s="16" t="str">
        <f>CONCATENATE("dif ",RIGHT(M12,2),"-",RIGHT(L12,2))</f>
        <v>dif 22-21</v>
      </c>
      <c r="Q12" s="16" t="str">
        <f>CONCATENATE("dif ",RIGHT(M12,2),"-",RIGHT(K12,2))</f>
        <v>dif 22-19</v>
      </c>
      <c r="R12" s="16" t="str">
        <f>CONCATENATE("cuota ",RIGHT(M12,2))</f>
        <v>cuota 22</v>
      </c>
      <c r="W12" s="437"/>
    </row>
    <row r="13" spans="1:24" x14ac:dyDescent="0.25">
      <c r="A13" s="438" t="s">
        <v>100</v>
      </c>
      <c r="B13" s="439">
        <v>690148</v>
      </c>
      <c r="C13" s="439">
        <v>105645</v>
      </c>
      <c r="D13" s="439">
        <v>489455</v>
      </c>
      <c r="E13" s="440">
        <f>IFERROR(D13/C13-1,"-")</f>
        <v>3.6330162336125706</v>
      </c>
      <c r="F13" s="440">
        <f>IFERROR(D13/B13-1,"-")</f>
        <v>-0.29079704643062065</v>
      </c>
      <c r="G13" s="439">
        <f>IFERROR(D13-C13,"-")</f>
        <v>383810</v>
      </c>
      <c r="H13" s="439">
        <f>IFERROR(D13-B13,"-")</f>
        <v>-200693</v>
      </c>
      <c r="I13" s="440">
        <f>IFERROR(D13/$D$7,"-")</f>
        <v>1</v>
      </c>
      <c r="J13" s="430"/>
      <c r="K13" s="428">
        <v>8441644</v>
      </c>
      <c r="L13" s="428">
        <v>4213355</v>
      </c>
      <c r="M13" s="428">
        <v>8139686</v>
      </c>
      <c r="N13" s="429">
        <f t="shared" ref="N13:N36" si="2">IFERROR(M13/L13-1,"-")</f>
        <v>0.93187756550302558</v>
      </c>
      <c r="O13" s="429">
        <f t="shared" ref="O13:O36" si="3">IFERROR(M13/K13-1,"-")</f>
        <v>-3.5770046687588319E-2</v>
      </c>
      <c r="P13" s="428">
        <f t="shared" ref="P13:P36" si="4">IFERROR(M13-L13,"-")</f>
        <v>3926331</v>
      </c>
      <c r="Q13" s="428">
        <f t="shared" ref="Q13:Q36" si="5">IFERROR(M13-K13,"-")</f>
        <v>-301958</v>
      </c>
      <c r="R13" s="429">
        <f>M13/$M$13</f>
        <v>1</v>
      </c>
      <c r="W13" s="437"/>
    </row>
    <row r="14" spans="1:24" x14ac:dyDescent="0.25">
      <c r="A14" s="441" t="s">
        <v>101</v>
      </c>
      <c r="B14" s="442">
        <v>238295</v>
      </c>
      <c r="C14" s="442">
        <v>72496</v>
      </c>
      <c r="D14" s="442">
        <v>179295</v>
      </c>
      <c r="E14" s="443">
        <f t="shared" ref="E14:E36" si="6">IFERROR(D14/C14-1,"-")</f>
        <v>1.4731709335687486</v>
      </c>
      <c r="F14" s="443">
        <f t="shared" ref="F14:F36" si="7">IFERROR(D14/B14-1,"-")</f>
        <v>-0.2475922700853983</v>
      </c>
      <c r="G14" s="442">
        <f t="shared" ref="G14:G36" si="8">IFERROR(D14-C14,"-")</f>
        <v>106799</v>
      </c>
      <c r="H14" s="442">
        <f t="shared" ref="H14:H36" si="9">IFERROR(D14-B14,"-")</f>
        <v>-59000</v>
      </c>
      <c r="I14" s="443">
        <f t="shared" ref="I14:I20" si="10">IFERROR(D14/$D$7,"-")</f>
        <v>0.36631559591790869</v>
      </c>
      <c r="J14" s="430"/>
      <c r="K14" s="442">
        <v>3412543</v>
      </c>
      <c r="L14" s="442">
        <v>2151580</v>
      </c>
      <c r="M14" s="442">
        <v>3198100</v>
      </c>
      <c r="N14" s="443">
        <f t="shared" si="2"/>
        <v>0.48639604383755186</v>
      </c>
      <c r="O14" s="443">
        <f t="shared" si="3"/>
        <v>-6.2839647734841741E-2</v>
      </c>
      <c r="P14" s="442">
        <f t="shared" si="4"/>
        <v>1046520</v>
      </c>
      <c r="Q14" s="442">
        <f t="shared" si="5"/>
        <v>-214443</v>
      </c>
      <c r="R14" s="443">
        <f t="shared" ref="R14:R36" si="11">M14/$M$13</f>
        <v>0.39290213406266533</v>
      </c>
    </row>
    <row r="15" spans="1:24" x14ac:dyDescent="0.25">
      <c r="A15" s="432" t="s">
        <v>102</v>
      </c>
      <c r="B15" s="433">
        <v>101144</v>
      </c>
      <c r="C15" s="433">
        <v>72375</v>
      </c>
      <c r="D15" s="433">
        <v>99932</v>
      </c>
      <c r="E15" s="434">
        <f>IFERROR(D15/C15-1,"-")</f>
        <v>0.38075302245250442</v>
      </c>
      <c r="F15" s="434">
        <f t="shared" si="7"/>
        <v>-1.1982915447283027E-2</v>
      </c>
      <c r="G15" s="433">
        <f t="shared" si="8"/>
        <v>27557</v>
      </c>
      <c r="H15" s="433">
        <f t="shared" si="9"/>
        <v>-1212</v>
      </c>
      <c r="I15" s="434">
        <f t="shared" si="10"/>
        <v>0.20416994412152292</v>
      </c>
      <c r="J15" s="425"/>
      <c r="K15" s="433">
        <v>1436909</v>
      </c>
      <c r="L15" s="433">
        <v>953703</v>
      </c>
      <c r="M15" s="433">
        <v>1300539</v>
      </c>
      <c r="N15" s="434">
        <f t="shared" si="2"/>
        <v>0.36367296737034494</v>
      </c>
      <c r="O15" s="434">
        <f t="shared" si="3"/>
        <v>-9.4905105333740636E-2</v>
      </c>
      <c r="P15" s="433">
        <f t="shared" si="4"/>
        <v>346836</v>
      </c>
      <c r="Q15" s="433">
        <f t="shared" si="5"/>
        <v>-136370</v>
      </c>
      <c r="R15" s="434">
        <f t="shared" si="11"/>
        <v>0.15977753933014124</v>
      </c>
    </row>
    <row r="16" spans="1:24" x14ac:dyDescent="0.25">
      <c r="A16" s="444" t="s">
        <v>103</v>
      </c>
      <c r="B16" s="445">
        <v>137151</v>
      </c>
      <c r="C16" s="445">
        <v>106920</v>
      </c>
      <c r="D16" s="445">
        <v>157680</v>
      </c>
      <c r="E16" s="446">
        <f t="shared" si="6"/>
        <v>0.4747474747474747</v>
      </c>
      <c r="F16" s="446">
        <f t="shared" si="7"/>
        <v>0.14968173764682713</v>
      </c>
      <c r="G16" s="445">
        <f t="shared" si="8"/>
        <v>50760</v>
      </c>
      <c r="H16" s="445">
        <f t="shared" si="9"/>
        <v>20529</v>
      </c>
      <c r="I16" s="446">
        <f t="shared" si="10"/>
        <v>0.32215423276910032</v>
      </c>
      <c r="J16" s="425"/>
      <c r="K16" s="445">
        <v>1975634</v>
      </c>
      <c r="L16" s="445">
        <v>1197877</v>
      </c>
      <c r="M16" s="445">
        <v>1897561</v>
      </c>
      <c r="N16" s="446">
        <f t="shared" si="2"/>
        <v>0.58410337622310138</v>
      </c>
      <c r="O16" s="446">
        <f t="shared" si="3"/>
        <v>-3.9517947150130017E-2</v>
      </c>
      <c r="P16" s="445">
        <f t="shared" si="4"/>
        <v>699684</v>
      </c>
      <c r="Q16" s="445">
        <f t="shared" si="5"/>
        <v>-78073</v>
      </c>
      <c r="R16" s="446">
        <f t="shared" si="11"/>
        <v>0.23312459473252409</v>
      </c>
    </row>
    <row r="17" spans="1:19" x14ac:dyDescent="0.25">
      <c r="A17" s="441" t="s">
        <v>104</v>
      </c>
      <c r="B17" s="442">
        <v>451853</v>
      </c>
      <c r="C17" s="442">
        <v>33149</v>
      </c>
      <c r="D17" s="442">
        <v>310160</v>
      </c>
      <c r="E17" s="443">
        <f t="shared" si="6"/>
        <v>8.3565416754653228</v>
      </c>
      <c r="F17" s="443">
        <f t="shared" si="7"/>
        <v>-0.31358207204555466</v>
      </c>
      <c r="G17" s="442">
        <f t="shared" si="8"/>
        <v>277011</v>
      </c>
      <c r="H17" s="442">
        <f t="shared" si="9"/>
        <v>-141693</v>
      </c>
      <c r="I17" s="443">
        <f t="shared" si="10"/>
        <v>0.63368440408209126</v>
      </c>
      <c r="J17" s="430"/>
      <c r="K17" s="442">
        <v>5029101</v>
      </c>
      <c r="L17" s="442">
        <v>2061775</v>
      </c>
      <c r="M17" s="442">
        <v>4941586</v>
      </c>
      <c r="N17" s="443">
        <f t="shared" si="2"/>
        <v>1.3967629833517234</v>
      </c>
      <c r="O17" s="443">
        <f t="shared" si="3"/>
        <v>-1.7401718517882192E-2</v>
      </c>
      <c r="P17" s="442">
        <f t="shared" si="4"/>
        <v>2879811</v>
      </c>
      <c r="Q17" s="442">
        <f t="shared" si="5"/>
        <v>-87515</v>
      </c>
      <c r="R17" s="443">
        <f t="shared" si="11"/>
        <v>0.60709786593733472</v>
      </c>
    </row>
    <row r="18" spans="1:19" x14ac:dyDescent="0.25">
      <c r="A18" s="432" t="s">
        <v>105</v>
      </c>
      <c r="B18" s="433">
        <v>174396</v>
      </c>
      <c r="C18" s="433">
        <v>1323</v>
      </c>
      <c r="D18" s="433">
        <v>102519</v>
      </c>
      <c r="E18" s="434">
        <f t="shared" si="6"/>
        <v>76.489795918367349</v>
      </c>
      <c r="F18" s="434">
        <f t="shared" si="7"/>
        <v>-0.4121482144085874</v>
      </c>
      <c r="G18" s="433">
        <f t="shared" si="8"/>
        <v>101196</v>
      </c>
      <c r="H18" s="433">
        <f t="shared" si="9"/>
        <v>-71877</v>
      </c>
      <c r="I18" s="434">
        <f t="shared" si="10"/>
        <v>0.20945541469593731</v>
      </c>
      <c r="J18" s="425"/>
      <c r="K18" s="433">
        <v>2253327</v>
      </c>
      <c r="L18" s="433">
        <v>626073</v>
      </c>
      <c r="M18" s="433">
        <v>2301951</v>
      </c>
      <c r="N18" s="434">
        <f t="shared" si="2"/>
        <v>2.6768092538729511</v>
      </c>
      <c r="O18" s="434">
        <f t="shared" si="3"/>
        <v>2.157875887520988E-2</v>
      </c>
      <c r="P18" s="433">
        <f t="shared" si="4"/>
        <v>1675878</v>
      </c>
      <c r="Q18" s="433">
        <f t="shared" si="5"/>
        <v>48624</v>
      </c>
      <c r="R18" s="434">
        <f t="shared" si="11"/>
        <v>0.28280587236411825</v>
      </c>
      <c r="S18" s="447"/>
    </row>
    <row r="19" spans="1:19" x14ac:dyDescent="0.25">
      <c r="A19" s="432" t="s">
        <v>23</v>
      </c>
      <c r="B19" s="433">
        <v>85990</v>
      </c>
      <c r="C19" s="433">
        <v>9984</v>
      </c>
      <c r="D19" s="433">
        <v>52604</v>
      </c>
      <c r="E19" s="434">
        <f t="shared" si="6"/>
        <v>4.2688301282051286</v>
      </c>
      <c r="F19" s="434">
        <f t="shared" si="7"/>
        <v>-0.38825444819165023</v>
      </c>
      <c r="G19" s="433">
        <f t="shared" si="8"/>
        <v>42620</v>
      </c>
      <c r="H19" s="433">
        <f t="shared" si="9"/>
        <v>-33386</v>
      </c>
      <c r="I19" s="434">
        <f t="shared" si="10"/>
        <v>0.10747464016099539</v>
      </c>
      <c r="J19" s="425"/>
      <c r="K19" s="433">
        <v>807088</v>
      </c>
      <c r="L19" s="433">
        <v>395826</v>
      </c>
      <c r="M19" s="433">
        <v>667057</v>
      </c>
      <c r="N19" s="434">
        <f t="shared" si="2"/>
        <v>0.68522785264232255</v>
      </c>
      <c r="O19" s="434">
        <f t="shared" si="3"/>
        <v>-0.17350152647542771</v>
      </c>
      <c r="P19" s="433">
        <f t="shared" si="4"/>
        <v>271231</v>
      </c>
      <c r="Q19" s="433">
        <f t="shared" si="5"/>
        <v>-140031</v>
      </c>
      <c r="R19" s="434">
        <f t="shared" si="11"/>
        <v>8.1951195660373136E-2</v>
      </c>
      <c r="S19" s="447"/>
    </row>
    <row r="20" spans="1:19" x14ac:dyDescent="0.25">
      <c r="A20" s="432" t="s">
        <v>33</v>
      </c>
      <c r="B20" s="433">
        <v>21656</v>
      </c>
      <c r="C20" s="433">
        <v>3491</v>
      </c>
      <c r="D20" s="433">
        <v>18876</v>
      </c>
      <c r="E20" s="434">
        <f t="shared" si="6"/>
        <v>4.4070466914924094</v>
      </c>
      <c r="F20" s="434">
        <f t="shared" si="7"/>
        <v>-0.1283708902844477</v>
      </c>
      <c r="G20" s="433">
        <f t="shared" si="8"/>
        <v>15385</v>
      </c>
      <c r="H20" s="433">
        <f t="shared" si="9"/>
        <v>-2780</v>
      </c>
      <c r="I20" s="434">
        <f t="shared" si="10"/>
        <v>3.8565343085676926E-2</v>
      </c>
      <c r="J20" s="425"/>
      <c r="K20" s="433">
        <v>246402</v>
      </c>
      <c r="L20" s="433">
        <v>150411</v>
      </c>
      <c r="M20" s="433">
        <v>246370</v>
      </c>
      <c r="N20" s="434">
        <f t="shared" si="2"/>
        <v>0.63797860528817707</v>
      </c>
      <c r="O20" s="434">
        <f t="shared" si="3"/>
        <v>-1.2986907573797613E-4</v>
      </c>
      <c r="P20" s="433">
        <f t="shared" si="4"/>
        <v>95959</v>
      </c>
      <c r="Q20" s="433">
        <f t="shared" si="5"/>
        <v>-32</v>
      </c>
      <c r="R20" s="434">
        <f t="shared" si="11"/>
        <v>3.0267752343272211E-2</v>
      </c>
      <c r="S20" s="447"/>
    </row>
    <row r="21" spans="1:19" x14ac:dyDescent="0.25">
      <c r="A21" s="432" t="s">
        <v>28</v>
      </c>
      <c r="B21" s="433">
        <v>17231</v>
      </c>
      <c r="C21" s="433">
        <v>0</v>
      </c>
      <c r="D21" s="433">
        <v>8249</v>
      </c>
      <c r="E21" s="434" t="str">
        <f t="shared" si="6"/>
        <v>-</v>
      </c>
      <c r="F21" s="434">
        <f t="shared" si="7"/>
        <v>-0.52126980442226223</v>
      </c>
      <c r="G21" s="433">
        <f t="shared" si="8"/>
        <v>8249</v>
      </c>
      <c r="H21" s="433">
        <f t="shared" si="9"/>
        <v>-8982</v>
      </c>
      <c r="I21" s="434">
        <f>IFERROR(D21/$D$7,"-")</f>
        <v>1.6853439029124229E-2</v>
      </c>
      <c r="J21" s="425"/>
      <c r="K21" s="433">
        <v>105201</v>
      </c>
      <c r="L21" s="433">
        <v>23530</v>
      </c>
      <c r="M21" s="433">
        <v>62704</v>
      </c>
      <c r="N21" s="434">
        <f t="shared" si="2"/>
        <v>1.6648533786655335</v>
      </c>
      <c r="O21" s="434">
        <f t="shared" si="3"/>
        <v>-0.4039600384026768</v>
      </c>
      <c r="P21" s="433">
        <f t="shared" si="4"/>
        <v>39174</v>
      </c>
      <c r="Q21" s="433">
        <f t="shared" si="5"/>
        <v>-42497</v>
      </c>
      <c r="R21" s="434">
        <f t="shared" si="11"/>
        <v>7.7034912648964587E-3</v>
      </c>
      <c r="S21" s="447"/>
    </row>
    <row r="22" spans="1:19" x14ac:dyDescent="0.25">
      <c r="A22" s="432" t="s">
        <v>38</v>
      </c>
      <c r="B22" s="433">
        <v>16961</v>
      </c>
      <c r="C22" s="433">
        <v>646</v>
      </c>
      <c r="D22" s="433">
        <v>7678</v>
      </c>
      <c r="E22" s="434">
        <f t="shared" si="6"/>
        <v>10.885448916408668</v>
      </c>
      <c r="F22" s="434">
        <f t="shared" si="7"/>
        <v>-0.54731442721537649</v>
      </c>
      <c r="G22" s="433">
        <f t="shared" si="8"/>
        <v>7032</v>
      </c>
      <c r="H22" s="433">
        <f t="shared" si="9"/>
        <v>-9283</v>
      </c>
      <c r="I22" s="434">
        <f t="shared" ref="I22:I36" si="12">IFERROR(D22/$D$7,"-")</f>
        <v>1.568683535769376E-2</v>
      </c>
      <c r="J22" s="425"/>
      <c r="K22" s="433">
        <v>115195</v>
      </c>
      <c r="L22" s="433">
        <v>24457</v>
      </c>
      <c r="M22" s="433">
        <v>53355</v>
      </c>
      <c r="N22" s="434">
        <f t="shared" si="2"/>
        <v>1.1815840045794661</v>
      </c>
      <c r="O22" s="434">
        <f t="shared" si="3"/>
        <v>-0.53682885541907199</v>
      </c>
      <c r="P22" s="433">
        <f t="shared" si="4"/>
        <v>28898</v>
      </c>
      <c r="Q22" s="433">
        <f t="shared" si="5"/>
        <v>-61840</v>
      </c>
      <c r="R22" s="434">
        <f t="shared" si="11"/>
        <v>6.5549211603494291E-3</v>
      </c>
      <c r="S22" s="447"/>
    </row>
    <row r="23" spans="1:19" x14ac:dyDescent="0.25">
      <c r="A23" s="432" t="s">
        <v>31</v>
      </c>
      <c r="B23" s="433">
        <v>12742</v>
      </c>
      <c r="C23" s="433">
        <v>3614</v>
      </c>
      <c r="D23" s="433">
        <v>13342</v>
      </c>
      <c r="E23" s="434">
        <f t="shared" si="6"/>
        <v>2.6917542888765911</v>
      </c>
      <c r="F23" s="434">
        <f t="shared" si="7"/>
        <v>4.7088369172814337E-2</v>
      </c>
      <c r="G23" s="433">
        <f t="shared" si="8"/>
        <v>9728</v>
      </c>
      <c r="H23" s="433">
        <f t="shared" si="9"/>
        <v>600</v>
      </c>
      <c r="I23" s="434">
        <f t="shared" si="12"/>
        <v>2.7258889989886712E-2</v>
      </c>
      <c r="J23" s="425"/>
      <c r="K23" s="433">
        <v>171388</v>
      </c>
      <c r="L23" s="433">
        <v>124529</v>
      </c>
      <c r="M23" s="433">
        <v>212559</v>
      </c>
      <c r="N23" s="434">
        <f t="shared" si="2"/>
        <v>0.70690361281307967</v>
      </c>
      <c r="O23" s="434">
        <f t="shared" si="3"/>
        <v>0.24022101897449066</v>
      </c>
      <c r="P23" s="433">
        <f t="shared" si="4"/>
        <v>88030</v>
      </c>
      <c r="Q23" s="433">
        <f t="shared" si="5"/>
        <v>41171</v>
      </c>
      <c r="R23" s="434">
        <f t="shared" si="11"/>
        <v>2.6113906605242512E-2</v>
      </c>
      <c r="S23" s="447"/>
    </row>
    <row r="24" spans="1:19" x14ac:dyDescent="0.25">
      <c r="A24" s="432" t="s">
        <v>32</v>
      </c>
      <c r="B24" s="433">
        <v>14205</v>
      </c>
      <c r="C24" s="433">
        <v>1054</v>
      </c>
      <c r="D24" s="433">
        <v>16927</v>
      </c>
      <c r="E24" s="434">
        <f t="shared" si="6"/>
        <v>15.059772296015179</v>
      </c>
      <c r="F24" s="434">
        <f t="shared" si="7"/>
        <v>0.19162266807462158</v>
      </c>
      <c r="G24" s="433">
        <f t="shared" si="8"/>
        <v>15873</v>
      </c>
      <c r="H24" s="433">
        <f t="shared" si="9"/>
        <v>2722</v>
      </c>
      <c r="I24" s="434">
        <f t="shared" si="12"/>
        <v>3.4583363128377481E-2</v>
      </c>
      <c r="J24" s="425"/>
      <c r="K24" s="433">
        <v>182694</v>
      </c>
      <c r="L24" s="433">
        <v>109189</v>
      </c>
      <c r="M24" s="433">
        <v>205382</v>
      </c>
      <c r="N24" s="434">
        <f t="shared" si="2"/>
        <v>0.88097702149483914</v>
      </c>
      <c r="O24" s="434">
        <f t="shared" si="3"/>
        <v>0.12418579701577492</v>
      </c>
      <c r="P24" s="433">
        <f t="shared" si="4"/>
        <v>96193</v>
      </c>
      <c r="Q24" s="433">
        <f t="shared" si="5"/>
        <v>22688</v>
      </c>
      <c r="R24" s="434">
        <f t="shared" si="11"/>
        <v>2.5232177260891882E-2</v>
      </c>
      <c r="S24" s="447"/>
    </row>
    <row r="25" spans="1:19" x14ac:dyDescent="0.25">
      <c r="A25" s="432" t="s">
        <v>29</v>
      </c>
      <c r="B25" s="433">
        <v>1479</v>
      </c>
      <c r="C25" s="433">
        <v>586</v>
      </c>
      <c r="D25" s="433">
        <v>1483</v>
      </c>
      <c r="E25" s="434">
        <f>IFERROR(D25/C25-1,"-")</f>
        <v>1.5307167235494878</v>
      </c>
      <c r="F25" s="434">
        <f>IFERROR(D25/B25-1,"-")</f>
        <v>2.7045300878971723E-3</v>
      </c>
      <c r="G25" s="433">
        <f>IFERROR(D25-C25,"-")</f>
        <v>897</v>
      </c>
      <c r="H25" s="433">
        <f>IFERROR(D25-B25,"-")</f>
        <v>4</v>
      </c>
      <c r="I25" s="434">
        <f>IFERROR(D25/$D$7,"-")</f>
        <v>3.029900603732723E-3</v>
      </c>
      <c r="J25" s="425"/>
      <c r="K25" s="433">
        <v>17986</v>
      </c>
      <c r="L25" s="433">
        <v>16219</v>
      </c>
      <c r="M25" s="433">
        <v>22391</v>
      </c>
      <c r="N25" s="434">
        <f>IFERROR(M25/L25-1,"-")</f>
        <v>0.38054134040323073</v>
      </c>
      <c r="O25" s="434">
        <f>IFERROR(M25/K25-1,"-")</f>
        <v>0.24491270988546643</v>
      </c>
      <c r="P25" s="433">
        <f>IFERROR(M25-L25,"-")</f>
        <v>6172</v>
      </c>
      <c r="Q25" s="433">
        <f>IFERROR(M25-K25,"-")</f>
        <v>4405</v>
      </c>
      <c r="R25" s="434">
        <f>M25/$M$13</f>
        <v>2.7508432143451235E-3</v>
      </c>
      <c r="S25" s="447"/>
    </row>
    <row r="26" spans="1:19" x14ac:dyDescent="0.25">
      <c r="A26" s="432" t="s">
        <v>36</v>
      </c>
      <c r="B26" s="433">
        <v>23897</v>
      </c>
      <c r="C26" s="433">
        <v>2678</v>
      </c>
      <c r="D26" s="433">
        <v>18402</v>
      </c>
      <c r="E26" s="434">
        <f t="shared" si="6"/>
        <v>5.8715459297983568</v>
      </c>
      <c r="F26" s="434">
        <f t="shared" si="7"/>
        <v>-0.22994518140352349</v>
      </c>
      <c r="G26" s="433">
        <f t="shared" si="8"/>
        <v>15724</v>
      </c>
      <c r="H26" s="433">
        <f t="shared" si="9"/>
        <v>-5495</v>
      </c>
      <c r="I26" s="434">
        <f t="shared" si="12"/>
        <v>3.7596919022177731E-2</v>
      </c>
      <c r="J26" s="425"/>
      <c r="K26" s="433">
        <v>212990</v>
      </c>
      <c r="L26" s="433">
        <v>149050</v>
      </c>
      <c r="M26" s="433">
        <v>302678</v>
      </c>
      <c r="N26" s="434">
        <f t="shared" si="2"/>
        <v>1.0307145253270713</v>
      </c>
      <c r="O26" s="434">
        <f t="shared" si="3"/>
        <v>0.42109019202779474</v>
      </c>
      <c r="P26" s="433">
        <f t="shared" si="4"/>
        <v>153628</v>
      </c>
      <c r="Q26" s="433">
        <f t="shared" si="5"/>
        <v>89688</v>
      </c>
      <c r="R26" s="434">
        <f t="shared" si="11"/>
        <v>3.718546391101573E-2</v>
      </c>
      <c r="S26" s="447"/>
    </row>
    <row r="27" spans="1:19" x14ac:dyDescent="0.25">
      <c r="A27" s="432" t="s">
        <v>26</v>
      </c>
      <c r="B27" s="433">
        <v>15871</v>
      </c>
      <c r="C27" s="433">
        <v>0</v>
      </c>
      <c r="D27" s="433">
        <v>11634</v>
      </c>
      <c r="E27" s="434" t="str">
        <f t="shared" si="6"/>
        <v>-</v>
      </c>
      <c r="F27" s="434">
        <f t="shared" si="7"/>
        <v>-0.26696490454287691</v>
      </c>
      <c r="G27" s="433">
        <f t="shared" si="8"/>
        <v>11634</v>
      </c>
      <c r="H27" s="433">
        <f t="shared" si="9"/>
        <v>-4237</v>
      </c>
      <c r="I27" s="434">
        <f t="shared" si="12"/>
        <v>2.3769294419303102E-2</v>
      </c>
      <c r="J27" s="425"/>
      <c r="K27" s="433">
        <v>105304</v>
      </c>
      <c r="L27" s="433">
        <v>35913</v>
      </c>
      <c r="M27" s="433">
        <v>92178</v>
      </c>
      <c r="N27" s="434">
        <f t="shared" si="2"/>
        <v>1.5667028652577062</v>
      </c>
      <c r="O27" s="434">
        <f t="shared" si="3"/>
        <v>-0.12464863632910428</v>
      </c>
      <c r="P27" s="433">
        <f t="shared" si="4"/>
        <v>56265</v>
      </c>
      <c r="Q27" s="433">
        <f t="shared" si="5"/>
        <v>-13126</v>
      </c>
      <c r="R27" s="434">
        <f t="shared" si="11"/>
        <v>1.1324515466567138E-2</v>
      </c>
      <c r="S27" s="447"/>
    </row>
    <row r="28" spans="1:19" x14ac:dyDescent="0.25">
      <c r="A28" s="432" t="s">
        <v>44</v>
      </c>
      <c r="B28" s="433">
        <v>10854</v>
      </c>
      <c r="C28" s="433">
        <v>2799</v>
      </c>
      <c r="D28" s="433">
        <v>10489</v>
      </c>
      <c r="E28" s="434">
        <f t="shared" si="6"/>
        <v>2.7474097892104323</v>
      </c>
      <c r="F28" s="434">
        <f t="shared" si="7"/>
        <v>-3.3628155518702796E-2</v>
      </c>
      <c r="G28" s="433">
        <f t="shared" si="8"/>
        <v>7690</v>
      </c>
      <c r="H28" s="433">
        <f t="shared" si="9"/>
        <v>-365</v>
      </c>
      <c r="I28" s="434">
        <f t="shared" si="12"/>
        <v>2.1429957810217486E-2</v>
      </c>
      <c r="J28" s="425"/>
      <c r="K28" s="433">
        <v>114905</v>
      </c>
      <c r="L28" s="433">
        <v>88655</v>
      </c>
      <c r="M28" s="433">
        <v>120519</v>
      </c>
      <c r="N28" s="434">
        <f t="shared" si="2"/>
        <v>0.35941571259376226</v>
      </c>
      <c r="O28" s="434">
        <f t="shared" si="3"/>
        <v>4.8857752056046255E-2</v>
      </c>
      <c r="P28" s="433">
        <f t="shared" si="4"/>
        <v>31864</v>
      </c>
      <c r="Q28" s="433">
        <f t="shared" si="5"/>
        <v>5614</v>
      </c>
      <c r="R28" s="434">
        <f t="shared" si="11"/>
        <v>1.4806345109627079E-2</v>
      </c>
      <c r="S28" s="447"/>
    </row>
    <row r="29" spans="1:19" x14ac:dyDescent="0.25">
      <c r="A29" s="432" t="s">
        <v>34</v>
      </c>
      <c r="B29" s="433">
        <v>11159</v>
      </c>
      <c r="C29" s="433">
        <v>1516</v>
      </c>
      <c r="D29" s="433">
        <v>11996</v>
      </c>
      <c r="E29" s="434">
        <f t="shared" si="6"/>
        <v>6.9129287598944593</v>
      </c>
      <c r="F29" s="434">
        <f t="shared" si="7"/>
        <v>7.5006721032350621E-2</v>
      </c>
      <c r="G29" s="433">
        <f t="shared" si="8"/>
        <v>10480</v>
      </c>
      <c r="H29" s="433">
        <f t="shared" si="9"/>
        <v>837</v>
      </c>
      <c r="I29" s="434">
        <f t="shared" si="12"/>
        <v>2.4508892543747638E-2</v>
      </c>
      <c r="J29" s="425"/>
      <c r="K29" s="433">
        <v>157466</v>
      </c>
      <c r="L29" s="433">
        <v>51284</v>
      </c>
      <c r="M29" s="433">
        <v>153828</v>
      </c>
      <c r="N29" s="434">
        <f t="shared" si="2"/>
        <v>1.9995320177833245</v>
      </c>
      <c r="O29" s="434">
        <f t="shared" si="3"/>
        <v>-2.3103400099068971E-2</v>
      </c>
      <c r="P29" s="433">
        <f t="shared" si="4"/>
        <v>102544</v>
      </c>
      <c r="Q29" s="433">
        <f t="shared" si="5"/>
        <v>-3638</v>
      </c>
      <c r="R29" s="434">
        <f t="shared" si="11"/>
        <v>1.8898517706948399E-2</v>
      </c>
      <c r="S29" s="447"/>
    </row>
    <row r="30" spans="1:19" x14ac:dyDescent="0.25">
      <c r="A30" s="432" t="s">
        <v>45</v>
      </c>
      <c r="B30" s="433">
        <v>8273</v>
      </c>
      <c r="C30" s="433">
        <v>1724</v>
      </c>
      <c r="D30" s="433">
        <v>5183</v>
      </c>
      <c r="E30" s="434">
        <f t="shared" si="6"/>
        <v>2.0063805104408354</v>
      </c>
      <c r="F30" s="434">
        <f t="shared" si="7"/>
        <v>-0.37350417019219151</v>
      </c>
      <c r="G30" s="433">
        <f t="shared" si="8"/>
        <v>3459</v>
      </c>
      <c r="H30" s="433">
        <f t="shared" si="9"/>
        <v>-3090</v>
      </c>
      <c r="I30" s="434">
        <f t="shared" si="12"/>
        <v>1.0589328947502835E-2</v>
      </c>
      <c r="J30" s="425"/>
      <c r="K30" s="433">
        <v>101872</v>
      </c>
      <c r="L30" s="433">
        <v>65283</v>
      </c>
      <c r="M30" s="433">
        <v>96437</v>
      </c>
      <c r="N30" s="434">
        <f t="shared" si="2"/>
        <v>0.47721458879034362</v>
      </c>
      <c r="O30" s="434">
        <f t="shared" si="3"/>
        <v>-5.3351264331710335E-2</v>
      </c>
      <c r="P30" s="433">
        <f t="shared" si="4"/>
        <v>31154</v>
      </c>
      <c r="Q30" s="433">
        <f t="shared" si="5"/>
        <v>-5435</v>
      </c>
      <c r="R30" s="434">
        <f t="shared" si="11"/>
        <v>1.1847754323692585E-2</v>
      </c>
      <c r="S30" s="447"/>
    </row>
    <row r="31" spans="1:19" x14ac:dyDescent="0.25">
      <c r="A31" s="432" t="s">
        <v>37</v>
      </c>
      <c r="B31" s="433">
        <v>10689</v>
      </c>
      <c r="C31" s="433">
        <v>0</v>
      </c>
      <c r="D31" s="433">
        <v>5079</v>
      </c>
      <c r="E31" s="434" t="str">
        <f t="shared" si="6"/>
        <v>-</v>
      </c>
      <c r="F31" s="434">
        <f t="shared" si="7"/>
        <v>-0.52483861914117313</v>
      </c>
      <c r="G31" s="433">
        <f t="shared" si="8"/>
        <v>5079</v>
      </c>
      <c r="H31" s="433">
        <f t="shared" si="9"/>
        <v>-5610</v>
      </c>
      <c r="I31" s="434">
        <f t="shared" si="12"/>
        <v>1.0376847718380648E-2</v>
      </c>
      <c r="J31" s="425"/>
      <c r="K31" s="433">
        <v>79004</v>
      </c>
      <c r="L31" s="433">
        <v>9895</v>
      </c>
      <c r="M31" s="433">
        <v>44815</v>
      </c>
      <c r="N31" s="434">
        <f t="shared" si="2"/>
        <v>3.5290550783223846</v>
      </c>
      <c r="O31" s="434">
        <f t="shared" si="3"/>
        <v>-0.43275024049415223</v>
      </c>
      <c r="P31" s="433">
        <f t="shared" si="4"/>
        <v>34920</v>
      </c>
      <c r="Q31" s="433">
        <f t="shared" si="5"/>
        <v>-34189</v>
      </c>
      <c r="R31" s="434">
        <f t="shared" si="11"/>
        <v>5.5057406391352199E-3</v>
      </c>
      <c r="S31" s="447"/>
    </row>
    <row r="32" spans="1:19" x14ac:dyDescent="0.25">
      <c r="A32" s="432" t="s">
        <v>24</v>
      </c>
      <c r="B32" s="433">
        <v>7289</v>
      </c>
      <c r="C32" s="433">
        <v>912</v>
      </c>
      <c r="D32" s="433">
        <v>5630</v>
      </c>
      <c r="E32" s="434">
        <f t="shared" si="6"/>
        <v>5.1732456140350873</v>
      </c>
      <c r="F32" s="434">
        <f t="shared" si="7"/>
        <v>-0.22760323775552205</v>
      </c>
      <c r="G32" s="433">
        <f t="shared" si="8"/>
        <v>4718</v>
      </c>
      <c r="H32" s="433">
        <f t="shared" si="9"/>
        <v>-1659</v>
      </c>
      <c r="I32" s="434">
        <f t="shared" si="12"/>
        <v>1.1502589614979927E-2</v>
      </c>
      <c r="J32" s="425"/>
      <c r="K32" s="433">
        <v>60315</v>
      </c>
      <c r="L32" s="433">
        <v>40570</v>
      </c>
      <c r="M32" s="433">
        <v>71180</v>
      </c>
      <c r="N32" s="434">
        <f t="shared" si="2"/>
        <v>0.75449839783090944</v>
      </c>
      <c r="O32" s="434">
        <f t="shared" si="3"/>
        <v>0.18013761087623315</v>
      </c>
      <c r="P32" s="433">
        <f t="shared" si="4"/>
        <v>30610</v>
      </c>
      <c r="Q32" s="433">
        <f t="shared" si="5"/>
        <v>10865</v>
      </c>
      <c r="R32" s="434">
        <f t="shared" si="11"/>
        <v>8.7448090749446608E-3</v>
      </c>
      <c r="S32" s="447"/>
    </row>
    <row r="33" spans="1:19" x14ac:dyDescent="0.25">
      <c r="A33" s="432" t="s">
        <v>41</v>
      </c>
      <c r="B33" s="433">
        <v>1009</v>
      </c>
      <c r="C33" s="433">
        <v>773</v>
      </c>
      <c r="D33" s="433">
        <v>2171</v>
      </c>
      <c r="E33" s="434">
        <f t="shared" si="6"/>
        <v>1.8085381630012938</v>
      </c>
      <c r="F33" s="434">
        <f t="shared" si="7"/>
        <v>1.1516352824578791</v>
      </c>
      <c r="G33" s="433">
        <f t="shared" si="8"/>
        <v>1398</v>
      </c>
      <c r="H33" s="433">
        <f t="shared" si="9"/>
        <v>1162</v>
      </c>
      <c r="I33" s="434">
        <f t="shared" si="12"/>
        <v>4.4355456579256523E-3</v>
      </c>
      <c r="J33" s="425"/>
      <c r="K33" s="433">
        <v>58859</v>
      </c>
      <c r="L33" s="433">
        <v>33090</v>
      </c>
      <c r="M33" s="433">
        <v>66690</v>
      </c>
      <c r="N33" s="434">
        <f t="shared" si="2"/>
        <v>1.015412511332729</v>
      </c>
      <c r="O33" s="434">
        <f t="shared" si="3"/>
        <v>0.13304677279600408</v>
      </c>
      <c r="P33" s="433">
        <f t="shared" si="4"/>
        <v>33600</v>
      </c>
      <c r="Q33" s="433">
        <f t="shared" si="5"/>
        <v>7831</v>
      </c>
      <c r="R33" s="434">
        <f t="shared" si="11"/>
        <v>8.1931907447044018E-3</v>
      </c>
      <c r="S33" s="447"/>
    </row>
    <row r="34" spans="1:19" x14ac:dyDescent="0.25">
      <c r="A34" s="432" t="s">
        <v>106</v>
      </c>
      <c r="B34" s="433">
        <v>5757</v>
      </c>
      <c r="C34" s="433">
        <v>0</v>
      </c>
      <c r="D34" s="433">
        <v>414</v>
      </c>
      <c r="E34" s="434" t="str">
        <f t="shared" si="6"/>
        <v>-</v>
      </c>
      <c r="F34" s="434">
        <f t="shared" si="7"/>
        <v>-0.92808754559666495</v>
      </c>
      <c r="G34" s="433">
        <f t="shared" si="8"/>
        <v>414</v>
      </c>
      <c r="H34" s="433">
        <f t="shared" si="9"/>
        <v>-5343</v>
      </c>
      <c r="I34" s="434">
        <f t="shared" si="12"/>
        <v>8.4583873900562873E-4</v>
      </c>
      <c r="J34" s="425"/>
      <c r="K34" s="433">
        <v>89098</v>
      </c>
      <c r="L34" s="433">
        <v>2526</v>
      </c>
      <c r="M34" s="433">
        <v>779</v>
      </c>
      <c r="N34" s="434">
        <f t="shared" si="2"/>
        <v>-0.69160728424386386</v>
      </c>
      <c r="O34" s="434">
        <f t="shared" si="3"/>
        <v>-0.99125681833486723</v>
      </c>
      <c r="P34" s="433">
        <f t="shared" si="4"/>
        <v>-1747</v>
      </c>
      <c r="Q34" s="433">
        <f t="shared" si="5"/>
        <v>-88319</v>
      </c>
      <c r="R34" s="434">
        <f t="shared" si="11"/>
        <v>9.5703937473755134E-5</v>
      </c>
      <c r="S34" s="447"/>
    </row>
    <row r="35" spans="1:19" x14ac:dyDescent="0.25">
      <c r="A35" s="432" t="s">
        <v>39</v>
      </c>
      <c r="B35" s="433">
        <v>757</v>
      </c>
      <c r="C35" s="433">
        <v>911</v>
      </c>
      <c r="D35" s="433">
        <v>3091</v>
      </c>
      <c r="E35" s="434">
        <f>IFERROR(D35/C35-1,"-")</f>
        <v>2.3929747530186609</v>
      </c>
      <c r="F35" s="434">
        <f>IFERROR(D35/B35-1,"-")</f>
        <v>3.0832232496697491</v>
      </c>
      <c r="G35" s="433">
        <f>IFERROR(D35-C35,"-")</f>
        <v>2180</v>
      </c>
      <c r="H35" s="433">
        <f>IFERROR(D35-B35,"-")</f>
        <v>2334</v>
      </c>
      <c r="I35" s="434">
        <f>IFERROR(D35/$D$7,"-")</f>
        <v>6.3151873001603825E-3</v>
      </c>
      <c r="J35" s="425"/>
      <c r="K35" s="433">
        <v>21165</v>
      </c>
      <c r="L35" s="433">
        <v>26473</v>
      </c>
      <c r="M35" s="433">
        <v>39087</v>
      </c>
      <c r="N35" s="434">
        <f>IFERROR(M35/L35-1,"-")</f>
        <v>0.47648547576776346</v>
      </c>
      <c r="O35" s="434">
        <f>IFERROR(M35/K35-1,"-")</f>
        <v>0.84677533664068028</v>
      </c>
      <c r="P35" s="433">
        <f>IFERROR(M35-L35,"-")</f>
        <v>12614</v>
      </c>
      <c r="Q35" s="433">
        <f>IFERROR(M35-K35,"-")</f>
        <v>17922</v>
      </c>
      <c r="R35" s="434">
        <f>M35/$M$13</f>
        <v>4.802027989777493E-3</v>
      </c>
      <c r="S35" s="447"/>
    </row>
    <row r="36" spans="1:19" x14ac:dyDescent="0.25">
      <c r="A36" s="432" t="s">
        <v>107</v>
      </c>
      <c r="B36" s="433">
        <v>11638</v>
      </c>
      <c r="C36" s="433">
        <v>1138</v>
      </c>
      <c r="D36" s="433">
        <v>14393</v>
      </c>
      <c r="E36" s="434">
        <f t="shared" si="6"/>
        <v>11.64762741652021</v>
      </c>
      <c r="F36" s="434">
        <f t="shared" si="7"/>
        <v>0.23672452311393721</v>
      </c>
      <c r="G36" s="433">
        <f t="shared" si="8"/>
        <v>13255</v>
      </c>
      <c r="H36" s="433">
        <f t="shared" si="9"/>
        <v>2755</v>
      </c>
      <c r="I36" s="434">
        <f t="shared" si="12"/>
        <v>2.9406176257265736E-2</v>
      </c>
      <c r="J36" s="425"/>
      <c r="K36" s="433">
        <v>128842</v>
      </c>
      <c r="L36" s="433">
        <v>88802</v>
      </c>
      <c r="M36" s="433">
        <v>181624</v>
      </c>
      <c r="N36" s="434">
        <f t="shared" si="2"/>
        <v>1.0452692506925518</v>
      </c>
      <c r="O36" s="434">
        <f t="shared" si="3"/>
        <v>0.40966455037953464</v>
      </c>
      <c r="P36" s="433">
        <f t="shared" si="4"/>
        <v>92822</v>
      </c>
      <c r="Q36" s="433">
        <f t="shared" si="5"/>
        <v>52782</v>
      </c>
      <c r="R36" s="434">
        <f t="shared" si="11"/>
        <v>2.2313391450235302E-2</v>
      </c>
      <c r="S36" s="447"/>
    </row>
    <row r="37" spans="1:19" ht="21" x14ac:dyDescent="0.35">
      <c r="A37" s="423" t="s">
        <v>108</v>
      </c>
      <c r="B37" s="423"/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47"/>
    </row>
    <row r="38" spans="1:19" x14ac:dyDescent="0.25">
      <c r="A38" s="72"/>
      <c r="B38" s="11" t="s">
        <v>115</v>
      </c>
      <c r="C38" s="12"/>
      <c r="D38" s="12"/>
      <c r="E38" s="12"/>
      <c r="F38" s="12"/>
      <c r="G38" s="12"/>
      <c r="H38" s="12"/>
      <c r="I38" s="13"/>
      <c r="J38" s="424"/>
      <c r="K38" s="11" t="str">
        <f>K$5</f>
        <v>año</v>
      </c>
      <c r="L38" s="12"/>
      <c r="M38" s="12"/>
      <c r="N38" s="12"/>
      <c r="O38" s="12"/>
      <c r="P38" s="12"/>
      <c r="Q38" s="12"/>
      <c r="R38" s="13"/>
      <c r="S38" s="447"/>
    </row>
    <row r="39" spans="1:19" x14ac:dyDescent="0.25">
      <c r="A39" s="15"/>
      <c r="B39" s="16">
        <f>B$6</f>
        <v>2019</v>
      </c>
      <c r="C39" s="16">
        <f t="shared" ref="C39:D39" si="13">C$6</f>
        <v>2022</v>
      </c>
      <c r="D39" s="16">
        <f t="shared" si="13"/>
        <v>2023</v>
      </c>
      <c r="E39" s="16" t="str">
        <f>CONCATENATE("var ",RIGHT(D39,2),"/",RIGHT(C39,2))</f>
        <v>var 23/22</v>
      </c>
      <c r="F39" s="16" t="str">
        <f>CONCATENATE("var ",RIGHT(D39,2),"/",RIGHT(B39,2))</f>
        <v>var 23/19</v>
      </c>
      <c r="G39" s="16" t="str">
        <f>CONCATENATE("dif ",RIGHT(D39,2),"-",RIGHT(C39,2))</f>
        <v>dif 23-22</v>
      </c>
      <c r="H39" s="16" t="str">
        <f>CONCATENATE("dif ",RIGHT(D39,2),"-",RIGHT(B39,2))</f>
        <v>dif 23-19</v>
      </c>
      <c r="I39" s="16" t="str">
        <f>CONCATENATE("cuota ",RIGHT(D39,2))</f>
        <v>cuota 23</v>
      </c>
      <c r="J39" s="425"/>
      <c r="K39" s="16">
        <f>K$6</f>
        <v>2019</v>
      </c>
      <c r="L39" s="16">
        <f t="shared" ref="L39:M39" si="14">L$6</f>
        <v>2021</v>
      </c>
      <c r="M39" s="16">
        <f t="shared" si="14"/>
        <v>2022</v>
      </c>
      <c r="N39" s="16" t="str">
        <f>CONCATENATE("var ",RIGHT(M39,2),"/",RIGHT(L39,2))</f>
        <v>var 22/21</v>
      </c>
      <c r="O39" s="16" t="str">
        <f>CONCATENATE("var ",RIGHT(M39,2),"/",RIGHT(K39,2))</f>
        <v>var 22/19</v>
      </c>
      <c r="P39" s="16" t="str">
        <f>CONCATENATE("dif ",RIGHT(M39,2),"-",RIGHT(L39,2))</f>
        <v>dif 22-21</v>
      </c>
      <c r="Q39" s="16" t="str">
        <f>CONCATENATE("dif ",RIGHT(M39,2),"-",RIGHT(K39,2))</f>
        <v>dif 22-19</v>
      </c>
      <c r="R39" s="16" t="str">
        <f>CONCATENATE("cuota ",RIGHT(M39,2))</f>
        <v>cuota 22</v>
      </c>
    </row>
    <row r="40" spans="1:19" x14ac:dyDescent="0.25">
      <c r="A40" s="448" t="s">
        <v>95</v>
      </c>
      <c r="B40" s="428">
        <v>690148</v>
      </c>
      <c r="C40" s="428">
        <v>105645</v>
      </c>
      <c r="D40" s="428">
        <v>489455</v>
      </c>
      <c r="E40" s="429">
        <f>IFERROR(D40/C40-1,"-")</f>
        <v>3.6330162336125706</v>
      </c>
      <c r="F40" s="429">
        <f>IFERROR(D40/B40-1,"-")</f>
        <v>-0.29079704643062065</v>
      </c>
      <c r="G40" s="428">
        <f>IFERROR(D40-C40,"-")</f>
        <v>383810</v>
      </c>
      <c r="H40" s="428">
        <f>IFERROR(D40-B40,"-")</f>
        <v>-200693</v>
      </c>
      <c r="I40" s="429">
        <f>D40/$D$40</f>
        <v>1</v>
      </c>
      <c r="J40" s="430"/>
      <c r="K40" s="428">
        <v>8441644</v>
      </c>
      <c r="L40" s="428">
        <v>4213355</v>
      </c>
      <c r="M40" s="428">
        <v>8139686</v>
      </c>
      <c r="N40" s="429">
        <f>IFERROR(M40/L40-1,"-")</f>
        <v>0.93187756550302558</v>
      </c>
      <c r="O40" s="429">
        <f>IFERROR(M40/K40-1,"-")</f>
        <v>-3.5770046687588319E-2</v>
      </c>
      <c r="P40" s="428">
        <f>IFERROR(M40-L40,"-")</f>
        <v>3926331</v>
      </c>
      <c r="Q40" s="428">
        <f>IFERROR(M40-K40,"-")</f>
        <v>-301958</v>
      </c>
      <c r="R40" s="429">
        <f>M40/$M$40</f>
        <v>1</v>
      </c>
    </row>
    <row r="41" spans="1:19" x14ac:dyDescent="0.25">
      <c r="A41" s="432" t="s">
        <v>109</v>
      </c>
      <c r="B41" s="433">
        <v>197475</v>
      </c>
      <c r="C41" s="433">
        <v>66206</v>
      </c>
      <c r="D41" s="433">
        <v>156378</v>
      </c>
      <c r="E41" s="434">
        <f>IFERROR(D41/C41-1,"-")</f>
        <v>1.3619913602996707</v>
      </c>
      <c r="F41" s="434">
        <f>IFERROR(D41/B41-1,"-")</f>
        <v>-0.20811241929358149</v>
      </c>
      <c r="G41" s="433">
        <f>IFERROR(D41-C41,"-")</f>
        <v>90172</v>
      </c>
      <c r="H41" s="433">
        <f>IFERROR(D41-B41,"-")</f>
        <v>-41097</v>
      </c>
      <c r="I41" s="434">
        <f>D41/$D$40</f>
        <v>0.31949413122758985</v>
      </c>
      <c r="J41" s="425"/>
      <c r="K41" s="433">
        <v>2909346</v>
      </c>
      <c r="L41" s="433">
        <v>1909522</v>
      </c>
      <c r="M41" s="433">
        <v>2771615</v>
      </c>
      <c r="N41" s="434">
        <f>IFERROR(M41/L41-1,"-")</f>
        <v>0.45147057745341512</v>
      </c>
      <c r="O41" s="434">
        <f>IFERROR(M41/K41-1,"-")</f>
        <v>-4.734088004658088E-2</v>
      </c>
      <c r="P41" s="433">
        <f>IFERROR(M41-L41,"-")</f>
        <v>862093</v>
      </c>
      <c r="Q41" s="433">
        <f>IFERROR(M41-K41,"-")</f>
        <v>-137731</v>
      </c>
      <c r="R41" s="434">
        <f>M41/$M$40</f>
        <v>0.34050637825586882</v>
      </c>
    </row>
    <row r="42" spans="1:19" x14ac:dyDescent="0.25">
      <c r="A42" s="432" t="s">
        <v>110</v>
      </c>
      <c r="B42" s="433">
        <v>492673</v>
      </c>
      <c r="C42" s="433">
        <v>39439</v>
      </c>
      <c r="D42" s="433">
        <v>333077</v>
      </c>
      <c r="E42" s="434">
        <f>IFERROR(D42/C42-1,"-")</f>
        <v>7.4453713329445481</v>
      </c>
      <c r="F42" s="434">
        <f>IFERROR(D42/B42-1,"-")</f>
        <v>-0.3239390021373203</v>
      </c>
      <c r="G42" s="433">
        <f>IFERROR(D42-C42,"-")</f>
        <v>293638</v>
      </c>
      <c r="H42" s="433">
        <f>IFERROR(D42-B42,"-")</f>
        <v>-159596</v>
      </c>
      <c r="I42" s="434">
        <f>D42/$D$40</f>
        <v>0.68050586877241015</v>
      </c>
      <c r="J42" s="425"/>
      <c r="K42" s="433">
        <v>5532298</v>
      </c>
      <c r="L42" s="433">
        <v>2303833</v>
      </c>
      <c r="M42" s="433">
        <v>5368071</v>
      </c>
      <c r="N42" s="434">
        <f>IFERROR(M42/L42-1,"-")</f>
        <v>1.3300608160400516</v>
      </c>
      <c r="O42" s="434">
        <f>IFERROR(M42/K42-1,"-")</f>
        <v>-2.9685132651928736E-2</v>
      </c>
      <c r="P42" s="433">
        <f>IFERROR(M42-L42,"-")</f>
        <v>3064238</v>
      </c>
      <c r="Q42" s="433">
        <f>IFERROR(M42-K42,"-")</f>
        <v>-164227</v>
      </c>
      <c r="R42" s="434">
        <f>M42/$M$40</f>
        <v>0.65949362174413118</v>
      </c>
    </row>
    <row r="43" spans="1:19" ht="21" x14ac:dyDescent="0.35">
      <c r="A43" s="353" t="s">
        <v>111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3"/>
      <c r="P43" s="353"/>
      <c r="Q43" s="353"/>
      <c r="R43" s="353"/>
    </row>
    <row r="44" spans="1:19" x14ac:dyDescent="0.25">
      <c r="A44" s="72"/>
      <c r="B44" s="11" t="s">
        <v>115</v>
      </c>
      <c r="C44" s="12"/>
      <c r="D44" s="12"/>
      <c r="E44" s="12"/>
      <c r="F44" s="12"/>
      <c r="G44" s="12"/>
      <c r="H44" s="12"/>
      <c r="I44" s="13"/>
      <c r="J44" s="449"/>
      <c r="K44" s="11" t="str">
        <f>K$5</f>
        <v>año</v>
      </c>
      <c r="L44" s="12"/>
      <c r="M44" s="12"/>
      <c r="N44" s="12"/>
      <c r="O44" s="12"/>
      <c r="P44" s="12"/>
      <c r="Q44" s="12"/>
      <c r="R44" s="13"/>
    </row>
    <row r="45" spans="1:19" x14ac:dyDescent="0.25">
      <c r="A45" s="15"/>
      <c r="B45" s="16">
        <f>B$6</f>
        <v>2019</v>
      </c>
      <c r="C45" s="16">
        <f t="shared" ref="C45:D45" si="15">C$6</f>
        <v>2022</v>
      </c>
      <c r="D45" s="16">
        <f t="shared" si="15"/>
        <v>2023</v>
      </c>
      <c r="E45" s="16" t="str">
        <f>CONCATENATE("var ",RIGHT(D45,2),"/",RIGHT(C45,2))</f>
        <v>var 23/22</v>
      </c>
      <c r="F45" s="16" t="str">
        <f>CONCATENATE("var ",RIGHT(D45,2),"/",RIGHT(B45,2))</f>
        <v>var 23/19</v>
      </c>
      <c r="G45" s="16" t="str">
        <f>CONCATENATE("dif ",RIGHT(D45,2),"-",RIGHT(C45,2))</f>
        <v>dif 23-22</v>
      </c>
      <c r="H45" s="16" t="str">
        <f>CONCATENATE("dif ",RIGHT(D45,2),"-",RIGHT(B45,2))</f>
        <v>dif 23-19</v>
      </c>
      <c r="I45" s="16" t="str">
        <f>CONCATENATE("cuota ",RIGHT(D45,2))</f>
        <v>cuota 23</v>
      </c>
      <c r="J45" s="450"/>
      <c r="K45" s="16">
        <f>K$6</f>
        <v>2019</v>
      </c>
      <c r="L45" s="16">
        <f t="shared" ref="L45:M45" si="16">L$6</f>
        <v>2021</v>
      </c>
      <c r="M45" s="16">
        <f t="shared" si="16"/>
        <v>2022</v>
      </c>
      <c r="N45" s="16" t="str">
        <f>CONCATENATE("var ",RIGHT(M45,2),"/",RIGHT(L45,2))</f>
        <v>var 22/21</v>
      </c>
      <c r="O45" s="16" t="str">
        <f>CONCATENATE("var ",RIGHT(M45,2),"/",RIGHT(K45,2))</f>
        <v>var 22/19</v>
      </c>
      <c r="P45" s="16" t="str">
        <f>CONCATENATE("dif ",RIGHT(M45,2),"-",RIGHT(L45,2))</f>
        <v>dif 22-21</v>
      </c>
      <c r="Q45" s="16" t="str">
        <f>CONCATENATE("dif ",RIGHT(M45,2),"-",RIGHT(K45,2))</f>
        <v>dif 22-19</v>
      </c>
      <c r="R45" s="16" t="str">
        <f>CONCATENATE("cuota ",RIGHT(M45,2))</f>
        <v>cuota 22</v>
      </c>
    </row>
    <row r="46" spans="1:19" x14ac:dyDescent="0.25">
      <c r="A46" s="451" t="s">
        <v>95</v>
      </c>
      <c r="B46" s="452">
        <v>6056</v>
      </c>
      <c r="C46" s="452">
        <v>1950</v>
      </c>
      <c r="D46" s="452">
        <v>4970</v>
      </c>
      <c r="E46" s="453">
        <f>IFERROR(D46/C46-1,"-")</f>
        <v>1.5487179487179485</v>
      </c>
      <c r="F46" s="453">
        <f>IFERROR(D46/B46-1,"-")</f>
        <v>-0.17932628797886396</v>
      </c>
      <c r="G46" s="452">
        <f>IFERROR(D46-C46,"-")</f>
        <v>3020</v>
      </c>
      <c r="H46" s="452">
        <f>IFERROR(D46-B46,"-")</f>
        <v>-1086</v>
      </c>
      <c r="I46" s="453">
        <f>D46/$D$46</f>
        <v>1</v>
      </c>
      <c r="J46" s="454"/>
      <c r="K46" s="452">
        <v>68733</v>
      </c>
      <c r="L46" s="452">
        <v>43255</v>
      </c>
      <c r="M46" s="452">
        <v>67012</v>
      </c>
      <c r="N46" s="453">
        <f>IFERROR(M46/L46-1,"-")</f>
        <v>0.54923130273956766</v>
      </c>
      <c r="O46" s="453">
        <f>IFERROR(M46/K46-1,"-")</f>
        <v>-2.5038918714445746E-2</v>
      </c>
      <c r="P46" s="452">
        <f>IFERROR(M46-L46,"-")</f>
        <v>23757</v>
      </c>
      <c r="Q46" s="452">
        <f>IFERROR(M46-K46,"-")</f>
        <v>-1721</v>
      </c>
      <c r="R46" s="453">
        <f>M46/$M$46</f>
        <v>1</v>
      </c>
    </row>
    <row r="47" spans="1:19" x14ac:dyDescent="0.25">
      <c r="A47" s="432" t="s">
        <v>96</v>
      </c>
      <c r="B47" s="433">
        <v>5496</v>
      </c>
      <c r="C47" s="433">
        <v>1865</v>
      </c>
      <c r="D47" s="433">
        <v>4491</v>
      </c>
      <c r="E47" s="434">
        <f>IFERROR(D47/C47-1,"-")</f>
        <v>1.4080428954423594</v>
      </c>
      <c r="F47" s="434">
        <f>IFERROR(D47/B47-1,"-")</f>
        <v>-0.18286026200873362</v>
      </c>
      <c r="G47" s="433">
        <f>IFERROR(D47-C47,"-")</f>
        <v>2626</v>
      </c>
      <c r="H47" s="433">
        <f>IFERROR(D47-B47,"-")</f>
        <v>-1005</v>
      </c>
      <c r="I47" s="434">
        <f>D47/$D$46</f>
        <v>0.90362173038229376</v>
      </c>
      <c r="J47" s="450"/>
      <c r="K47" s="433">
        <v>63163</v>
      </c>
      <c r="L47" s="433">
        <v>40848</v>
      </c>
      <c r="M47" s="433">
        <v>62015</v>
      </c>
      <c r="N47" s="434">
        <f>IFERROR(M47/L47-1,"-")</f>
        <v>0.51818938503721101</v>
      </c>
      <c r="O47" s="434">
        <f>IFERROR(M47/K47-1,"-")</f>
        <v>-1.8175197504868401E-2</v>
      </c>
      <c r="P47" s="433">
        <f>IFERROR(M47-L47,"-")</f>
        <v>21167</v>
      </c>
      <c r="Q47" s="433">
        <f>IFERROR(M47-K47,"-")</f>
        <v>-1148</v>
      </c>
      <c r="R47" s="434">
        <f>M47/$M$46</f>
        <v>0.92543126604190296</v>
      </c>
    </row>
    <row r="48" spans="1:19" x14ac:dyDescent="0.25">
      <c r="A48" s="432" t="s">
        <v>97</v>
      </c>
      <c r="B48" s="433">
        <v>560</v>
      </c>
      <c r="C48" s="433">
        <v>85</v>
      </c>
      <c r="D48" s="433">
        <v>479</v>
      </c>
      <c r="E48" s="434">
        <f>IFERROR(D48/C48-1,"-")</f>
        <v>4.6352941176470592</v>
      </c>
      <c r="F48" s="434">
        <f>IFERROR(D48/B48-1,"-")</f>
        <v>-0.14464285714285718</v>
      </c>
      <c r="G48" s="433">
        <f>IFERROR(D48-C48,"-")</f>
        <v>394</v>
      </c>
      <c r="H48" s="433">
        <f>IFERROR(D48-B48,"-")</f>
        <v>-81</v>
      </c>
      <c r="I48" s="434">
        <f>D48/$D$46</f>
        <v>9.6378269617706236E-2</v>
      </c>
      <c r="J48" s="450"/>
      <c r="K48" s="433">
        <v>5570</v>
      </c>
      <c r="L48" s="433">
        <v>2407</v>
      </c>
      <c r="M48" s="433">
        <v>4997</v>
      </c>
      <c r="N48" s="434">
        <f>IFERROR(M48/L48-1,"-")</f>
        <v>1.0760282509347734</v>
      </c>
      <c r="O48" s="434">
        <f>IFERROR(M48/K48-1,"-")</f>
        <v>-0.10287253141831243</v>
      </c>
      <c r="P48" s="433">
        <f>IFERROR(M48-L48,"-")</f>
        <v>2590</v>
      </c>
      <c r="Q48" s="433">
        <f>IFERROR(M48-K48,"-")</f>
        <v>-573</v>
      </c>
      <c r="R48" s="434">
        <f>M48/$M$46</f>
        <v>7.4568733958097058E-2</v>
      </c>
    </row>
    <row r="49" spans="1:18" ht="21" x14ac:dyDescent="0.35">
      <c r="A49" s="353" t="s">
        <v>112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</row>
    <row r="50" spans="1:18" x14ac:dyDescent="0.25">
      <c r="A50" s="72"/>
      <c r="B50" s="11" t="s">
        <v>115</v>
      </c>
      <c r="C50" s="12"/>
      <c r="D50" s="12"/>
      <c r="E50" s="12"/>
      <c r="F50" s="12"/>
      <c r="G50" s="12"/>
      <c r="H50" s="12"/>
      <c r="I50" s="13"/>
      <c r="J50" s="449"/>
      <c r="K50" s="11" t="str">
        <f>K$5</f>
        <v>año</v>
      </c>
      <c r="L50" s="12"/>
      <c r="M50" s="12"/>
      <c r="N50" s="12"/>
      <c r="O50" s="12"/>
      <c r="P50" s="12"/>
      <c r="Q50" s="12"/>
      <c r="R50" s="13"/>
    </row>
    <row r="51" spans="1:18" x14ac:dyDescent="0.25">
      <c r="A51" s="15" t="s">
        <v>99</v>
      </c>
      <c r="B51" s="16">
        <f>B$6</f>
        <v>2019</v>
      </c>
      <c r="C51" s="16">
        <f t="shared" ref="C51:D51" si="17">C$6</f>
        <v>2022</v>
      </c>
      <c r="D51" s="16">
        <f t="shared" si="17"/>
        <v>2023</v>
      </c>
      <c r="E51" s="16" t="str">
        <f>CONCATENATE("var ",RIGHT(D51,2),"/",RIGHT(C51,2))</f>
        <v>var 23/22</v>
      </c>
      <c r="F51" s="16" t="str">
        <f>CONCATENATE("var ",RIGHT(D51,2),"/",RIGHT(B51,2))</f>
        <v>var 23/19</v>
      </c>
      <c r="G51" s="16" t="str">
        <f>CONCATENATE("dif ",RIGHT(D51,2),"-",RIGHT(C51,2))</f>
        <v>dif 23-22</v>
      </c>
      <c r="H51" s="16" t="str">
        <f>CONCATENATE("dif ",RIGHT(D51,2),"-",RIGHT(B51,2))</f>
        <v>dif 23-19</v>
      </c>
      <c r="I51" s="16" t="str">
        <f>CONCATENATE("cuota ",RIGHT(D51,2))</f>
        <v>cuota 23</v>
      </c>
      <c r="J51" s="450"/>
      <c r="K51" s="16">
        <f>K$6</f>
        <v>2019</v>
      </c>
      <c r="L51" s="16">
        <f t="shared" ref="L51:M51" si="18">L$6</f>
        <v>2021</v>
      </c>
      <c r="M51" s="16">
        <f t="shared" si="18"/>
        <v>2022</v>
      </c>
      <c r="N51" s="16" t="str">
        <f>CONCATENATE("var ",RIGHT(M51,2),"/",RIGHT(L51,2))</f>
        <v>var 22/21</v>
      </c>
      <c r="O51" s="16" t="str">
        <f>CONCATENATE("var ",RIGHT(M51,2),"/",RIGHT(K51,2))</f>
        <v>var 22/19</v>
      </c>
      <c r="P51" s="16" t="str">
        <f>CONCATENATE("dif ",RIGHT(M51,2),"-",RIGHT(L51,2))</f>
        <v>dif 22-21</v>
      </c>
      <c r="Q51" s="16" t="str">
        <f>CONCATENATE("dif ",RIGHT(M51,2),"-",RIGHT(K51,2))</f>
        <v>dif 22-19</v>
      </c>
      <c r="R51" s="16" t="str">
        <f>CONCATENATE("cuota ",RIGHT(M51,2))</f>
        <v>cuota 22</v>
      </c>
    </row>
    <row r="52" spans="1:18" x14ac:dyDescent="0.25">
      <c r="A52" s="455" t="s">
        <v>100</v>
      </c>
      <c r="B52" s="456">
        <v>6056</v>
      </c>
      <c r="C52" s="456">
        <v>1950</v>
      </c>
      <c r="D52" s="456">
        <v>4970</v>
      </c>
      <c r="E52" s="457">
        <f t="shared" ref="E52:E73" si="19">IFERROR(D52/C52-1,"-")</f>
        <v>1.5487179487179485</v>
      </c>
      <c r="F52" s="457">
        <f t="shared" ref="F52:F73" si="20">IFERROR(D52/B52-1,"-")</f>
        <v>-0.17932628797886396</v>
      </c>
      <c r="G52" s="456">
        <f t="shared" ref="G52:G73" si="21">IFERROR(D52-C52,"-")</f>
        <v>3020</v>
      </c>
      <c r="H52" s="456">
        <f t="shared" ref="H52:H73" si="22">IFERROR(D52-B52,"-")</f>
        <v>-1086</v>
      </c>
      <c r="I52" s="457">
        <f t="shared" ref="I52:I59" si="23">IFERROR(D52/$D$52,"-")</f>
        <v>1</v>
      </c>
      <c r="J52" s="454"/>
      <c r="K52" s="456">
        <v>68733</v>
      </c>
      <c r="L52" s="456">
        <v>43255</v>
      </c>
      <c r="M52" s="456">
        <v>67012</v>
      </c>
      <c r="N52" s="457">
        <f t="shared" ref="N52:N73" si="24">IFERROR(M52/L52-1,"-")</f>
        <v>0.54923130273956766</v>
      </c>
      <c r="O52" s="457">
        <f t="shared" ref="O52:O73" si="25">IFERROR(M52/K52-1,"-")</f>
        <v>-2.5038918714445746E-2</v>
      </c>
      <c r="P52" s="456">
        <f t="shared" ref="P52:P73" si="26">IFERROR(M52-L52,"-")</f>
        <v>23757</v>
      </c>
      <c r="Q52" s="456">
        <f t="shared" ref="Q52:Q73" si="27">IFERROR(M52-K52,"-")</f>
        <v>-1721</v>
      </c>
      <c r="R52" s="457">
        <f>M52/$M$52</f>
        <v>1</v>
      </c>
    </row>
    <row r="53" spans="1:18" x14ac:dyDescent="0.25">
      <c r="A53" s="458" t="s">
        <v>101</v>
      </c>
      <c r="B53" s="459">
        <v>3176</v>
      </c>
      <c r="C53" s="459">
        <v>1425</v>
      </c>
      <c r="D53" s="459">
        <v>2458</v>
      </c>
      <c r="E53" s="460">
        <f t="shared" si="19"/>
        <v>0.72491228070175429</v>
      </c>
      <c r="F53" s="460">
        <f t="shared" si="20"/>
        <v>-0.22607052896725444</v>
      </c>
      <c r="G53" s="459">
        <f t="shared" si="21"/>
        <v>1033</v>
      </c>
      <c r="H53" s="459">
        <f t="shared" si="22"/>
        <v>-718</v>
      </c>
      <c r="I53" s="460">
        <f t="shared" si="23"/>
        <v>0.49456740442655933</v>
      </c>
      <c r="J53" s="461"/>
      <c r="K53" s="459">
        <v>39561</v>
      </c>
      <c r="L53" s="459">
        <v>27901</v>
      </c>
      <c r="M53" s="459">
        <v>36772</v>
      </c>
      <c r="N53" s="460">
        <f t="shared" si="24"/>
        <v>0.31794559334790873</v>
      </c>
      <c r="O53" s="460">
        <f t="shared" si="25"/>
        <v>-7.0498723490306059E-2</v>
      </c>
      <c r="P53" s="459">
        <f t="shared" si="26"/>
        <v>8871</v>
      </c>
      <c r="Q53" s="459">
        <f t="shared" si="27"/>
        <v>-2789</v>
      </c>
      <c r="R53" s="460">
        <f t="shared" ref="R53:R73" si="28">M53/$M$52</f>
        <v>0.54873753954515614</v>
      </c>
    </row>
    <row r="54" spans="1:18" x14ac:dyDescent="0.25">
      <c r="A54" s="432" t="s">
        <v>102</v>
      </c>
      <c r="B54" s="433">
        <v>2180</v>
      </c>
      <c r="C54" s="433">
        <v>1008</v>
      </c>
      <c r="D54" s="433">
        <v>1594</v>
      </c>
      <c r="E54" s="434">
        <f>IFERROR(D54/C54-1,"-")</f>
        <v>0.58134920634920628</v>
      </c>
      <c r="F54" s="434">
        <f t="shared" si="20"/>
        <v>-0.26880733944954127</v>
      </c>
      <c r="G54" s="433">
        <f t="shared" si="21"/>
        <v>586</v>
      </c>
      <c r="H54" s="433">
        <f t="shared" si="22"/>
        <v>-586</v>
      </c>
      <c r="I54" s="434">
        <f t="shared" si="23"/>
        <v>0.32072434607645878</v>
      </c>
      <c r="J54" s="450"/>
      <c r="K54" s="433">
        <v>27127</v>
      </c>
      <c r="L54" s="433">
        <v>18776</v>
      </c>
      <c r="M54" s="433">
        <v>24666</v>
      </c>
      <c r="N54" s="434">
        <f t="shared" si="24"/>
        <v>0.31369833830421823</v>
      </c>
      <c r="O54" s="434">
        <f t="shared" si="25"/>
        <v>-9.0721421462012009E-2</v>
      </c>
      <c r="P54" s="433">
        <f t="shared" si="26"/>
        <v>5890</v>
      </c>
      <c r="Q54" s="433">
        <f t="shared" si="27"/>
        <v>-2461</v>
      </c>
      <c r="R54" s="434">
        <f t="shared" si="28"/>
        <v>0.36808332835909985</v>
      </c>
    </row>
    <row r="55" spans="1:18" x14ac:dyDescent="0.25">
      <c r="A55" s="432" t="s">
        <v>103</v>
      </c>
      <c r="B55" s="433">
        <v>996</v>
      </c>
      <c r="C55" s="433">
        <v>417</v>
      </c>
      <c r="D55" s="433">
        <v>864</v>
      </c>
      <c r="E55" s="434">
        <f>IFERROR(D55/C55-1,"-")</f>
        <v>1.0719424460431655</v>
      </c>
      <c r="F55" s="434">
        <f t="shared" si="20"/>
        <v>-0.13253012048192769</v>
      </c>
      <c r="G55" s="433">
        <f t="shared" si="21"/>
        <v>447</v>
      </c>
      <c r="H55" s="433">
        <f t="shared" si="22"/>
        <v>-132</v>
      </c>
      <c r="I55" s="434">
        <f t="shared" si="23"/>
        <v>0.17384305835010061</v>
      </c>
      <c r="J55" s="450"/>
      <c r="K55" s="433">
        <v>12434</v>
      </c>
      <c r="L55" s="433">
        <v>9125</v>
      </c>
      <c r="M55" s="433">
        <v>12106</v>
      </c>
      <c r="N55" s="434">
        <f t="shared" si="24"/>
        <v>0.32668493150684941</v>
      </c>
      <c r="O55" s="434">
        <f t="shared" si="25"/>
        <v>-2.6379282612192356E-2</v>
      </c>
      <c r="P55" s="433">
        <f t="shared" si="26"/>
        <v>2981</v>
      </c>
      <c r="Q55" s="433">
        <f t="shared" si="27"/>
        <v>-328</v>
      </c>
      <c r="R55" s="434">
        <f t="shared" si="28"/>
        <v>0.18065421118605623</v>
      </c>
    </row>
    <row r="56" spans="1:18" x14ac:dyDescent="0.25">
      <c r="A56" s="458" t="s">
        <v>104</v>
      </c>
      <c r="B56" s="459">
        <v>2880</v>
      </c>
      <c r="C56" s="459">
        <v>525</v>
      </c>
      <c r="D56" s="459">
        <v>2512</v>
      </c>
      <c r="E56" s="460">
        <f t="shared" si="19"/>
        <v>3.784761904761905</v>
      </c>
      <c r="F56" s="460">
        <f t="shared" si="20"/>
        <v>-0.12777777777777777</v>
      </c>
      <c r="G56" s="459">
        <f t="shared" si="21"/>
        <v>1987</v>
      </c>
      <c r="H56" s="459">
        <f t="shared" si="22"/>
        <v>-368</v>
      </c>
      <c r="I56" s="460">
        <f t="shared" si="23"/>
        <v>0.50543259557344067</v>
      </c>
      <c r="J56" s="461"/>
      <c r="K56" s="459">
        <v>29172</v>
      </c>
      <c r="L56" s="459">
        <v>15354</v>
      </c>
      <c r="M56" s="459">
        <v>30240</v>
      </c>
      <c r="N56" s="460">
        <f t="shared" si="24"/>
        <v>0.96951934349355207</v>
      </c>
      <c r="O56" s="460">
        <f t="shared" si="25"/>
        <v>3.6610448375154148E-2</v>
      </c>
      <c r="P56" s="459">
        <f t="shared" si="26"/>
        <v>14886</v>
      </c>
      <c r="Q56" s="459">
        <f t="shared" si="27"/>
        <v>1068</v>
      </c>
      <c r="R56" s="460">
        <f t="shared" si="28"/>
        <v>0.45126246045484392</v>
      </c>
    </row>
    <row r="57" spans="1:18" x14ac:dyDescent="0.25">
      <c r="A57" s="432" t="s">
        <v>105</v>
      </c>
      <c r="B57" s="433">
        <v>1041</v>
      </c>
      <c r="C57" s="433">
        <v>121</v>
      </c>
      <c r="D57" s="433">
        <v>875</v>
      </c>
      <c r="E57" s="434">
        <f t="shared" si="19"/>
        <v>6.2314049586776861</v>
      </c>
      <c r="F57" s="434">
        <f t="shared" si="20"/>
        <v>-0.15946205571565797</v>
      </c>
      <c r="G57" s="433">
        <f t="shared" si="21"/>
        <v>754</v>
      </c>
      <c r="H57" s="433">
        <f t="shared" si="22"/>
        <v>-166</v>
      </c>
      <c r="I57" s="434">
        <f t="shared" si="23"/>
        <v>0.176056338028169</v>
      </c>
      <c r="J57" s="450"/>
      <c r="K57" s="433">
        <v>12155</v>
      </c>
      <c r="L57" s="433">
        <v>5227</v>
      </c>
      <c r="M57" s="433">
        <v>13386</v>
      </c>
      <c r="N57" s="434">
        <f t="shared" si="24"/>
        <v>1.5609336139276833</v>
      </c>
      <c r="O57" s="434">
        <f t="shared" si="25"/>
        <v>0.10127519539284235</v>
      </c>
      <c r="P57" s="433">
        <f t="shared" si="26"/>
        <v>8159</v>
      </c>
      <c r="Q57" s="433">
        <f t="shared" si="27"/>
        <v>1231</v>
      </c>
      <c r="R57" s="434">
        <f t="shared" si="28"/>
        <v>0.19975526771324539</v>
      </c>
    </row>
    <row r="58" spans="1:18" x14ac:dyDescent="0.25">
      <c r="A58" s="432" t="s">
        <v>23</v>
      </c>
      <c r="B58" s="433">
        <v>589</v>
      </c>
      <c r="C58" s="433">
        <v>142</v>
      </c>
      <c r="D58" s="433">
        <v>469</v>
      </c>
      <c r="E58" s="434">
        <f t="shared" si="19"/>
        <v>2.3028169014084505</v>
      </c>
      <c r="F58" s="434">
        <f t="shared" si="20"/>
        <v>-0.20373514431239392</v>
      </c>
      <c r="G58" s="433">
        <f t="shared" si="21"/>
        <v>327</v>
      </c>
      <c r="H58" s="433">
        <f t="shared" si="22"/>
        <v>-120</v>
      </c>
      <c r="I58" s="434">
        <f t="shared" si="23"/>
        <v>9.4366197183098591E-2</v>
      </c>
      <c r="J58" s="450"/>
      <c r="K58" s="433">
        <v>4714</v>
      </c>
      <c r="L58" s="433">
        <v>2837</v>
      </c>
      <c r="M58" s="433">
        <v>4287</v>
      </c>
      <c r="N58" s="434">
        <f t="shared" si="24"/>
        <v>0.51110327811068035</v>
      </c>
      <c r="O58" s="434">
        <f t="shared" si="25"/>
        <v>-9.0581247348324179E-2</v>
      </c>
      <c r="P58" s="433">
        <f t="shared" si="26"/>
        <v>1450</v>
      </c>
      <c r="Q58" s="433">
        <f t="shared" si="27"/>
        <v>-427</v>
      </c>
      <c r="R58" s="434">
        <f t="shared" si="28"/>
        <v>6.397361666567182E-2</v>
      </c>
    </row>
    <row r="59" spans="1:18" x14ac:dyDescent="0.25">
      <c r="A59" s="432" t="s">
        <v>33</v>
      </c>
      <c r="B59" s="433">
        <v>152</v>
      </c>
      <c r="C59" s="433">
        <v>54</v>
      </c>
      <c r="D59" s="433">
        <v>147</v>
      </c>
      <c r="E59" s="434">
        <f t="shared" si="19"/>
        <v>1.7222222222222223</v>
      </c>
      <c r="F59" s="434">
        <f t="shared" si="20"/>
        <v>-3.289473684210531E-2</v>
      </c>
      <c r="G59" s="433">
        <f t="shared" si="21"/>
        <v>93</v>
      </c>
      <c r="H59" s="433">
        <f t="shared" si="22"/>
        <v>-5</v>
      </c>
      <c r="I59" s="434">
        <f t="shared" si="23"/>
        <v>2.9577464788732393E-2</v>
      </c>
      <c r="J59" s="450"/>
      <c r="K59" s="433">
        <v>1566</v>
      </c>
      <c r="L59" s="433">
        <v>1062</v>
      </c>
      <c r="M59" s="433">
        <v>1607</v>
      </c>
      <c r="N59" s="434">
        <f t="shared" si="24"/>
        <v>0.51318267419962327</v>
      </c>
      <c r="O59" s="434">
        <f t="shared" si="25"/>
        <v>2.6181353767560589E-2</v>
      </c>
      <c r="P59" s="433">
        <f t="shared" si="26"/>
        <v>545</v>
      </c>
      <c r="Q59" s="433">
        <f t="shared" si="27"/>
        <v>41</v>
      </c>
      <c r="R59" s="434">
        <f t="shared" si="28"/>
        <v>2.3980779561869517E-2</v>
      </c>
    </row>
    <row r="60" spans="1:18" x14ac:dyDescent="0.25">
      <c r="A60" s="432" t="s">
        <v>28</v>
      </c>
      <c r="B60" s="433">
        <v>109</v>
      </c>
      <c r="C60" s="433">
        <v>0</v>
      </c>
      <c r="D60" s="433">
        <v>64</v>
      </c>
      <c r="E60" s="434" t="str">
        <f t="shared" si="19"/>
        <v>-</v>
      </c>
      <c r="F60" s="434">
        <f t="shared" si="20"/>
        <v>-0.41284403669724767</v>
      </c>
      <c r="G60" s="433">
        <f t="shared" si="21"/>
        <v>64</v>
      </c>
      <c r="H60" s="433">
        <f t="shared" si="22"/>
        <v>-45</v>
      </c>
      <c r="I60" s="434">
        <f>IFERROR(D60/$D$52,"-")</f>
        <v>1.2877263581488933E-2</v>
      </c>
      <c r="J60" s="450"/>
      <c r="K60" s="433">
        <v>606</v>
      </c>
      <c r="L60" s="433">
        <v>132</v>
      </c>
      <c r="M60" s="433">
        <v>378</v>
      </c>
      <c r="N60" s="434">
        <f t="shared" si="24"/>
        <v>1.8636363636363638</v>
      </c>
      <c r="O60" s="434">
        <f t="shared" si="25"/>
        <v>-0.37623762376237624</v>
      </c>
      <c r="P60" s="433">
        <f t="shared" si="26"/>
        <v>246</v>
      </c>
      <c r="Q60" s="433">
        <f t="shared" si="27"/>
        <v>-228</v>
      </c>
      <c r="R60" s="434">
        <f t="shared" si="28"/>
        <v>5.6407807556855486E-3</v>
      </c>
    </row>
    <row r="61" spans="1:18" x14ac:dyDescent="0.25">
      <c r="A61" s="432" t="s">
        <v>38</v>
      </c>
      <c r="B61" s="433">
        <v>80</v>
      </c>
      <c r="C61" s="433">
        <v>5</v>
      </c>
      <c r="D61" s="433">
        <v>52</v>
      </c>
      <c r="E61" s="434">
        <f t="shared" si="19"/>
        <v>9.4</v>
      </c>
      <c r="F61" s="434">
        <f t="shared" si="20"/>
        <v>-0.35</v>
      </c>
      <c r="G61" s="433">
        <f t="shared" si="21"/>
        <v>47</v>
      </c>
      <c r="H61" s="433">
        <f t="shared" si="22"/>
        <v>-28</v>
      </c>
      <c r="I61" s="434">
        <f t="shared" ref="I61:I73" si="29">IFERROR(D61/$D$52,"-")</f>
        <v>1.0462776659959759E-2</v>
      </c>
      <c r="J61" s="450"/>
      <c r="K61" s="433">
        <v>561</v>
      </c>
      <c r="L61" s="433">
        <v>128</v>
      </c>
      <c r="M61" s="433">
        <v>294</v>
      </c>
      <c r="N61" s="434">
        <f t="shared" si="24"/>
        <v>1.296875</v>
      </c>
      <c r="O61" s="434">
        <f t="shared" si="25"/>
        <v>-0.47593582887700536</v>
      </c>
      <c r="P61" s="433">
        <f t="shared" si="26"/>
        <v>166</v>
      </c>
      <c r="Q61" s="433">
        <f t="shared" si="27"/>
        <v>-267</v>
      </c>
      <c r="R61" s="434">
        <f t="shared" si="28"/>
        <v>4.3872739210887605E-3</v>
      </c>
    </row>
    <row r="62" spans="1:18" x14ac:dyDescent="0.25">
      <c r="A62" s="432" t="s">
        <v>31</v>
      </c>
      <c r="B62" s="433">
        <v>87</v>
      </c>
      <c r="C62" s="433">
        <v>33</v>
      </c>
      <c r="D62" s="433">
        <v>101</v>
      </c>
      <c r="E62" s="434">
        <f t="shared" si="19"/>
        <v>2.0606060606060606</v>
      </c>
      <c r="F62" s="434">
        <f t="shared" si="20"/>
        <v>0.16091954022988508</v>
      </c>
      <c r="G62" s="433">
        <f t="shared" si="21"/>
        <v>68</v>
      </c>
      <c r="H62" s="433">
        <f t="shared" si="22"/>
        <v>14</v>
      </c>
      <c r="I62" s="434">
        <f t="shared" si="29"/>
        <v>2.0321931589537223E-2</v>
      </c>
      <c r="J62" s="450"/>
      <c r="K62" s="433">
        <v>1137</v>
      </c>
      <c r="L62" s="433">
        <v>863</v>
      </c>
      <c r="M62" s="433">
        <v>1362</v>
      </c>
      <c r="N62" s="434">
        <f t="shared" si="24"/>
        <v>0.57821552723059089</v>
      </c>
      <c r="O62" s="434">
        <f t="shared" si="25"/>
        <v>0.19788918205804751</v>
      </c>
      <c r="P62" s="433">
        <f t="shared" si="26"/>
        <v>499</v>
      </c>
      <c r="Q62" s="433">
        <f t="shared" si="27"/>
        <v>225</v>
      </c>
      <c r="R62" s="434">
        <f t="shared" si="28"/>
        <v>2.0324717960962215E-2</v>
      </c>
    </row>
    <row r="63" spans="1:18" x14ac:dyDescent="0.25">
      <c r="A63" s="432" t="s">
        <v>32</v>
      </c>
      <c r="B63" s="433">
        <v>94</v>
      </c>
      <c r="C63" s="433">
        <v>19</v>
      </c>
      <c r="D63" s="433">
        <v>113</v>
      </c>
      <c r="E63" s="434">
        <f t="shared" si="19"/>
        <v>4.9473684210526319</v>
      </c>
      <c r="F63" s="434">
        <f t="shared" si="20"/>
        <v>0.2021276595744681</v>
      </c>
      <c r="G63" s="433">
        <f t="shared" si="21"/>
        <v>94</v>
      </c>
      <c r="H63" s="433">
        <f t="shared" si="22"/>
        <v>19</v>
      </c>
      <c r="I63" s="434">
        <f t="shared" si="29"/>
        <v>2.2736418511066399E-2</v>
      </c>
      <c r="J63" s="450"/>
      <c r="K63" s="433">
        <v>1141</v>
      </c>
      <c r="L63" s="433">
        <v>689</v>
      </c>
      <c r="M63" s="433">
        <v>1275</v>
      </c>
      <c r="N63" s="434">
        <f t="shared" si="24"/>
        <v>0.85050798258345428</v>
      </c>
      <c r="O63" s="434">
        <f t="shared" si="25"/>
        <v>0.11744084136722166</v>
      </c>
      <c r="P63" s="433">
        <f t="shared" si="26"/>
        <v>586</v>
      </c>
      <c r="Q63" s="433">
        <f t="shared" si="27"/>
        <v>134</v>
      </c>
      <c r="R63" s="434">
        <f t="shared" si="28"/>
        <v>1.9026443025129826E-2</v>
      </c>
    </row>
    <row r="64" spans="1:18" x14ac:dyDescent="0.25">
      <c r="A64" s="432" t="s">
        <v>36</v>
      </c>
      <c r="B64" s="433">
        <v>149</v>
      </c>
      <c r="C64" s="433">
        <v>28</v>
      </c>
      <c r="D64" s="433">
        <v>146</v>
      </c>
      <c r="E64" s="434">
        <f t="shared" si="19"/>
        <v>4.2142857142857144</v>
      </c>
      <c r="F64" s="434">
        <f t="shared" si="20"/>
        <v>-2.0134228187919434E-2</v>
      </c>
      <c r="G64" s="433">
        <f t="shared" si="21"/>
        <v>118</v>
      </c>
      <c r="H64" s="433">
        <f t="shared" si="22"/>
        <v>-3</v>
      </c>
      <c r="I64" s="434">
        <f t="shared" si="29"/>
        <v>2.9376257545271629E-2</v>
      </c>
      <c r="J64" s="450"/>
      <c r="K64" s="433">
        <v>1314</v>
      </c>
      <c r="L64" s="433">
        <v>1045</v>
      </c>
      <c r="M64" s="433">
        <v>1792</v>
      </c>
      <c r="N64" s="434">
        <f t="shared" si="24"/>
        <v>0.71483253588516749</v>
      </c>
      <c r="O64" s="434">
        <f t="shared" si="25"/>
        <v>0.36377473363774726</v>
      </c>
      <c r="P64" s="433">
        <f t="shared" si="26"/>
        <v>747</v>
      </c>
      <c r="Q64" s="433">
        <f t="shared" si="27"/>
        <v>478</v>
      </c>
      <c r="R64" s="434">
        <f t="shared" si="28"/>
        <v>2.6741479138064825E-2</v>
      </c>
    </row>
    <row r="65" spans="1:18" x14ac:dyDescent="0.25">
      <c r="A65" s="432" t="s">
        <v>26</v>
      </c>
      <c r="B65" s="433">
        <v>98</v>
      </c>
      <c r="C65" s="433">
        <v>0</v>
      </c>
      <c r="D65" s="433">
        <v>80</v>
      </c>
      <c r="E65" s="434" t="str">
        <f t="shared" si="19"/>
        <v>-</v>
      </c>
      <c r="F65" s="434">
        <f t="shared" si="20"/>
        <v>-0.18367346938775508</v>
      </c>
      <c r="G65" s="433">
        <f t="shared" si="21"/>
        <v>80</v>
      </c>
      <c r="H65" s="433">
        <f t="shared" si="22"/>
        <v>-18</v>
      </c>
      <c r="I65" s="434">
        <f t="shared" si="29"/>
        <v>1.6096579476861168E-2</v>
      </c>
      <c r="J65" s="450"/>
      <c r="K65" s="433">
        <v>652</v>
      </c>
      <c r="L65" s="433">
        <v>221</v>
      </c>
      <c r="M65" s="433">
        <v>572</v>
      </c>
      <c r="N65" s="434">
        <f t="shared" si="24"/>
        <v>1.5882352941176472</v>
      </c>
      <c r="O65" s="434">
        <f t="shared" si="25"/>
        <v>-0.12269938650306744</v>
      </c>
      <c r="P65" s="433">
        <f t="shared" si="26"/>
        <v>351</v>
      </c>
      <c r="Q65" s="433">
        <f t="shared" si="27"/>
        <v>-80</v>
      </c>
      <c r="R65" s="434">
        <f t="shared" si="28"/>
        <v>8.5357846355876565E-3</v>
      </c>
    </row>
    <row r="66" spans="1:18" x14ac:dyDescent="0.25">
      <c r="A66" s="432" t="s">
        <v>44</v>
      </c>
      <c r="B66" s="433">
        <v>60</v>
      </c>
      <c r="C66" s="433">
        <v>20</v>
      </c>
      <c r="D66" s="433">
        <v>54</v>
      </c>
      <c r="E66" s="434">
        <f t="shared" si="19"/>
        <v>1.7000000000000002</v>
      </c>
      <c r="F66" s="434">
        <f t="shared" si="20"/>
        <v>-9.9999999999999978E-2</v>
      </c>
      <c r="G66" s="433">
        <f t="shared" si="21"/>
        <v>34</v>
      </c>
      <c r="H66" s="433">
        <f t="shared" si="22"/>
        <v>-6</v>
      </c>
      <c r="I66" s="434">
        <f t="shared" si="29"/>
        <v>1.0865191146881288E-2</v>
      </c>
      <c r="J66" s="450"/>
      <c r="K66" s="433">
        <v>645</v>
      </c>
      <c r="L66" s="433">
        <v>512</v>
      </c>
      <c r="M66" s="433">
        <v>630</v>
      </c>
      <c r="N66" s="434">
        <f t="shared" si="24"/>
        <v>0.23046875</v>
      </c>
      <c r="O66" s="434">
        <f t="shared" si="25"/>
        <v>-2.3255813953488413E-2</v>
      </c>
      <c r="P66" s="433">
        <f t="shared" si="26"/>
        <v>118</v>
      </c>
      <c r="Q66" s="433">
        <f t="shared" si="27"/>
        <v>-15</v>
      </c>
      <c r="R66" s="434">
        <f t="shared" si="28"/>
        <v>9.4013012594759155E-3</v>
      </c>
    </row>
    <row r="67" spans="1:18" x14ac:dyDescent="0.25">
      <c r="A67" s="432" t="s">
        <v>34</v>
      </c>
      <c r="B67" s="433">
        <v>72</v>
      </c>
      <c r="C67" s="433">
        <v>16</v>
      </c>
      <c r="D67" s="433">
        <v>87</v>
      </c>
      <c r="E67" s="434">
        <f t="shared" si="19"/>
        <v>4.4375</v>
      </c>
      <c r="F67" s="434">
        <f t="shared" si="20"/>
        <v>0.20833333333333326</v>
      </c>
      <c r="G67" s="433">
        <f t="shared" si="21"/>
        <v>71</v>
      </c>
      <c r="H67" s="433">
        <f t="shared" si="22"/>
        <v>15</v>
      </c>
      <c r="I67" s="434">
        <f t="shared" si="29"/>
        <v>1.7505030181086519E-2</v>
      </c>
      <c r="J67" s="450"/>
      <c r="K67" s="433">
        <v>921</v>
      </c>
      <c r="L67" s="433">
        <v>385</v>
      </c>
      <c r="M67" s="433">
        <v>922</v>
      </c>
      <c r="N67" s="434">
        <f t="shared" si="24"/>
        <v>1.3948051948051949</v>
      </c>
      <c r="O67" s="434">
        <f t="shared" si="25"/>
        <v>1.0857763300760048E-3</v>
      </c>
      <c r="P67" s="433">
        <f t="shared" si="26"/>
        <v>537</v>
      </c>
      <c r="Q67" s="433">
        <f t="shared" si="27"/>
        <v>1</v>
      </c>
      <c r="R67" s="434">
        <f t="shared" si="28"/>
        <v>1.3758729779740943E-2</v>
      </c>
    </row>
    <row r="68" spans="1:18" x14ac:dyDescent="0.25">
      <c r="A68" s="432" t="s">
        <v>45</v>
      </c>
      <c r="B68" s="433">
        <v>62</v>
      </c>
      <c r="C68" s="433">
        <v>28</v>
      </c>
      <c r="D68" s="433">
        <v>63</v>
      </c>
      <c r="E68" s="434">
        <f t="shared" si="19"/>
        <v>1.25</v>
      </c>
      <c r="F68" s="434">
        <f t="shared" si="20"/>
        <v>1.6129032258064502E-2</v>
      </c>
      <c r="G68" s="433">
        <f t="shared" si="21"/>
        <v>35</v>
      </c>
      <c r="H68" s="433">
        <f t="shared" si="22"/>
        <v>1</v>
      </c>
      <c r="I68" s="434">
        <f t="shared" si="29"/>
        <v>1.2676056338028169E-2</v>
      </c>
      <c r="J68" s="450"/>
      <c r="K68" s="433">
        <v>667</v>
      </c>
      <c r="L68" s="433">
        <v>562</v>
      </c>
      <c r="M68" s="433">
        <v>774</v>
      </c>
      <c r="N68" s="434">
        <f t="shared" si="24"/>
        <v>0.37722419928825612</v>
      </c>
      <c r="O68" s="434">
        <f t="shared" si="25"/>
        <v>0.16041979010494756</v>
      </c>
      <c r="P68" s="433">
        <f t="shared" si="26"/>
        <v>212</v>
      </c>
      <c r="Q68" s="433">
        <f t="shared" si="27"/>
        <v>107</v>
      </c>
      <c r="R68" s="434">
        <f t="shared" si="28"/>
        <v>1.1550170118784696E-2</v>
      </c>
    </row>
    <row r="69" spans="1:18" x14ac:dyDescent="0.25">
      <c r="A69" s="432" t="s">
        <v>37</v>
      </c>
      <c r="B69" s="433">
        <v>58</v>
      </c>
      <c r="C69" s="433">
        <v>0</v>
      </c>
      <c r="D69" s="433">
        <v>40</v>
      </c>
      <c r="E69" s="434" t="str">
        <f t="shared" si="19"/>
        <v>-</v>
      </c>
      <c r="F69" s="434">
        <f t="shared" si="20"/>
        <v>-0.31034482758620685</v>
      </c>
      <c r="G69" s="433">
        <f t="shared" si="21"/>
        <v>40</v>
      </c>
      <c r="H69" s="433">
        <f t="shared" si="22"/>
        <v>-18</v>
      </c>
      <c r="I69" s="434">
        <f t="shared" si="29"/>
        <v>8.0482897384305842E-3</v>
      </c>
      <c r="J69" s="450"/>
      <c r="K69" s="433">
        <v>425</v>
      </c>
      <c r="L69" s="433">
        <v>64</v>
      </c>
      <c r="M69" s="433">
        <v>269</v>
      </c>
      <c r="N69" s="434">
        <f t="shared" si="24"/>
        <v>3.203125</v>
      </c>
      <c r="O69" s="434">
        <f t="shared" si="25"/>
        <v>-0.36705882352941177</v>
      </c>
      <c r="P69" s="433">
        <f t="shared" si="26"/>
        <v>205</v>
      </c>
      <c r="Q69" s="433">
        <f t="shared" si="27"/>
        <v>-156</v>
      </c>
      <c r="R69" s="434">
        <f t="shared" si="28"/>
        <v>4.0142064107920967E-3</v>
      </c>
    </row>
    <row r="70" spans="1:18" x14ac:dyDescent="0.25">
      <c r="A70" s="432" t="s">
        <v>24</v>
      </c>
      <c r="B70" s="433">
        <v>46</v>
      </c>
      <c r="C70" s="433">
        <v>12</v>
      </c>
      <c r="D70" s="433">
        <v>37</v>
      </c>
      <c r="E70" s="434">
        <f t="shared" si="19"/>
        <v>2.0833333333333335</v>
      </c>
      <c r="F70" s="434">
        <f t="shared" si="20"/>
        <v>-0.19565217391304346</v>
      </c>
      <c r="G70" s="433">
        <f t="shared" si="21"/>
        <v>25</v>
      </c>
      <c r="H70" s="433">
        <f t="shared" si="22"/>
        <v>-9</v>
      </c>
      <c r="I70" s="434">
        <f t="shared" si="29"/>
        <v>7.4446680080482901E-3</v>
      </c>
      <c r="J70" s="450"/>
      <c r="K70" s="433">
        <v>406</v>
      </c>
      <c r="L70" s="433">
        <v>292</v>
      </c>
      <c r="M70" s="433">
        <v>411</v>
      </c>
      <c r="N70" s="434">
        <f t="shared" si="24"/>
        <v>0.40753424657534243</v>
      </c>
      <c r="O70" s="434">
        <f t="shared" si="25"/>
        <v>1.2315270935960632E-2</v>
      </c>
      <c r="P70" s="433">
        <f t="shared" si="26"/>
        <v>119</v>
      </c>
      <c r="Q70" s="433">
        <f t="shared" si="27"/>
        <v>5</v>
      </c>
      <c r="R70" s="434">
        <f t="shared" si="28"/>
        <v>6.1332298692771446E-3</v>
      </c>
    </row>
    <row r="71" spans="1:18" x14ac:dyDescent="0.25">
      <c r="A71" s="432" t="s">
        <v>41</v>
      </c>
      <c r="B71" s="433">
        <v>22</v>
      </c>
      <c r="C71" s="433">
        <v>17</v>
      </c>
      <c r="D71" s="433">
        <v>40</v>
      </c>
      <c r="E71" s="434">
        <f t="shared" si="19"/>
        <v>1.3529411764705883</v>
      </c>
      <c r="F71" s="434">
        <f t="shared" si="20"/>
        <v>0.81818181818181812</v>
      </c>
      <c r="G71" s="433">
        <f t="shared" si="21"/>
        <v>23</v>
      </c>
      <c r="H71" s="433">
        <f t="shared" si="22"/>
        <v>18</v>
      </c>
      <c r="I71" s="434">
        <f t="shared" si="29"/>
        <v>8.0482897384305842E-3</v>
      </c>
      <c r="J71" s="450"/>
      <c r="K71" s="433">
        <v>540</v>
      </c>
      <c r="L71" s="433">
        <v>338</v>
      </c>
      <c r="M71" s="433">
        <v>636</v>
      </c>
      <c r="N71" s="434">
        <f t="shared" si="24"/>
        <v>0.88165680473372787</v>
      </c>
      <c r="O71" s="434">
        <f t="shared" si="25"/>
        <v>0.17777777777777781</v>
      </c>
      <c r="P71" s="433">
        <f t="shared" si="26"/>
        <v>298</v>
      </c>
      <c r="Q71" s="433">
        <f t="shared" si="27"/>
        <v>96</v>
      </c>
      <c r="R71" s="434">
        <f t="shared" si="28"/>
        <v>9.4908374619471145E-3</v>
      </c>
    </row>
    <row r="72" spans="1:18" x14ac:dyDescent="0.25">
      <c r="A72" s="432" t="s">
        <v>106</v>
      </c>
      <c r="B72" s="433">
        <v>38</v>
      </c>
      <c r="C72" s="433">
        <v>0</v>
      </c>
      <c r="D72" s="433">
        <v>5</v>
      </c>
      <c r="E72" s="434" t="str">
        <f t="shared" si="19"/>
        <v>-</v>
      </c>
      <c r="F72" s="434">
        <f t="shared" si="20"/>
        <v>-0.86842105263157898</v>
      </c>
      <c r="G72" s="433">
        <f t="shared" si="21"/>
        <v>5</v>
      </c>
      <c r="H72" s="433">
        <f t="shared" si="22"/>
        <v>-33</v>
      </c>
      <c r="I72" s="434">
        <f t="shared" si="29"/>
        <v>1.006036217303823E-3</v>
      </c>
      <c r="J72" s="450"/>
      <c r="K72" s="433">
        <v>430</v>
      </c>
      <c r="L72" s="433">
        <v>35</v>
      </c>
      <c r="M72" s="433">
        <v>9</v>
      </c>
      <c r="N72" s="434">
        <f t="shared" si="24"/>
        <v>-0.74285714285714288</v>
      </c>
      <c r="O72" s="434">
        <f t="shared" si="25"/>
        <v>-0.97906976744186047</v>
      </c>
      <c r="P72" s="433">
        <f t="shared" si="26"/>
        <v>-26</v>
      </c>
      <c r="Q72" s="433">
        <f t="shared" si="27"/>
        <v>-421</v>
      </c>
      <c r="R72" s="434">
        <f t="shared" si="28"/>
        <v>1.3430430370679877E-4</v>
      </c>
    </row>
    <row r="73" spans="1:18" x14ac:dyDescent="0.25">
      <c r="A73" s="432" t="s">
        <v>107</v>
      </c>
      <c r="B73" s="433">
        <v>102</v>
      </c>
      <c r="C73" s="433">
        <v>13</v>
      </c>
      <c r="D73" s="433">
        <v>102</v>
      </c>
      <c r="E73" s="434">
        <f t="shared" si="19"/>
        <v>6.8461538461538458</v>
      </c>
      <c r="F73" s="434">
        <f t="shared" si="20"/>
        <v>0</v>
      </c>
      <c r="G73" s="433">
        <f t="shared" si="21"/>
        <v>89</v>
      </c>
      <c r="H73" s="433">
        <f t="shared" si="22"/>
        <v>0</v>
      </c>
      <c r="I73" s="434">
        <f t="shared" si="29"/>
        <v>2.0523138832997986E-2</v>
      </c>
      <c r="J73" s="450"/>
      <c r="K73" s="433">
        <v>1019</v>
      </c>
      <c r="L73" s="433">
        <v>619</v>
      </c>
      <c r="M73" s="433">
        <v>1199</v>
      </c>
      <c r="N73" s="434">
        <f t="shared" si="24"/>
        <v>0.93699515347334406</v>
      </c>
      <c r="O73" s="434">
        <f t="shared" si="25"/>
        <v>0.17664376840039253</v>
      </c>
      <c r="P73" s="433">
        <f t="shared" si="26"/>
        <v>580</v>
      </c>
      <c r="Q73" s="433">
        <f t="shared" si="27"/>
        <v>180</v>
      </c>
      <c r="R73" s="434">
        <f t="shared" si="28"/>
        <v>1.789231779382797E-2</v>
      </c>
    </row>
    <row r="74" spans="1:18" ht="21" x14ac:dyDescent="0.35">
      <c r="A74" s="353" t="s">
        <v>113</v>
      </c>
      <c r="B74" s="353"/>
      <c r="C74" s="353"/>
      <c r="D74" s="353"/>
      <c r="E74" s="353"/>
      <c r="F74" s="353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</row>
    <row r="75" spans="1:18" x14ac:dyDescent="0.25">
      <c r="A75" s="72"/>
      <c r="B75" s="11" t="s">
        <v>115</v>
      </c>
      <c r="C75" s="12"/>
      <c r="D75" s="12"/>
      <c r="E75" s="12"/>
      <c r="F75" s="12"/>
      <c r="G75" s="12"/>
      <c r="H75" s="12"/>
      <c r="I75" s="13"/>
      <c r="J75" s="449"/>
      <c r="K75" s="11" t="str">
        <f>K$5</f>
        <v>año</v>
      </c>
      <c r="L75" s="12"/>
      <c r="M75" s="12"/>
      <c r="N75" s="12"/>
      <c r="O75" s="12"/>
      <c r="P75" s="12"/>
      <c r="Q75" s="12"/>
      <c r="R75" s="13"/>
    </row>
    <row r="76" spans="1:18" x14ac:dyDescent="0.25">
      <c r="A76" s="15"/>
      <c r="B76" s="16">
        <f>B$6</f>
        <v>2019</v>
      </c>
      <c r="C76" s="16">
        <f t="shared" ref="C76:D76" si="30">C$6</f>
        <v>2022</v>
      </c>
      <c r="D76" s="16">
        <f t="shared" si="30"/>
        <v>2023</v>
      </c>
      <c r="E76" s="16" t="str">
        <f>CONCATENATE("var ",RIGHT(D76,2),"/",RIGHT(C76,2))</f>
        <v>var 23/22</v>
      </c>
      <c r="F76" s="16" t="str">
        <f>CONCATENATE("var ",RIGHT(D76,2),"/",RIGHT(B76,2))</f>
        <v>var 23/19</v>
      </c>
      <c r="G76" s="16" t="str">
        <f>CONCATENATE("dif ",RIGHT(D76,2),"-",RIGHT(C76,2))</f>
        <v>dif 23-22</v>
      </c>
      <c r="H76" s="16" t="str">
        <f>CONCATENATE("dif ",RIGHT(D76,2),"-",RIGHT(B76,2))</f>
        <v>dif 23-19</v>
      </c>
      <c r="I76" s="16" t="str">
        <f>CONCATENATE("cuota ",RIGHT(D76,2))</f>
        <v>cuota 23</v>
      </c>
      <c r="J76" s="450"/>
      <c r="K76" s="16">
        <f>K$6</f>
        <v>2019</v>
      </c>
      <c r="L76" s="16">
        <f t="shared" ref="L76:M76" si="31">L$6</f>
        <v>2021</v>
      </c>
      <c r="M76" s="16">
        <f t="shared" si="31"/>
        <v>2022</v>
      </c>
      <c r="N76" s="16" t="str">
        <f>CONCATENATE("var ",RIGHT(M76,2),"/",RIGHT(L76,2))</f>
        <v>var 22/21</v>
      </c>
      <c r="O76" s="16" t="str">
        <f>CONCATENATE("var ",RIGHT(M76,2),"/",RIGHT(K76,2))</f>
        <v>var 22/19</v>
      </c>
      <c r="P76" s="16" t="str">
        <f>CONCATENATE("dif ",RIGHT(M76,2),"-",RIGHT(L76,2))</f>
        <v>dif 22-21</v>
      </c>
      <c r="Q76" s="16" t="str">
        <f>CONCATENATE("dif ",RIGHT(M76,2),"-",RIGHT(K76,2))</f>
        <v>dif 22-19</v>
      </c>
      <c r="R76" s="16" t="str">
        <f>CONCATENATE("cuota ",RIGHT(M76,2))</f>
        <v>cuota 22</v>
      </c>
    </row>
    <row r="77" spans="1:18" x14ac:dyDescent="0.25">
      <c r="A77" s="451" t="s">
        <v>95</v>
      </c>
      <c r="B77" s="452">
        <v>6056</v>
      </c>
      <c r="C77" s="452">
        <v>1950</v>
      </c>
      <c r="D77" s="452">
        <v>4970</v>
      </c>
      <c r="E77" s="453">
        <f>IFERROR(D77/C77-1,"-")</f>
        <v>1.5487179487179485</v>
      </c>
      <c r="F77" s="453">
        <f>IFERROR(D77/B77-1,"-")</f>
        <v>-0.17932628797886396</v>
      </c>
      <c r="G77" s="452">
        <f>IFERROR(D77-C77,"-")</f>
        <v>3020</v>
      </c>
      <c r="H77" s="452">
        <f>IFERROR(D77-B77,"-")</f>
        <v>-1086</v>
      </c>
      <c r="I77" s="453">
        <f>D77/$D$77</f>
        <v>1</v>
      </c>
      <c r="J77" s="454"/>
      <c r="K77" s="452">
        <v>68733</v>
      </c>
      <c r="L77" s="452">
        <v>43255</v>
      </c>
      <c r="M77" s="452">
        <v>67012</v>
      </c>
      <c r="N77" s="453">
        <f>IFERROR(M77/L77-1,"-")</f>
        <v>0.54923130273956766</v>
      </c>
      <c r="O77" s="453">
        <f>IFERROR(M77/K77-1,"-")</f>
        <v>-2.5038918714445746E-2</v>
      </c>
      <c r="P77" s="452">
        <f>IFERROR(M77-L77,"-")</f>
        <v>23757</v>
      </c>
      <c r="Q77" s="452">
        <f>IFERROR(M77-K77,"-")</f>
        <v>-1721</v>
      </c>
      <c r="R77" s="453">
        <f>M77/$M$77</f>
        <v>1</v>
      </c>
    </row>
    <row r="78" spans="1:18" x14ac:dyDescent="0.25">
      <c r="A78" s="432" t="s">
        <v>109</v>
      </c>
      <c r="B78" s="433">
        <v>2822</v>
      </c>
      <c r="C78" s="433">
        <v>1295</v>
      </c>
      <c r="D78" s="433">
        <v>2229</v>
      </c>
      <c r="E78" s="434">
        <f>IFERROR(D78/C78-1,"-")</f>
        <v>0.72123552123552126</v>
      </c>
      <c r="F78" s="434">
        <f>IFERROR(D78/B78-1,"-")</f>
        <v>-0.21013465627214745</v>
      </c>
      <c r="G78" s="433">
        <f>IFERROR(D78-C78,"-")</f>
        <v>934</v>
      </c>
      <c r="H78" s="433">
        <f>IFERROR(D78-B78,"-")</f>
        <v>-593</v>
      </c>
      <c r="I78" s="434">
        <f>D78/$D$77</f>
        <v>0.44849094567404424</v>
      </c>
      <c r="J78" s="450"/>
      <c r="K78" s="433">
        <v>35293</v>
      </c>
      <c r="L78" s="433">
        <v>25489</v>
      </c>
      <c r="M78" s="433">
        <v>32596</v>
      </c>
      <c r="N78" s="434">
        <f>IFERROR(M78/L78-1,"-")</f>
        <v>0.27882616030444507</v>
      </c>
      <c r="O78" s="434">
        <f>IFERROR(M78/K78-1,"-")</f>
        <v>-7.6417419884962978E-2</v>
      </c>
      <c r="P78" s="433">
        <f>IFERROR(M78-L78,"-")</f>
        <v>7107</v>
      </c>
      <c r="Q78" s="433">
        <f>IFERROR(M78-K78,"-")</f>
        <v>-2697</v>
      </c>
      <c r="R78" s="434">
        <f>M78/$M$77</f>
        <v>0.48642034262520145</v>
      </c>
    </row>
    <row r="79" spans="1:18" x14ac:dyDescent="0.25">
      <c r="A79" s="432" t="s">
        <v>110</v>
      </c>
      <c r="B79" s="433">
        <v>3234</v>
      </c>
      <c r="C79" s="433">
        <v>655</v>
      </c>
      <c r="D79" s="433">
        <v>2741</v>
      </c>
      <c r="E79" s="434">
        <f>IFERROR(D79/C79-1,"-")</f>
        <v>3.1847328244274813</v>
      </c>
      <c r="F79" s="434">
        <f>IFERROR(D79/B79-1,"-")</f>
        <v>-0.15244279529993821</v>
      </c>
      <c r="G79" s="433">
        <f>IFERROR(D79-C79,"-")</f>
        <v>2086</v>
      </c>
      <c r="H79" s="433">
        <f>IFERROR(D79-B79,"-")</f>
        <v>-493</v>
      </c>
      <c r="I79" s="434">
        <f>D79/$D$77</f>
        <v>0.55150905432595576</v>
      </c>
      <c r="J79" s="450"/>
      <c r="K79" s="433">
        <v>33440</v>
      </c>
      <c r="L79" s="433">
        <v>17766</v>
      </c>
      <c r="M79" s="433">
        <v>34416</v>
      </c>
      <c r="N79" s="434">
        <f>IFERROR(M79/L79-1,"-")</f>
        <v>0.9371833839918946</v>
      </c>
      <c r="O79" s="434">
        <f>IFERROR(M79/K79-1,"-")</f>
        <v>2.9186602870813427E-2</v>
      </c>
      <c r="P79" s="433">
        <f>IFERROR(M79-L79,"-")</f>
        <v>16650</v>
      </c>
      <c r="Q79" s="433">
        <f>IFERROR(M79-K79,"-")</f>
        <v>976</v>
      </c>
      <c r="R79" s="434">
        <f>M79/$M$77</f>
        <v>0.51357965737479849</v>
      </c>
    </row>
    <row r="80" spans="1:18" ht="21" x14ac:dyDescent="0.35">
      <c r="A80" s="353" t="s">
        <v>114</v>
      </c>
      <c r="B80" s="353"/>
      <c r="C80" s="353"/>
      <c r="D80" s="353"/>
      <c r="E80" s="353"/>
      <c r="F80" s="353"/>
      <c r="G80" s="353"/>
      <c r="H80" s="353"/>
      <c r="I80" s="353"/>
      <c r="J80" s="353"/>
      <c r="K80" s="353"/>
      <c r="L80" s="353"/>
      <c r="M80" s="353"/>
      <c r="N80" s="353"/>
      <c r="O80" s="353"/>
      <c r="P80" s="353"/>
      <c r="Q80" s="353"/>
      <c r="R80" s="353"/>
    </row>
  </sheetData>
  <mergeCells count="22">
    <mergeCell ref="A74:R74"/>
    <mergeCell ref="B75:I75"/>
    <mergeCell ref="K75:R75"/>
    <mergeCell ref="A80:R80"/>
    <mergeCell ref="A43:R43"/>
    <mergeCell ref="B44:I44"/>
    <mergeCell ref="K44:R44"/>
    <mergeCell ref="A49:R49"/>
    <mergeCell ref="B50:I50"/>
    <mergeCell ref="K50:R50"/>
    <mergeCell ref="A10:R10"/>
    <mergeCell ref="B11:I11"/>
    <mergeCell ref="K11:R11"/>
    <mergeCell ref="A37:R37"/>
    <mergeCell ref="B38:I38"/>
    <mergeCell ref="K38:R38"/>
    <mergeCell ref="A1:R1"/>
    <mergeCell ref="A2:R2"/>
    <mergeCell ref="A3:R3"/>
    <mergeCell ref="A4:R4"/>
    <mergeCell ref="B5:I5"/>
    <mergeCell ref="K5:R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7" ma:contentTypeDescription="Crear nuevo documento." ma:contentTypeScope="" ma:versionID="28c30c2f192ead6e99ae8cbe25c4cfc2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24e0e84cb67ec0eade9d98934e2e9530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BA7BA713-1202-4AFC-BD5C-A4ABFC3A0B18}"/>
</file>

<file path=customXml/itemProps2.xml><?xml version="1.0" encoding="utf-8"?>
<ds:datastoreItem xmlns:ds="http://schemas.openxmlformats.org/officeDocument/2006/customXml" ds:itemID="{3D26DA81-D8B2-43D0-B7D0-DEB590D6030A}"/>
</file>

<file path=customXml/itemProps3.xml><?xml version="1.0" encoding="utf-8"?>
<ds:datastoreItem xmlns:ds="http://schemas.openxmlformats.org/officeDocument/2006/customXml" ds:itemID="{3F344009-B65B-4E2A-A838-EEF7BFE16F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alojativos</vt:lpstr>
      <vt:lpstr>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Perez Garcia</dc:creator>
  <cp:lastModifiedBy>Marjorie Perez Garcia</cp:lastModifiedBy>
  <dcterms:created xsi:type="dcterms:W3CDTF">2023-03-30T10:03:17Z</dcterms:created>
  <dcterms:modified xsi:type="dcterms:W3CDTF">2023-03-30T10:03:48Z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