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3/"/>
    </mc:Choice>
  </mc:AlternateContent>
  <xr:revisionPtr revIDLastSave="20" documentId="8_{2C3B0A0C-A1CC-4A1F-9A01-4A61EB949E90}" xr6:coauthVersionLast="47" xr6:coauthVersionMax="47" xr10:uidLastSave="{87D86FF7-DB37-4D24-93ED-80F0C6DBC1C5}"/>
  <bookViews>
    <workbookView xWindow="28680" yWindow="-120" windowWidth="21840" windowHeight="13020" xr2:uid="{AC84B6C0-07ED-4799-8EA2-00936DCF822E}"/>
  </bookViews>
  <sheets>
    <sheet name="Indicadores alojativos" sheetId="1" r:id="rId1"/>
    <sheet name="Pasajeros" sheetId="2" r:id="rId2"/>
    <sheet name="Turistas FRONTU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3" l="1"/>
  <c r="O40" i="3"/>
  <c r="N40" i="3"/>
  <c r="E40" i="3"/>
  <c r="K39" i="3"/>
  <c r="Q29" i="3"/>
  <c r="P29" i="3"/>
  <c r="O29" i="3"/>
  <c r="N29" i="3"/>
  <c r="H29" i="3"/>
  <c r="G29" i="3"/>
  <c r="F29" i="3"/>
  <c r="E29" i="3"/>
  <c r="K28" i="3"/>
  <c r="R21" i="3"/>
  <c r="O21" i="3"/>
  <c r="P21" i="3"/>
  <c r="I21" i="3"/>
  <c r="H21" i="3"/>
  <c r="G21" i="3"/>
  <c r="K20" i="3"/>
  <c r="R6" i="3"/>
  <c r="I6" i="3"/>
  <c r="F6" i="3"/>
  <c r="K5" i="3"/>
  <c r="K77" i="2"/>
  <c r="K51" i="2"/>
  <c r="K45" i="2"/>
  <c r="K40" i="2"/>
  <c r="D40" i="2"/>
  <c r="B40" i="2"/>
  <c r="K39" i="2"/>
  <c r="M12" i="2"/>
  <c r="D12" i="2"/>
  <c r="K11" i="2"/>
  <c r="R6" i="2"/>
  <c r="Q6" i="2"/>
  <c r="P6" i="2"/>
  <c r="O6" i="2"/>
  <c r="N6" i="2"/>
  <c r="M40" i="2"/>
  <c r="K46" i="2"/>
  <c r="I6" i="2"/>
  <c r="H6" i="2"/>
  <c r="G6" i="2"/>
  <c r="F6" i="2"/>
  <c r="E6" i="2"/>
  <c r="B46" i="2"/>
  <c r="K5" i="2"/>
  <c r="M122" i="1"/>
  <c r="Q6" i="1"/>
  <c r="H6" i="1"/>
  <c r="K5" i="1"/>
  <c r="I76" i="1" l="1"/>
  <c r="I72" i="1"/>
  <c r="R27" i="2"/>
  <c r="R13" i="2"/>
  <c r="R21" i="2"/>
  <c r="G11" i="3"/>
  <c r="E11" i="3"/>
  <c r="Q49" i="3"/>
  <c r="P49" i="3"/>
  <c r="O49" i="3"/>
  <c r="N49" i="3"/>
  <c r="O12" i="3"/>
  <c r="Q12" i="3"/>
  <c r="Q50" i="3"/>
  <c r="P50" i="3"/>
  <c r="O50" i="3"/>
  <c r="N50" i="3"/>
  <c r="Q45" i="3"/>
  <c r="P45" i="3"/>
  <c r="O45" i="3"/>
  <c r="N45" i="3"/>
  <c r="K308" i="1"/>
  <c r="K292" i="1"/>
  <c r="K247" i="1"/>
  <c r="K231" i="1"/>
  <c r="K200" i="1"/>
  <c r="K216" i="1"/>
  <c r="K151" i="1"/>
  <c r="K277" i="1"/>
  <c r="K261" i="1"/>
  <c r="K186" i="1"/>
  <c r="K135" i="1"/>
  <c r="K56" i="1"/>
  <c r="K121" i="1"/>
  <c r="K86" i="1"/>
  <c r="K70" i="1"/>
  <c r="K21" i="1"/>
  <c r="R122" i="1"/>
  <c r="I6" i="1"/>
  <c r="R6" i="1"/>
  <c r="B354" i="1"/>
  <c r="B340" i="1"/>
  <c r="B325" i="1"/>
  <c r="B309" i="1"/>
  <c r="B369" i="1"/>
  <c r="B293" i="1"/>
  <c r="B248" i="1"/>
  <c r="B278" i="1"/>
  <c r="B262" i="1"/>
  <c r="B217" i="1"/>
  <c r="B152" i="1"/>
  <c r="B187" i="1"/>
  <c r="B136" i="1"/>
  <c r="B232" i="1"/>
  <c r="B122" i="1"/>
  <c r="B87" i="1"/>
  <c r="B71" i="1"/>
  <c r="K309" i="1"/>
  <c r="K248" i="1"/>
  <c r="K293" i="1"/>
  <c r="K187" i="1"/>
  <c r="K136" i="1"/>
  <c r="K201" i="1"/>
  <c r="K217" i="1"/>
  <c r="K152" i="1"/>
  <c r="K278" i="1"/>
  <c r="K262" i="1"/>
  <c r="K232" i="1"/>
  <c r="K122" i="1"/>
  <c r="Q122" i="1" s="1"/>
  <c r="K87" i="1"/>
  <c r="K71" i="1"/>
  <c r="D71" i="1"/>
  <c r="B201" i="1"/>
  <c r="D369" i="1"/>
  <c r="D325" i="1"/>
  <c r="C309" i="1"/>
  <c r="C293" i="1"/>
  <c r="D354" i="1"/>
  <c r="D340" i="1"/>
  <c r="C278" i="1"/>
  <c r="C262" i="1"/>
  <c r="C152" i="1"/>
  <c r="C187" i="1"/>
  <c r="C136" i="1"/>
  <c r="C232" i="1"/>
  <c r="C201" i="1"/>
  <c r="C122" i="1"/>
  <c r="C248" i="1"/>
  <c r="C71" i="1"/>
  <c r="C57" i="1"/>
  <c r="L309" i="1"/>
  <c r="L293" i="1"/>
  <c r="L278" i="1"/>
  <c r="L262" i="1"/>
  <c r="L201" i="1"/>
  <c r="L217" i="1"/>
  <c r="L152" i="1"/>
  <c r="L248" i="1"/>
  <c r="L232" i="1"/>
  <c r="L122" i="1"/>
  <c r="L187" i="1"/>
  <c r="L136" i="1"/>
  <c r="L71" i="1"/>
  <c r="L57" i="1"/>
  <c r="K57" i="1"/>
  <c r="F369" i="1"/>
  <c r="F325" i="1"/>
  <c r="D309" i="1"/>
  <c r="D293" i="1"/>
  <c r="F354" i="1"/>
  <c r="F340" i="1"/>
  <c r="D278" i="1"/>
  <c r="D262" i="1"/>
  <c r="D248" i="1"/>
  <c r="E187" i="1"/>
  <c r="E136" i="1"/>
  <c r="D232" i="1"/>
  <c r="D201" i="1"/>
  <c r="D217" i="1"/>
  <c r="D87" i="1"/>
  <c r="E152" i="1"/>
  <c r="B22" i="1"/>
  <c r="K22" i="1"/>
  <c r="M57" i="1"/>
  <c r="E6" i="1"/>
  <c r="C22" i="1"/>
  <c r="L22" i="1"/>
  <c r="M71" i="1"/>
  <c r="C87" i="1"/>
  <c r="M309" i="1"/>
  <c r="M293" i="1"/>
  <c r="M278" i="1"/>
  <c r="M262" i="1"/>
  <c r="M248" i="1"/>
  <c r="M217" i="1"/>
  <c r="N152" i="1"/>
  <c r="M232" i="1"/>
  <c r="N187" i="1"/>
  <c r="N136" i="1"/>
  <c r="M87" i="1"/>
  <c r="M201" i="1"/>
  <c r="F6" i="1"/>
  <c r="D22" i="1"/>
  <c r="M22" i="1"/>
  <c r="B57" i="1"/>
  <c r="C217" i="1"/>
  <c r="N6" i="1"/>
  <c r="O6" i="1"/>
  <c r="G6" i="1"/>
  <c r="P6" i="1"/>
  <c r="D57" i="1"/>
  <c r="L87" i="1"/>
  <c r="D122" i="1"/>
  <c r="I12" i="2"/>
  <c r="R12" i="2"/>
  <c r="N12" i="2"/>
  <c r="R40" i="2"/>
  <c r="Q40" i="2"/>
  <c r="O40" i="2"/>
  <c r="I40" i="2"/>
  <c r="H40" i="2"/>
  <c r="F40" i="2"/>
  <c r="E40" i="2"/>
  <c r="B78" i="2"/>
  <c r="B52" i="2"/>
  <c r="K78" i="2"/>
  <c r="K52" i="2"/>
  <c r="I48" i="3"/>
  <c r="H48" i="3"/>
  <c r="G48" i="3"/>
  <c r="F48" i="3"/>
  <c r="E48" i="3"/>
  <c r="C78" i="2"/>
  <c r="C52" i="2"/>
  <c r="C46" i="2"/>
  <c r="C40" i="2"/>
  <c r="G40" i="2" s="1"/>
  <c r="L78" i="2"/>
  <c r="L52" i="2"/>
  <c r="L46" i="2"/>
  <c r="L40" i="2"/>
  <c r="P40" i="2" s="1"/>
  <c r="D78" i="2"/>
  <c r="D52" i="2"/>
  <c r="D46" i="2"/>
  <c r="M78" i="2"/>
  <c r="M52" i="2"/>
  <c r="M46" i="2"/>
  <c r="B12" i="2"/>
  <c r="H12" i="2" s="1"/>
  <c r="K12" i="2"/>
  <c r="C12" i="2"/>
  <c r="E12" i="2" s="1"/>
  <c r="L12" i="2"/>
  <c r="H6" i="3"/>
  <c r="I40" i="3"/>
  <c r="H40" i="3"/>
  <c r="G40" i="3"/>
  <c r="Q21" i="3"/>
  <c r="F40" i="3"/>
  <c r="F21" i="3"/>
  <c r="P6" i="3"/>
  <c r="N6" i="3"/>
  <c r="R48" i="3"/>
  <c r="Q48" i="3"/>
  <c r="P48" i="3"/>
  <c r="O48" i="3"/>
  <c r="N48" i="3"/>
  <c r="O6" i="3"/>
  <c r="R40" i="3"/>
  <c r="Q40" i="3"/>
  <c r="P40" i="3"/>
  <c r="G6" i="3"/>
  <c r="E6" i="3"/>
  <c r="Q6" i="3"/>
  <c r="I29" i="3"/>
  <c r="R29" i="3"/>
  <c r="E21" i="3"/>
  <c r="N21" i="3"/>
  <c r="N40" i="2" l="1"/>
  <c r="E40" i="1"/>
  <c r="F40" i="1"/>
  <c r="I40" i="1"/>
  <c r="H40" i="1"/>
  <c r="G40" i="1"/>
  <c r="I63" i="1"/>
  <c r="H63" i="1"/>
  <c r="E63" i="1"/>
  <c r="G63" i="1"/>
  <c r="F63" i="1"/>
  <c r="F288" i="1"/>
  <c r="H288" i="1"/>
  <c r="G288" i="1"/>
  <c r="E288" i="1"/>
  <c r="E34" i="3"/>
  <c r="I34" i="3"/>
  <c r="G34" i="3"/>
  <c r="F34" i="3"/>
  <c r="H34" i="3"/>
  <c r="E36" i="1"/>
  <c r="I36" i="1"/>
  <c r="H36" i="1"/>
  <c r="G36" i="1"/>
  <c r="F36" i="1"/>
  <c r="N147" i="1"/>
  <c r="P82" i="1"/>
  <c r="O82" i="1"/>
  <c r="R82" i="1"/>
  <c r="Q82" i="1"/>
  <c r="N82" i="1"/>
  <c r="P273" i="1"/>
  <c r="O273" i="1"/>
  <c r="N273" i="1"/>
  <c r="Q273" i="1"/>
  <c r="C174" i="1"/>
  <c r="L54" i="1"/>
  <c r="E145" i="1"/>
  <c r="G80" i="1"/>
  <c r="F80" i="1"/>
  <c r="I80" i="1"/>
  <c r="H80" i="1"/>
  <c r="E80" i="1"/>
  <c r="E196" i="1"/>
  <c r="I131" i="1"/>
  <c r="D196" i="1"/>
  <c r="H131" i="1"/>
  <c r="G131" i="1"/>
  <c r="F131" i="1"/>
  <c r="E131" i="1"/>
  <c r="I255" i="1"/>
  <c r="H255" i="1"/>
  <c r="G255" i="1"/>
  <c r="F255" i="1"/>
  <c r="E255" i="1"/>
  <c r="E30" i="3"/>
  <c r="I30" i="3"/>
  <c r="G30" i="3"/>
  <c r="F30" i="3"/>
  <c r="H30" i="3"/>
  <c r="R14" i="3"/>
  <c r="P14" i="3"/>
  <c r="O14" i="3"/>
  <c r="N14" i="3"/>
  <c r="Q14" i="3"/>
  <c r="G7" i="3"/>
  <c r="E7" i="3"/>
  <c r="I7" i="3"/>
  <c r="H7" i="3"/>
  <c r="F7" i="3"/>
  <c r="I11" i="3"/>
  <c r="R12" i="3"/>
  <c r="I28" i="2"/>
  <c r="E32" i="1"/>
  <c r="I32" i="1"/>
  <c r="F32" i="1"/>
  <c r="H32" i="1"/>
  <c r="G32" i="1"/>
  <c r="Q295" i="1"/>
  <c r="O295" i="1"/>
  <c r="N295" i="1"/>
  <c r="P295" i="1"/>
  <c r="N280" i="1"/>
  <c r="Q280" i="1"/>
  <c r="P280" i="1"/>
  <c r="O280" i="1"/>
  <c r="C154" i="1"/>
  <c r="K54" i="1"/>
  <c r="H279" i="1"/>
  <c r="G279" i="1"/>
  <c r="F279" i="1"/>
  <c r="E279" i="1"/>
  <c r="L169" i="1"/>
  <c r="I43" i="3"/>
  <c r="H43" i="3"/>
  <c r="G43" i="3"/>
  <c r="F43" i="3"/>
  <c r="E43" i="3"/>
  <c r="E24" i="1"/>
  <c r="F24" i="1"/>
  <c r="I24" i="1"/>
  <c r="H24" i="1"/>
  <c r="G24" i="1"/>
  <c r="N162" i="1"/>
  <c r="M162" i="1"/>
  <c r="N97" i="1"/>
  <c r="R97" i="1"/>
  <c r="Q97" i="1"/>
  <c r="P97" i="1"/>
  <c r="O97" i="1"/>
  <c r="R241" i="1"/>
  <c r="Q241" i="1"/>
  <c r="P241" i="1"/>
  <c r="O241" i="1"/>
  <c r="N241" i="1"/>
  <c r="H311" i="1"/>
  <c r="G311" i="1"/>
  <c r="F311" i="1"/>
  <c r="E311" i="1"/>
  <c r="N137" i="1"/>
  <c r="P72" i="1"/>
  <c r="O72" i="1"/>
  <c r="R72" i="1"/>
  <c r="Q72" i="1"/>
  <c r="N72" i="1"/>
  <c r="R75" i="1"/>
  <c r="H11" i="3"/>
  <c r="F11" i="3"/>
  <c r="L138" i="1"/>
  <c r="G26" i="3"/>
  <c r="F26" i="3"/>
  <c r="E26" i="3"/>
  <c r="I26" i="3"/>
  <c r="H26" i="3"/>
  <c r="E47" i="1"/>
  <c r="F47" i="1"/>
  <c r="I47" i="1"/>
  <c r="H47" i="1"/>
  <c r="G47" i="1"/>
  <c r="Q270" i="1"/>
  <c r="P270" i="1"/>
  <c r="O270" i="1"/>
  <c r="N270" i="1"/>
  <c r="P10" i="1"/>
  <c r="O10" i="1"/>
  <c r="N10" i="1"/>
  <c r="Q10" i="1"/>
  <c r="R10" i="1"/>
  <c r="N140" i="1"/>
  <c r="E181" i="1"/>
  <c r="D181" i="1"/>
  <c r="E116" i="1"/>
  <c r="I116" i="1"/>
  <c r="H116" i="1"/>
  <c r="G116" i="1"/>
  <c r="F116" i="1"/>
  <c r="E226" i="1"/>
  <c r="H226" i="1"/>
  <c r="G226" i="1"/>
  <c r="F226" i="1"/>
  <c r="I243" i="1"/>
  <c r="H243" i="1"/>
  <c r="G243" i="1"/>
  <c r="F243" i="1"/>
  <c r="E243" i="1"/>
  <c r="E317" i="1"/>
  <c r="H317" i="1"/>
  <c r="G317" i="1"/>
  <c r="F317" i="1"/>
  <c r="L183" i="1"/>
  <c r="G22" i="3"/>
  <c r="E22" i="3"/>
  <c r="H22" i="3"/>
  <c r="F22" i="3"/>
  <c r="I22" i="3"/>
  <c r="N46" i="1"/>
  <c r="R46" i="1"/>
  <c r="Q46" i="1"/>
  <c r="P46" i="1"/>
  <c r="O46" i="1"/>
  <c r="R65" i="1"/>
  <c r="Q65" i="1"/>
  <c r="N65" i="1"/>
  <c r="P65" i="1"/>
  <c r="O65" i="1"/>
  <c r="Q304" i="1"/>
  <c r="P304" i="1"/>
  <c r="O304" i="1"/>
  <c r="N304" i="1"/>
  <c r="I41" i="2"/>
  <c r="H41" i="2"/>
  <c r="F41" i="2"/>
  <c r="R18" i="2"/>
  <c r="N170" i="1"/>
  <c r="M170" i="1"/>
  <c r="N105" i="1"/>
  <c r="R105" i="1"/>
  <c r="Q105" i="1"/>
  <c r="P105" i="1"/>
  <c r="O105" i="1"/>
  <c r="Q298" i="1"/>
  <c r="P298" i="1"/>
  <c r="O298" i="1"/>
  <c r="N298" i="1"/>
  <c r="E153" i="1"/>
  <c r="D153" i="1"/>
  <c r="E88" i="1"/>
  <c r="I88" i="1"/>
  <c r="H88" i="1"/>
  <c r="G88" i="1"/>
  <c r="F88" i="1"/>
  <c r="I234" i="1"/>
  <c r="H234" i="1"/>
  <c r="G234" i="1"/>
  <c r="F234" i="1"/>
  <c r="E234" i="1"/>
  <c r="I51" i="3"/>
  <c r="H51" i="3"/>
  <c r="G51" i="3"/>
  <c r="F51" i="3"/>
  <c r="E51" i="3"/>
  <c r="L172" i="1"/>
  <c r="N178" i="1"/>
  <c r="M178" i="1"/>
  <c r="N113" i="1"/>
  <c r="R113" i="1"/>
  <c r="Q113" i="1"/>
  <c r="P113" i="1"/>
  <c r="O113" i="1"/>
  <c r="R254" i="1"/>
  <c r="Q254" i="1"/>
  <c r="P254" i="1"/>
  <c r="O254" i="1"/>
  <c r="N254" i="1"/>
  <c r="O51" i="1"/>
  <c r="N51" i="1"/>
  <c r="P51" i="1"/>
  <c r="R51" i="1"/>
  <c r="Q51" i="1"/>
  <c r="P18" i="1"/>
  <c r="O18" i="1"/>
  <c r="N18" i="1"/>
  <c r="R18" i="1"/>
  <c r="Q18" i="1"/>
  <c r="E165" i="1"/>
  <c r="D165" i="1"/>
  <c r="E100" i="1"/>
  <c r="I100" i="1"/>
  <c r="H100" i="1"/>
  <c r="G100" i="1"/>
  <c r="F100" i="1"/>
  <c r="H282" i="1"/>
  <c r="G282" i="1"/>
  <c r="F282" i="1"/>
  <c r="E282" i="1"/>
  <c r="L146" i="1"/>
  <c r="E285" i="1"/>
  <c r="H285" i="1"/>
  <c r="G285" i="1"/>
  <c r="F285" i="1"/>
  <c r="E8" i="2"/>
  <c r="I8" i="2"/>
  <c r="G8" i="2"/>
  <c r="H8" i="2"/>
  <c r="F8" i="2"/>
  <c r="R25" i="2"/>
  <c r="O301" i="1"/>
  <c r="N301" i="1"/>
  <c r="Q301" i="1"/>
  <c r="P301" i="1"/>
  <c r="P14" i="1"/>
  <c r="O14" i="1"/>
  <c r="N14" i="1"/>
  <c r="Q14" i="1"/>
  <c r="R14" i="1"/>
  <c r="E173" i="1"/>
  <c r="D173" i="1"/>
  <c r="E108" i="1"/>
  <c r="I108" i="1"/>
  <c r="H108" i="1"/>
  <c r="G108" i="1"/>
  <c r="F108" i="1"/>
  <c r="H304" i="1"/>
  <c r="G304" i="1"/>
  <c r="F304" i="1"/>
  <c r="E304" i="1"/>
  <c r="P25" i="3"/>
  <c r="O25" i="3"/>
  <c r="N25" i="3"/>
  <c r="Q25" i="3"/>
  <c r="R25" i="3"/>
  <c r="I18" i="3"/>
  <c r="G18" i="3"/>
  <c r="F18" i="3"/>
  <c r="E18" i="3"/>
  <c r="H18" i="3"/>
  <c r="R24" i="2"/>
  <c r="I26" i="2"/>
  <c r="L170" i="1"/>
  <c r="N23" i="1"/>
  <c r="R23" i="1"/>
  <c r="O23" i="1"/>
  <c r="Q23" i="1"/>
  <c r="P23" i="1"/>
  <c r="N171" i="1"/>
  <c r="N106" i="1"/>
  <c r="R106" i="1"/>
  <c r="Q106" i="1"/>
  <c r="M171" i="1"/>
  <c r="P106" i="1"/>
  <c r="O106" i="1"/>
  <c r="Q274" i="1"/>
  <c r="P274" i="1"/>
  <c r="O274" i="1"/>
  <c r="N274" i="1"/>
  <c r="Q302" i="1"/>
  <c r="P302" i="1"/>
  <c r="O302" i="1"/>
  <c r="N302" i="1"/>
  <c r="G9" i="1"/>
  <c r="F9" i="1"/>
  <c r="E9" i="1"/>
  <c r="H9" i="1"/>
  <c r="I9" i="1"/>
  <c r="E174" i="1"/>
  <c r="D174" i="1"/>
  <c r="E109" i="1"/>
  <c r="I109" i="1"/>
  <c r="H109" i="1"/>
  <c r="G109" i="1"/>
  <c r="F109" i="1"/>
  <c r="I236" i="1"/>
  <c r="G236" i="1"/>
  <c r="F236" i="1"/>
  <c r="E236" i="1"/>
  <c r="H236" i="1"/>
  <c r="H315" i="1"/>
  <c r="G315" i="1"/>
  <c r="F315" i="1"/>
  <c r="E315" i="1"/>
  <c r="P43" i="3"/>
  <c r="N43" i="3"/>
  <c r="Q43" i="3"/>
  <c r="O43" i="3"/>
  <c r="N36" i="3"/>
  <c r="R36" i="3"/>
  <c r="Q36" i="3"/>
  <c r="P36" i="3"/>
  <c r="O36" i="3"/>
  <c r="N32" i="3"/>
  <c r="R32" i="3"/>
  <c r="Q32" i="3"/>
  <c r="P32" i="3"/>
  <c r="O32" i="3"/>
  <c r="P24" i="3"/>
  <c r="N24" i="3"/>
  <c r="R24" i="3"/>
  <c r="Q24" i="3"/>
  <c r="O24" i="3"/>
  <c r="R51" i="3"/>
  <c r="Q51" i="3"/>
  <c r="P51" i="3"/>
  <c r="O51" i="3"/>
  <c r="N51" i="3"/>
  <c r="G10" i="3"/>
  <c r="E10" i="3"/>
  <c r="H10" i="3"/>
  <c r="I10" i="3"/>
  <c r="F10" i="3"/>
  <c r="P10" i="3"/>
  <c r="N10" i="3"/>
  <c r="Q10" i="3"/>
  <c r="O10" i="3"/>
  <c r="R10" i="3"/>
  <c r="I16" i="3"/>
  <c r="G16" i="3"/>
  <c r="F16" i="3"/>
  <c r="E16" i="3"/>
  <c r="H16" i="3"/>
  <c r="R43" i="2"/>
  <c r="Q43" i="2"/>
  <c r="O43" i="2"/>
  <c r="M37" i="2"/>
  <c r="R17" i="2"/>
  <c r="R34" i="2"/>
  <c r="R15" i="2"/>
  <c r="I19" i="2"/>
  <c r="I25" i="2"/>
  <c r="I21" i="2"/>
  <c r="I27" i="2"/>
  <c r="L166" i="1"/>
  <c r="N42" i="1"/>
  <c r="O42" i="1"/>
  <c r="R42" i="1"/>
  <c r="Q42" i="1"/>
  <c r="P42" i="1"/>
  <c r="N38" i="1"/>
  <c r="R38" i="1"/>
  <c r="Q38" i="1"/>
  <c r="P38" i="1"/>
  <c r="O38" i="1"/>
  <c r="N34" i="1"/>
  <c r="R34" i="1"/>
  <c r="O34" i="1"/>
  <c r="Q34" i="1"/>
  <c r="P34" i="1"/>
  <c r="N30" i="1"/>
  <c r="O30" i="1"/>
  <c r="R30" i="1"/>
  <c r="Q30" i="1"/>
  <c r="P30" i="1"/>
  <c r="R60" i="1"/>
  <c r="N60" i="1"/>
  <c r="P60" i="1"/>
  <c r="O60" i="1"/>
  <c r="Q60" i="1"/>
  <c r="P126" i="1"/>
  <c r="N126" i="1"/>
  <c r="N191" i="1"/>
  <c r="R126" i="1"/>
  <c r="Q126" i="1"/>
  <c r="M191" i="1"/>
  <c r="O126" i="1"/>
  <c r="N153" i="1"/>
  <c r="N88" i="1"/>
  <c r="M153" i="1"/>
  <c r="R88" i="1"/>
  <c r="Q88" i="1"/>
  <c r="P88" i="1"/>
  <c r="O88" i="1"/>
  <c r="N165" i="1"/>
  <c r="N100" i="1"/>
  <c r="R100" i="1"/>
  <c r="Q100" i="1"/>
  <c r="P100" i="1"/>
  <c r="O100" i="1"/>
  <c r="M165" i="1"/>
  <c r="N173" i="1"/>
  <c r="N108" i="1"/>
  <c r="M173" i="1"/>
  <c r="R108" i="1"/>
  <c r="Q108" i="1"/>
  <c r="P108" i="1"/>
  <c r="O108" i="1"/>
  <c r="N181" i="1"/>
  <c r="N116" i="1"/>
  <c r="R116" i="1"/>
  <c r="Q116" i="1"/>
  <c r="P116" i="1"/>
  <c r="O116" i="1"/>
  <c r="M181" i="1"/>
  <c r="R128" i="1"/>
  <c r="Q128" i="1"/>
  <c r="P128" i="1"/>
  <c r="O128" i="1"/>
  <c r="N128" i="1"/>
  <c r="N193" i="1"/>
  <c r="M193" i="1"/>
  <c r="Q267" i="1"/>
  <c r="P267" i="1"/>
  <c r="O267" i="1"/>
  <c r="N267" i="1"/>
  <c r="R249" i="1"/>
  <c r="Q249" i="1"/>
  <c r="P249" i="1"/>
  <c r="O249" i="1"/>
  <c r="N249" i="1"/>
  <c r="R257" i="1"/>
  <c r="Q257" i="1"/>
  <c r="P257" i="1"/>
  <c r="O257" i="1"/>
  <c r="N257" i="1"/>
  <c r="Q282" i="1"/>
  <c r="P282" i="1"/>
  <c r="O282" i="1"/>
  <c r="N282" i="1"/>
  <c r="Q287" i="1"/>
  <c r="N287" i="1"/>
  <c r="P287" i="1"/>
  <c r="O287" i="1"/>
  <c r="R236" i="1"/>
  <c r="Q236" i="1"/>
  <c r="P236" i="1"/>
  <c r="O236" i="1"/>
  <c r="N236" i="1"/>
  <c r="R244" i="1"/>
  <c r="Q244" i="1"/>
  <c r="P244" i="1"/>
  <c r="O244" i="1"/>
  <c r="N244" i="1"/>
  <c r="Q314" i="1"/>
  <c r="P314" i="1"/>
  <c r="O314" i="1"/>
  <c r="N314" i="1"/>
  <c r="O313" i="1"/>
  <c r="N313" i="1"/>
  <c r="Q313" i="1"/>
  <c r="P313" i="1"/>
  <c r="Q320" i="1"/>
  <c r="P320" i="1"/>
  <c r="O320" i="1"/>
  <c r="N320" i="1"/>
  <c r="C168" i="1"/>
  <c r="E139" i="1"/>
  <c r="G74" i="1"/>
  <c r="F74" i="1"/>
  <c r="I74" i="1"/>
  <c r="H74" i="1"/>
  <c r="E74" i="1"/>
  <c r="G44" i="1"/>
  <c r="F44" i="1"/>
  <c r="E44" i="1"/>
  <c r="H44" i="1"/>
  <c r="I44" i="1"/>
  <c r="G17" i="1"/>
  <c r="F17" i="1"/>
  <c r="E17" i="1"/>
  <c r="H17" i="1"/>
  <c r="I17" i="1"/>
  <c r="G13" i="1"/>
  <c r="F13" i="1"/>
  <c r="H13" i="1"/>
  <c r="E13" i="1"/>
  <c r="I13" i="1"/>
  <c r="E192" i="1"/>
  <c r="D192" i="1"/>
  <c r="G127" i="1"/>
  <c r="E127" i="1"/>
  <c r="I127" i="1"/>
  <c r="H127" i="1"/>
  <c r="F127" i="1"/>
  <c r="I66" i="1"/>
  <c r="H66" i="1"/>
  <c r="E66" i="1"/>
  <c r="F66" i="1"/>
  <c r="G66" i="1"/>
  <c r="E148" i="1"/>
  <c r="G83" i="1"/>
  <c r="F83" i="1"/>
  <c r="I83" i="1"/>
  <c r="E83" i="1"/>
  <c r="H83" i="1"/>
  <c r="E160" i="1"/>
  <c r="D160" i="1"/>
  <c r="E95" i="1"/>
  <c r="I95" i="1"/>
  <c r="H95" i="1"/>
  <c r="G95" i="1"/>
  <c r="F95" i="1"/>
  <c r="E168" i="1"/>
  <c r="D168" i="1"/>
  <c r="E103" i="1"/>
  <c r="I103" i="1"/>
  <c r="H103" i="1"/>
  <c r="G103" i="1"/>
  <c r="F103" i="1"/>
  <c r="E176" i="1"/>
  <c r="D176" i="1"/>
  <c r="E111" i="1"/>
  <c r="I111" i="1"/>
  <c r="H111" i="1"/>
  <c r="G111" i="1"/>
  <c r="F111" i="1"/>
  <c r="H225" i="1"/>
  <c r="G225" i="1"/>
  <c r="F225" i="1"/>
  <c r="E225" i="1"/>
  <c r="H220" i="1"/>
  <c r="G220" i="1"/>
  <c r="F220" i="1"/>
  <c r="E220" i="1"/>
  <c r="G219" i="1"/>
  <c r="F219" i="1"/>
  <c r="E219" i="1"/>
  <c r="H219" i="1"/>
  <c r="I250" i="1"/>
  <c r="H250" i="1"/>
  <c r="G250" i="1"/>
  <c r="F250" i="1"/>
  <c r="E250" i="1"/>
  <c r="I258" i="1"/>
  <c r="H258" i="1"/>
  <c r="G258" i="1"/>
  <c r="F258" i="1"/>
  <c r="E258" i="1"/>
  <c r="F265" i="1"/>
  <c r="E265" i="1"/>
  <c r="H265" i="1"/>
  <c r="G265" i="1"/>
  <c r="I238" i="1"/>
  <c r="H238" i="1"/>
  <c r="G238" i="1"/>
  <c r="F238" i="1"/>
  <c r="E238" i="1"/>
  <c r="H268" i="1"/>
  <c r="G268" i="1"/>
  <c r="F268" i="1"/>
  <c r="E268" i="1"/>
  <c r="G298" i="1"/>
  <c r="F298" i="1"/>
  <c r="E298" i="1"/>
  <c r="H298" i="1"/>
  <c r="E297" i="1"/>
  <c r="H297" i="1"/>
  <c r="G297" i="1"/>
  <c r="F297" i="1"/>
  <c r="L163" i="1"/>
  <c r="N52" i="1"/>
  <c r="R52" i="1"/>
  <c r="Q52" i="1"/>
  <c r="P52" i="1"/>
  <c r="O52" i="1"/>
  <c r="L141" i="1"/>
  <c r="L192" i="1"/>
  <c r="L195" i="1"/>
  <c r="C139" i="1"/>
  <c r="C147" i="1"/>
  <c r="K194" i="1"/>
  <c r="K139" i="1"/>
  <c r="K147" i="1"/>
  <c r="K159" i="1"/>
  <c r="K119" i="1"/>
  <c r="K167" i="1"/>
  <c r="K175" i="1"/>
  <c r="K183" i="1"/>
  <c r="K189" i="1"/>
  <c r="B137" i="1"/>
  <c r="F72" i="1"/>
  <c r="H72" i="1"/>
  <c r="B145" i="1"/>
  <c r="B164" i="1"/>
  <c r="B172" i="1"/>
  <c r="B180" i="1"/>
  <c r="B188" i="1"/>
  <c r="B133" i="1"/>
  <c r="C177" i="1"/>
  <c r="C161" i="1"/>
  <c r="I58" i="1"/>
  <c r="E58" i="1"/>
  <c r="D68" i="1"/>
  <c r="H58" i="1"/>
  <c r="G58" i="1"/>
  <c r="F58" i="1"/>
  <c r="N33" i="3"/>
  <c r="R33" i="3"/>
  <c r="Q33" i="3"/>
  <c r="P33" i="3"/>
  <c r="O33" i="3"/>
  <c r="I45" i="3"/>
  <c r="H45" i="3"/>
  <c r="G45" i="3"/>
  <c r="F45" i="3"/>
  <c r="E45" i="3"/>
  <c r="I50" i="3"/>
  <c r="H50" i="3"/>
  <c r="G50" i="3"/>
  <c r="F50" i="3"/>
  <c r="E50" i="3"/>
  <c r="I15" i="2"/>
  <c r="H46" i="1"/>
  <c r="F46" i="1"/>
  <c r="N35" i="1"/>
  <c r="R35" i="1"/>
  <c r="Q35" i="1"/>
  <c r="O35" i="1"/>
  <c r="P35" i="1"/>
  <c r="N148" i="1"/>
  <c r="P83" i="1"/>
  <c r="O83" i="1"/>
  <c r="R83" i="1"/>
  <c r="Q83" i="1"/>
  <c r="N83" i="1"/>
  <c r="R233" i="1"/>
  <c r="Q233" i="1"/>
  <c r="P233" i="1"/>
  <c r="O233" i="1"/>
  <c r="N233" i="1"/>
  <c r="N284" i="1"/>
  <c r="Q284" i="1"/>
  <c r="P284" i="1"/>
  <c r="O284" i="1"/>
  <c r="Q312" i="1"/>
  <c r="P312" i="1"/>
  <c r="O312" i="1"/>
  <c r="N312" i="1"/>
  <c r="G48" i="1"/>
  <c r="F48" i="1"/>
  <c r="E48" i="1"/>
  <c r="H48" i="1"/>
  <c r="I48" i="1"/>
  <c r="G18" i="1"/>
  <c r="F18" i="1"/>
  <c r="E18" i="1"/>
  <c r="H18" i="1"/>
  <c r="I18" i="1"/>
  <c r="E154" i="1"/>
  <c r="D154" i="1"/>
  <c r="E89" i="1"/>
  <c r="I89" i="1"/>
  <c r="H89" i="1"/>
  <c r="G89" i="1"/>
  <c r="F89" i="1"/>
  <c r="H320" i="1"/>
  <c r="G320" i="1"/>
  <c r="F320" i="1"/>
  <c r="E320" i="1"/>
  <c r="E289" i="1"/>
  <c r="H289" i="1"/>
  <c r="F289" i="1"/>
  <c r="G289" i="1"/>
  <c r="L139" i="1"/>
  <c r="C137" i="1"/>
  <c r="E72" i="1"/>
  <c r="G72" i="1"/>
  <c r="C179" i="1"/>
  <c r="K137" i="1"/>
  <c r="K165" i="1"/>
  <c r="B170" i="1"/>
  <c r="B192" i="1"/>
  <c r="P7" i="3"/>
  <c r="N7" i="3"/>
  <c r="R7" i="3"/>
  <c r="Q7" i="3"/>
  <c r="O7" i="3"/>
  <c r="E36" i="3"/>
  <c r="I36" i="3"/>
  <c r="H36" i="3"/>
  <c r="G36" i="3"/>
  <c r="F36" i="3"/>
  <c r="E32" i="3"/>
  <c r="I32" i="3"/>
  <c r="H32" i="3"/>
  <c r="G32" i="3"/>
  <c r="F32" i="3"/>
  <c r="G24" i="3"/>
  <c r="E24" i="3"/>
  <c r="H24" i="3"/>
  <c r="F24" i="3"/>
  <c r="I24" i="3"/>
  <c r="I42" i="3"/>
  <c r="H42" i="3"/>
  <c r="G42" i="3"/>
  <c r="F42" i="3"/>
  <c r="E42" i="3"/>
  <c r="R18" i="3"/>
  <c r="P18" i="3"/>
  <c r="O18" i="3"/>
  <c r="N18" i="3"/>
  <c r="Q18" i="3"/>
  <c r="P12" i="3"/>
  <c r="N12" i="3"/>
  <c r="I15" i="3"/>
  <c r="G15" i="3"/>
  <c r="F15" i="3"/>
  <c r="E15" i="3"/>
  <c r="H15" i="3"/>
  <c r="I13" i="2"/>
  <c r="R36" i="2"/>
  <c r="R29" i="2"/>
  <c r="I29" i="2"/>
  <c r="I22" i="2"/>
  <c r="I30" i="2"/>
  <c r="L164" i="1"/>
  <c r="E42" i="1"/>
  <c r="F42" i="1"/>
  <c r="I42" i="1"/>
  <c r="H42" i="1"/>
  <c r="G42" i="1"/>
  <c r="E38" i="1"/>
  <c r="F38" i="1"/>
  <c r="I38" i="1"/>
  <c r="H38" i="1"/>
  <c r="G38" i="1"/>
  <c r="E34" i="1"/>
  <c r="F34" i="1"/>
  <c r="I34" i="1"/>
  <c r="H34" i="1"/>
  <c r="G34" i="1"/>
  <c r="E30" i="1"/>
  <c r="I30" i="1"/>
  <c r="H30" i="1"/>
  <c r="G30" i="1"/>
  <c r="F30" i="1"/>
  <c r="R61" i="1"/>
  <c r="Q61" i="1"/>
  <c r="N61" i="1"/>
  <c r="P61" i="1"/>
  <c r="O61" i="1"/>
  <c r="N143" i="1"/>
  <c r="P78" i="1"/>
  <c r="O78" i="1"/>
  <c r="R78" i="1"/>
  <c r="Q78" i="1"/>
  <c r="N78" i="1"/>
  <c r="N154" i="1"/>
  <c r="M154" i="1"/>
  <c r="N89" i="1"/>
  <c r="R89" i="1"/>
  <c r="Q89" i="1"/>
  <c r="P89" i="1"/>
  <c r="O89" i="1"/>
  <c r="N166" i="1"/>
  <c r="M166" i="1"/>
  <c r="N101" i="1"/>
  <c r="R101" i="1"/>
  <c r="Q101" i="1"/>
  <c r="P101" i="1"/>
  <c r="O101" i="1"/>
  <c r="N174" i="1"/>
  <c r="M174" i="1"/>
  <c r="N109" i="1"/>
  <c r="R109" i="1"/>
  <c r="Q109" i="1"/>
  <c r="P109" i="1"/>
  <c r="O109" i="1"/>
  <c r="N182" i="1"/>
  <c r="M182" i="1"/>
  <c r="N117" i="1"/>
  <c r="R117" i="1"/>
  <c r="Q117" i="1"/>
  <c r="P117" i="1"/>
  <c r="O117" i="1"/>
  <c r="R129" i="1"/>
  <c r="Q129" i="1"/>
  <c r="N194" i="1"/>
  <c r="P129" i="1"/>
  <c r="M194" i="1"/>
  <c r="O129" i="1"/>
  <c r="N129" i="1"/>
  <c r="Q283" i="1"/>
  <c r="P283" i="1"/>
  <c r="O283" i="1"/>
  <c r="N283" i="1"/>
  <c r="R250" i="1"/>
  <c r="Q250" i="1"/>
  <c r="P250" i="1"/>
  <c r="O250" i="1"/>
  <c r="N250" i="1"/>
  <c r="R258" i="1"/>
  <c r="Q258" i="1"/>
  <c r="P258" i="1"/>
  <c r="O258" i="1"/>
  <c r="N258" i="1"/>
  <c r="O285" i="1"/>
  <c r="N285" i="1"/>
  <c r="Q285" i="1"/>
  <c r="P285" i="1"/>
  <c r="Q303" i="1"/>
  <c r="P303" i="1"/>
  <c r="O303" i="1"/>
  <c r="N303" i="1"/>
  <c r="R237" i="1"/>
  <c r="Q237" i="1"/>
  <c r="P237" i="1"/>
  <c r="O237" i="1"/>
  <c r="N237" i="1"/>
  <c r="Q299" i="1"/>
  <c r="P299" i="1"/>
  <c r="O299" i="1"/>
  <c r="N299" i="1"/>
  <c r="Q318" i="1"/>
  <c r="P318" i="1"/>
  <c r="O318" i="1"/>
  <c r="N318" i="1"/>
  <c r="O317" i="1"/>
  <c r="N317" i="1"/>
  <c r="Q317" i="1"/>
  <c r="P317" i="1"/>
  <c r="C166" i="1"/>
  <c r="O43" i="1"/>
  <c r="N43" i="1"/>
  <c r="P43" i="1"/>
  <c r="R43" i="1"/>
  <c r="Q43" i="1"/>
  <c r="P16" i="1"/>
  <c r="O16" i="1"/>
  <c r="Q16" i="1"/>
  <c r="N16" i="1"/>
  <c r="R16" i="1"/>
  <c r="P12" i="1"/>
  <c r="O12" i="1"/>
  <c r="N12" i="1"/>
  <c r="Q12" i="1"/>
  <c r="R12" i="1"/>
  <c r="I59" i="1"/>
  <c r="E59" i="1"/>
  <c r="H59" i="1"/>
  <c r="G59" i="1"/>
  <c r="F59" i="1"/>
  <c r="E189" i="1"/>
  <c r="D189" i="1"/>
  <c r="I67" i="1"/>
  <c r="H67" i="1"/>
  <c r="E67" i="1"/>
  <c r="G67" i="1"/>
  <c r="F67" i="1"/>
  <c r="E161" i="1"/>
  <c r="D161" i="1"/>
  <c r="E96" i="1"/>
  <c r="I96" i="1"/>
  <c r="H96" i="1"/>
  <c r="G96" i="1"/>
  <c r="F96" i="1"/>
  <c r="E169" i="1"/>
  <c r="D169" i="1"/>
  <c r="E104" i="1"/>
  <c r="I104" i="1"/>
  <c r="H104" i="1"/>
  <c r="G104" i="1"/>
  <c r="F104" i="1"/>
  <c r="E177" i="1"/>
  <c r="D177" i="1"/>
  <c r="E112" i="1"/>
  <c r="I112" i="1"/>
  <c r="H112" i="1"/>
  <c r="G112" i="1"/>
  <c r="F112" i="1"/>
  <c r="H221" i="1"/>
  <c r="G221" i="1"/>
  <c r="F221" i="1"/>
  <c r="E221" i="1"/>
  <c r="H224" i="1"/>
  <c r="G224" i="1"/>
  <c r="F224" i="1"/>
  <c r="E224" i="1"/>
  <c r="G223" i="1"/>
  <c r="F223" i="1"/>
  <c r="E223" i="1"/>
  <c r="H223" i="1"/>
  <c r="I251" i="1"/>
  <c r="H251" i="1"/>
  <c r="G251" i="1"/>
  <c r="F251" i="1"/>
  <c r="E251" i="1"/>
  <c r="I259" i="1"/>
  <c r="H259" i="1"/>
  <c r="G259" i="1"/>
  <c r="F259" i="1"/>
  <c r="E259" i="1"/>
  <c r="H266" i="1"/>
  <c r="G266" i="1"/>
  <c r="F266" i="1"/>
  <c r="E266" i="1"/>
  <c r="F269" i="1"/>
  <c r="E269" i="1"/>
  <c r="H269" i="1"/>
  <c r="G269" i="1"/>
  <c r="I239" i="1"/>
  <c r="H239" i="1"/>
  <c r="G239" i="1"/>
  <c r="F239" i="1"/>
  <c r="E239" i="1"/>
  <c r="H272" i="1"/>
  <c r="G272" i="1"/>
  <c r="F272" i="1"/>
  <c r="E272" i="1"/>
  <c r="H287" i="1"/>
  <c r="G287" i="1"/>
  <c r="F287" i="1"/>
  <c r="E287" i="1"/>
  <c r="G302" i="1"/>
  <c r="F302" i="1"/>
  <c r="E302" i="1"/>
  <c r="H302" i="1"/>
  <c r="E301" i="1"/>
  <c r="H301" i="1"/>
  <c r="G301" i="1"/>
  <c r="F301" i="1"/>
  <c r="L177" i="1"/>
  <c r="L161" i="1"/>
  <c r="L194" i="1"/>
  <c r="L142" i="1"/>
  <c r="L179" i="1"/>
  <c r="L196" i="1"/>
  <c r="C140" i="1"/>
  <c r="C148" i="1"/>
  <c r="C195" i="1"/>
  <c r="N188" i="1"/>
  <c r="M188" i="1"/>
  <c r="M133" i="1"/>
  <c r="R123" i="1"/>
  <c r="Q123" i="1"/>
  <c r="P123" i="1"/>
  <c r="O123" i="1"/>
  <c r="N123" i="1"/>
  <c r="I45" i="1"/>
  <c r="H45" i="1"/>
  <c r="G45" i="1"/>
  <c r="F45" i="1"/>
  <c r="E45" i="1"/>
  <c r="K140" i="1"/>
  <c r="Q75" i="1"/>
  <c r="O75" i="1"/>
  <c r="K148" i="1"/>
  <c r="K160" i="1"/>
  <c r="K168" i="1"/>
  <c r="K176" i="1"/>
  <c r="K193" i="1"/>
  <c r="K197" i="1"/>
  <c r="B138" i="1"/>
  <c r="B146" i="1"/>
  <c r="B153" i="1"/>
  <c r="B165" i="1"/>
  <c r="B173" i="1"/>
  <c r="B181" i="1"/>
  <c r="B189" i="1"/>
  <c r="F124" i="1"/>
  <c r="H124" i="1"/>
  <c r="C175" i="1"/>
  <c r="C159" i="1"/>
  <c r="C119" i="1"/>
  <c r="E53" i="1"/>
  <c r="I53" i="1"/>
  <c r="H53" i="1"/>
  <c r="G53" i="1"/>
  <c r="F53" i="1"/>
  <c r="C144" i="1"/>
  <c r="K164" i="1"/>
  <c r="K180" i="1"/>
  <c r="B161" i="1"/>
  <c r="N37" i="3"/>
  <c r="R37" i="3"/>
  <c r="Q37" i="3"/>
  <c r="P37" i="3"/>
  <c r="O37" i="3"/>
  <c r="R30" i="2"/>
  <c r="R14" i="2"/>
  <c r="G77" i="1"/>
  <c r="F77" i="1"/>
  <c r="E142" i="1"/>
  <c r="I77" i="1"/>
  <c r="E77" i="1"/>
  <c r="H77" i="1"/>
  <c r="N31" i="1"/>
  <c r="R31" i="1"/>
  <c r="Q31" i="1"/>
  <c r="O31" i="1"/>
  <c r="P31" i="1"/>
  <c r="R66" i="1"/>
  <c r="Q66" i="1"/>
  <c r="N66" i="1"/>
  <c r="P66" i="1"/>
  <c r="O66" i="1"/>
  <c r="N179" i="1"/>
  <c r="N114" i="1"/>
  <c r="M179" i="1"/>
  <c r="R114" i="1"/>
  <c r="Q114" i="1"/>
  <c r="P114" i="1"/>
  <c r="O114" i="1"/>
  <c r="R242" i="1"/>
  <c r="Q242" i="1"/>
  <c r="P242" i="1"/>
  <c r="O242" i="1"/>
  <c r="N242" i="1"/>
  <c r="C172" i="1"/>
  <c r="C54" i="1"/>
  <c r="B54" i="1"/>
  <c r="I64" i="1"/>
  <c r="H64" i="1"/>
  <c r="E64" i="1"/>
  <c r="G64" i="1"/>
  <c r="F64" i="1"/>
  <c r="E166" i="1"/>
  <c r="D166" i="1"/>
  <c r="E101" i="1"/>
  <c r="I101" i="1"/>
  <c r="H101" i="1"/>
  <c r="G101" i="1"/>
  <c r="F101" i="1"/>
  <c r="I132" i="1"/>
  <c r="H132" i="1"/>
  <c r="G132" i="1"/>
  <c r="F132" i="1"/>
  <c r="E132" i="1"/>
  <c r="E197" i="1"/>
  <c r="I256" i="1"/>
  <c r="H256" i="1"/>
  <c r="G256" i="1"/>
  <c r="F256" i="1"/>
  <c r="E256" i="1"/>
  <c r="I244" i="1"/>
  <c r="H244" i="1"/>
  <c r="G244" i="1"/>
  <c r="F244" i="1"/>
  <c r="E244" i="1"/>
  <c r="L167" i="1"/>
  <c r="L147" i="1"/>
  <c r="L188" i="1"/>
  <c r="L133" i="1"/>
  <c r="C192" i="1"/>
  <c r="C183" i="1"/>
  <c r="C190" i="1"/>
  <c r="K153" i="1"/>
  <c r="K173" i="1"/>
  <c r="B143" i="1"/>
  <c r="B162" i="1"/>
  <c r="H300" i="1"/>
  <c r="G300" i="1"/>
  <c r="F300" i="1"/>
  <c r="E300" i="1"/>
  <c r="P42" i="3"/>
  <c r="N42" i="3"/>
  <c r="O42" i="3"/>
  <c r="Q42" i="3"/>
  <c r="N35" i="3"/>
  <c r="R35" i="3"/>
  <c r="O35" i="3"/>
  <c r="Q35" i="3"/>
  <c r="P35" i="3"/>
  <c r="N31" i="3"/>
  <c r="R31" i="3"/>
  <c r="O31" i="3"/>
  <c r="Q31" i="3"/>
  <c r="P31" i="3"/>
  <c r="P23" i="3"/>
  <c r="N23" i="3"/>
  <c r="R23" i="3"/>
  <c r="Q23" i="3"/>
  <c r="O23" i="3"/>
  <c r="G8" i="3"/>
  <c r="E8" i="3"/>
  <c r="H8" i="3"/>
  <c r="I8" i="3"/>
  <c r="F8" i="3"/>
  <c r="R17" i="3"/>
  <c r="P17" i="3"/>
  <c r="O17" i="3"/>
  <c r="N17" i="3"/>
  <c r="Q17" i="3"/>
  <c r="P8" i="3"/>
  <c r="N8" i="3"/>
  <c r="Q8" i="3"/>
  <c r="O8" i="3"/>
  <c r="R8" i="3"/>
  <c r="I14" i="3"/>
  <c r="G14" i="3"/>
  <c r="F14" i="3"/>
  <c r="E14" i="3"/>
  <c r="H14" i="3"/>
  <c r="N9" i="2"/>
  <c r="R9" i="2"/>
  <c r="P9" i="2"/>
  <c r="O9" i="2"/>
  <c r="Q9" i="2"/>
  <c r="I17" i="2"/>
  <c r="D37" i="2"/>
  <c r="R28" i="2"/>
  <c r="R31" i="2"/>
  <c r="I31" i="2"/>
  <c r="I23" i="2"/>
  <c r="I32" i="2"/>
  <c r="L178" i="1"/>
  <c r="L162" i="1"/>
  <c r="P53" i="1"/>
  <c r="N53" i="1"/>
  <c r="R53" i="1"/>
  <c r="O53" i="1"/>
  <c r="Q53" i="1"/>
  <c r="N41" i="1"/>
  <c r="R41" i="1"/>
  <c r="Q41" i="1"/>
  <c r="P41" i="1"/>
  <c r="O41" i="1"/>
  <c r="N37" i="1"/>
  <c r="R37" i="1"/>
  <c r="O37" i="1"/>
  <c r="Q37" i="1"/>
  <c r="P37" i="1"/>
  <c r="N33" i="1"/>
  <c r="R33" i="1"/>
  <c r="Q33" i="1"/>
  <c r="P33" i="1"/>
  <c r="O33" i="1"/>
  <c r="N29" i="1"/>
  <c r="O29" i="1"/>
  <c r="R29" i="1"/>
  <c r="Q29" i="1"/>
  <c r="M54" i="1"/>
  <c r="P29" i="1"/>
  <c r="R62" i="1"/>
  <c r="Q62" i="1"/>
  <c r="N62" i="1"/>
  <c r="P62" i="1"/>
  <c r="O62" i="1"/>
  <c r="N144" i="1"/>
  <c r="P79" i="1"/>
  <c r="O79" i="1"/>
  <c r="R79" i="1"/>
  <c r="Q79" i="1"/>
  <c r="N79" i="1"/>
  <c r="N159" i="1"/>
  <c r="M159" i="1"/>
  <c r="N94" i="1"/>
  <c r="M119" i="1"/>
  <c r="R94" i="1"/>
  <c r="Q94" i="1"/>
  <c r="P94" i="1"/>
  <c r="O94" i="1"/>
  <c r="N167" i="1"/>
  <c r="N102" i="1"/>
  <c r="M167" i="1"/>
  <c r="R102" i="1"/>
  <c r="Q102" i="1"/>
  <c r="P102" i="1"/>
  <c r="O102" i="1"/>
  <c r="N175" i="1"/>
  <c r="M175" i="1"/>
  <c r="N110" i="1"/>
  <c r="R110" i="1"/>
  <c r="Q110" i="1"/>
  <c r="P110" i="1"/>
  <c r="O110" i="1"/>
  <c r="N183" i="1"/>
  <c r="N118" i="1"/>
  <c r="M183" i="1"/>
  <c r="R118" i="1"/>
  <c r="Q118" i="1"/>
  <c r="P118" i="1"/>
  <c r="O118" i="1"/>
  <c r="R130" i="1"/>
  <c r="Q130" i="1"/>
  <c r="P130" i="1"/>
  <c r="O130" i="1"/>
  <c r="N130" i="1"/>
  <c r="N195" i="1"/>
  <c r="M195" i="1"/>
  <c r="Q263" i="1"/>
  <c r="P263" i="1"/>
  <c r="O263" i="1"/>
  <c r="N263" i="1"/>
  <c r="R251" i="1"/>
  <c r="Q251" i="1"/>
  <c r="P251" i="1"/>
  <c r="O251" i="1"/>
  <c r="N251" i="1"/>
  <c r="R259" i="1"/>
  <c r="Q259" i="1"/>
  <c r="P259" i="1"/>
  <c r="O259" i="1"/>
  <c r="N259" i="1"/>
  <c r="Q294" i="1"/>
  <c r="P294" i="1"/>
  <c r="O294" i="1"/>
  <c r="N294" i="1"/>
  <c r="N264" i="1"/>
  <c r="Q264" i="1"/>
  <c r="P264" i="1"/>
  <c r="O264" i="1"/>
  <c r="R238" i="1"/>
  <c r="O238" i="1"/>
  <c r="N238" i="1"/>
  <c r="Q238" i="1"/>
  <c r="P238" i="1"/>
  <c r="Q311" i="1"/>
  <c r="P311" i="1"/>
  <c r="O311" i="1"/>
  <c r="N311" i="1"/>
  <c r="O289" i="1"/>
  <c r="N289" i="1"/>
  <c r="Q289" i="1"/>
  <c r="P289" i="1"/>
  <c r="P288" i="1"/>
  <c r="Q288" i="1"/>
  <c r="O288" i="1"/>
  <c r="N288" i="1"/>
  <c r="E190" i="1"/>
  <c r="D190" i="1"/>
  <c r="E125" i="1"/>
  <c r="I125" i="1"/>
  <c r="H125" i="1"/>
  <c r="G125" i="1"/>
  <c r="F125" i="1"/>
  <c r="C164" i="1"/>
  <c r="G16" i="1"/>
  <c r="H16" i="1"/>
  <c r="F16" i="1"/>
  <c r="E16" i="1"/>
  <c r="I16" i="1"/>
  <c r="G12" i="1"/>
  <c r="F12" i="1"/>
  <c r="E12" i="1"/>
  <c r="I12" i="1"/>
  <c r="H12" i="1"/>
  <c r="I60" i="1"/>
  <c r="E60" i="1"/>
  <c r="H60" i="1"/>
  <c r="G60" i="1"/>
  <c r="F60" i="1"/>
  <c r="I128" i="1"/>
  <c r="H128" i="1"/>
  <c r="G128" i="1"/>
  <c r="F128" i="1"/>
  <c r="E193" i="1"/>
  <c r="E128" i="1"/>
  <c r="D193" i="1"/>
  <c r="I235" i="1"/>
  <c r="H235" i="1"/>
  <c r="G235" i="1"/>
  <c r="F235" i="1"/>
  <c r="E235" i="1"/>
  <c r="E162" i="1"/>
  <c r="D162" i="1"/>
  <c r="E97" i="1"/>
  <c r="I97" i="1"/>
  <c r="H97" i="1"/>
  <c r="G97" i="1"/>
  <c r="F97" i="1"/>
  <c r="E170" i="1"/>
  <c r="D170" i="1"/>
  <c r="E105" i="1"/>
  <c r="I105" i="1"/>
  <c r="H105" i="1"/>
  <c r="G105" i="1"/>
  <c r="F105" i="1"/>
  <c r="E178" i="1"/>
  <c r="D178" i="1"/>
  <c r="E113" i="1"/>
  <c r="I113" i="1"/>
  <c r="H113" i="1"/>
  <c r="G113" i="1"/>
  <c r="F113" i="1"/>
  <c r="H228" i="1"/>
  <c r="G228" i="1"/>
  <c r="F228" i="1"/>
  <c r="E228" i="1"/>
  <c r="G227" i="1"/>
  <c r="F227" i="1"/>
  <c r="E227" i="1"/>
  <c r="H227" i="1"/>
  <c r="I252" i="1"/>
  <c r="H252" i="1"/>
  <c r="G252" i="1"/>
  <c r="F252" i="1"/>
  <c r="E252" i="1"/>
  <c r="H263" i="1"/>
  <c r="G263" i="1"/>
  <c r="F263" i="1"/>
  <c r="E263" i="1"/>
  <c r="H270" i="1"/>
  <c r="G270" i="1"/>
  <c r="F270" i="1"/>
  <c r="E270" i="1"/>
  <c r="F273" i="1"/>
  <c r="E273" i="1"/>
  <c r="H273" i="1"/>
  <c r="G273" i="1"/>
  <c r="I240" i="1"/>
  <c r="H240" i="1"/>
  <c r="G240" i="1"/>
  <c r="F240" i="1"/>
  <c r="E240" i="1"/>
  <c r="H280" i="1"/>
  <c r="G280" i="1"/>
  <c r="F280" i="1"/>
  <c r="E280" i="1"/>
  <c r="H295" i="1"/>
  <c r="G295" i="1"/>
  <c r="E295" i="1"/>
  <c r="F295" i="1"/>
  <c r="G310" i="1"/>
  <c r="F310" i="1"/>
  <c r="E310" i="1"/>
  <c r="H310" i="1"/>
  <c r="E305" i="1"/>
  <c r="H305" i="1"/>
  <c r="G305" i="1"/>
  <c r="F305" i="1"/>
  <c r="L175" i="1"/>
  <c r="L159" i="1"/>
  <c r="L119" i="1"/>
  <c r="Q48" i="1"/>
  <c r="P48" i="1"/>
  <c r="R48" i="1"/>
  <c r="O48" i="1"/>
  <c r="N48" i="1"/>
  <c r="L191" i="1"/>
  <c r="L143" i="1"/>
  <c r="L180" i="1"/>
  <c r="L197" i="1"/>
  <c r="C68" i="1"/>
  <c r="C141" i="1"/>
  <c r="G76" i="1"/>
  <c r="E76" i="1"/>
  <c r="C191" i="1"/>
  <c r="C196" i="1"/>
  <c r="E140" i="1"/>
  <c r="G75" i="1"/>
  <c r="F75" i="1"/>
  <c r="I75" i="1"/>
  <c r="H75" i="1"/>
  <c r="E75" i="1"/>
  <c r="K141" i="1"/>
  <c r="K195" i="1"/>
  <c r="K161" i="1"/>
  <c r="K169" i="1"/>
  <c r="K177" i="1"/>
  <c r="B139" i="1"/>
  <c r="B147" i="1"/>
  <c r="B154" i="1"/>
  <c r="B166" i="1"/>
  <c r="B174" i="1"/>
  <c r="B182" i="1"/>
  <c r="B190" i="1"/>
  <c r="C173" i="1"/>
  <c r="C153" i="1"/>
  <c r="R49" i="1"/>
  <c r="Q49" i="1"/>
  <c r="P49" i="1"/>
  <c r="O49" i="1"/>
  <c r="N49" i="1"/>
  <c r="C182" i="1"/>
  <c r="C189" i="1"/>
  <c r="E124" i="1"/>
  <c r="G124" i="1"/>
  <c r="K144" i="1"/>
  <c r="K172" i="1"/>
  <c r="K196" i="1"/>
  <c r="B142" i="1"/>
  <c r="B169" i="1"/>
  <c r="B177" i="1"/>
  <c r="C167" i="1"/>
  <c r="R255" i="1"/>
  <c r="Q255" i="1"/>
  <c r="P255" i="1"/>
  <c r="O255" i="1"/>
  <c r="N255" i="1"/>
  <c r="Q310" i="1"/>
  <c r="P310" i="1"/>
  <c r="O310" i="1"/>
  <c r="N310" i="1"/>
  <c r="C170" i="1"/>
  <c r="O47" i="1"/>
  <c r="N47" i="1"/>
  <c r="P47" i="1"/>
  <c r="R47" i="1"/>
  <c r="Q47" i="1"/>
  <c r="E175" i="1"/>
  <c r="D175" i="1"/>
  <c r="E110" i="1"/>
  <c r="I110" i="1"/>
  <c r="H110" i="1"/>
  <c r="G110" i="1"/>
  <c r="F110" i="1"/>
  <c r="E188" i="1"/>
  <c r="D188" i="1"/>
  <c r="D133" i="1"/>
  <c r="I123" i="1"/>
  <c r="H123" i="1"/>
  <c r="G123" i="1"/>
  <c r="F123" i="1"/>
  <c r="E123" i="1"/>
  <c r="I124" i="1"/>
  <c r="C163" i="1"/>
  <c r="B68" i="1"/>
  <c r="E35" i="3"/>
  <c r="I35" i="3"/>
  <c r="H35" i="3"/>
  <c r="G35" i="3"/>
  <c r="F35" i="3"/>
  <c r="E31" i="3"/>
  <c r="I31" i="3"/>
  <c r="H31" i="3"/>
  <c r="G31" i="3"/>
  <c r="F31" i="3"/>
  <c r="G23" i="3"/>
  <c r="E23" i="3"/>
  <c r="H23" i="3"/>
  <c r="F23" i="3"/>
  <c r="I23" i="3"/>
  <c r="R16" i="3"/>
  <c r="P16" i="3"/>
  <c r="O16" i="3"/>
  <c r="N16" i="3"/>
  <c r="Q16" i="3"/>
  <c r="G9" i="3"/>
  <c r="E9" i="3"/>
  <c r="I9" i="3"/>
  <c r="H9" i="3"/>
  <c r="F9" i="3"/>
  <c r="I13" i="3"/>
  <c r="G13" i="3"/>
  <c r="F13" i="3"/>
  <c r="E13" i="3"/>
  <c r="H13" i="3"/>
  <c r="E9" i="2"/>
  <c r="I9" i="2"/>
  <c r="G9" i="2"/>
  <c r="H9" i="2"/>
  <c r="F9" i="2"/>
  <c r="I42" i="2"/>
  <c r="H42" i="2"/>
  <c r="F42" i="2"/>
  <c r="R23" i="2"/>
  <c r="R16" i="2"/>
  <c r="R33" i="2"/>
  <c r="R22" i="2"/>
  <c r="I33" i="2"/>
  <c r="I24" i="2"/>
  <c r="I34" i="2"/>
  <c r="L176" i="1"/>
  <c r="L160" i="1"/>
  <c r="R50" i="1"/>
  <c r="N50" i="1"/>
  <c r="Q50" i="1"/>
  <c r="P50" i="1"/>
  <c r="O50" i="1"/>
  <c r="G10" i="1"/>
  <c r="E10" i="1"/>
  <c r="F10" i="1"/>
  <c r="H10" i="1"/>
  <c r="I10" i="1"/>
  <c r="E51" i="1"/>
  <c r="I51" i="1"/>
  <c r="H51" i="1"/>
  <c r="F51" i="1"/>
  <c r="G51" i="1"/>
  <c r="E41" i="1"/>
  <c r="F41" i="1"/>
  <c r="I41" i="1"/>
  <c r="H41" i="1"/>
  <c r="G41" i="1"/>
  <c r="E37" i="1"/>
  <c r="F37" i="1"/>
  <c r="I37" i="1"/>
  <c r="H37" i="1"/>
  <c r="G37" i="1"/>
  <c r="E33" i="1"/>
  <c r="F33" i="1"/>
  <c r="I33" i="1"/>
  <c r="H33" i="1"/>
  <c r="G33" i="1"/>
  <c r="E29" i="1"/>
  <c r="D54" i="1"/>
  <c r="I29" i="1"/>
  <c r="F29" i="1"/>
  <c r="H29" i="1"/>
  <c r="G29" i="1"/>
  <c r="P9" i="1"/>
  <c r="O9" i="1"/>
  <c r="N9" i="1"/>
  <c r="R9" i="1"/>
  <c r="Q9" i="1"/>
  <c r="R63" i="1"/>
  <c r="Q63" i="1"/>
  <c r="N63" i="1"/>
  <c r="P63" i="1"/>
  <c r="O63" i="1"/>
  <c r="N145" i="1"/>
  <c r="P80" i="1"/>
  <c r="O80" i="1"/>
  <c r="R80" i="1"/>
  <c r="Q80" i="1"/>
  <c r="N80" i="1"/>
  <c r="N160" i="1"/>
  <c r="M160" i="1"/>
  <c r="N95" i="1"/>
  <c r="R95" i="1"/>
  <c r="Q95" i="1"/>
  <c r="P95" i="1"/>
  <c r="O95" i="1"/>
  <c r="N168" i="1"/>
  <c r="M168" i="1"/>
  <c r="N103" i="1"/>
  <c r="R103" i="1"/>
  <c r="Q103" i="1"/>
  <c r="P103" i="1"/>
  <c r="O103" i="1"/>
  <c r="N176" i="1"/>
  <c r="M176" i="1"/>
  <c r="N111" i="1"/>
  <c r="R111" i="1"/>
  <c r="Q111" i="1"/>
  <c r="P111" i="1"/>
  <c r="O111" i="1"/>
  <c r="N190" i="1"/>
  <c r="P125" i="1"/>
  <c r="M190" i="1"/>
  <c r="N125" i="1"/>
  <c r="R125" i="1"/>
  <c r="Q125" i="1"/>
  <c r="O125" i="1"/>
  <c r="R131" i="1"/>
  <c r="Q131" i="1"/>
  <c r="N196" i="1"/>
  <c r="P131" i="1"/>
  <c r="M196" i="1"/>
  <c r="O131" i="1"/>
  <c r="N131" i="1"/>
  <c r="Q279" i="1"/>
  <c r="P279" i="1"/>
  <c r="O279" i="1"/>
  <c r="N279" i="1"/>
  <c r="R252" i="1"/>
  <c r="Q252" i="1"/>
  <c r="P252" i="1"/>
  <c r="O252" i="1"/>
  <c r="N252" i="1"/>
  <c r="P265" i="1"/>
  <c r="O265" i="1"/>
  <c r="N265" i="1"/>
  <c r="Q265" i="1"/>
  <c r="N268" i="1"/>
  <c r="Q268" i="1"/>
  <c r="P268" i="1"/>
  <c r="O268" i="1"/>
  <c r="R239" i="1"/>
  <c r="P239" i="1"/>
  <c r="Q239" i="1"/>
  <c r="O239" i="1"/>
  <c r="N239" i="1"/>
  <c r="Q315" i="1"/>
  <c r="P315" i="1"/>
  <c r="O315" i="1"/>
  <c r="N315" i="1"/>
  <c r="Q296" i="1"/>
  <c r="P296" i="1"/>
  <c r="O296" i="1"/>
  <c r="N296" i="1"/>
  <c r="C178" i="1"/>
  <c r="C162" i="1"/>
  <c r="P15" i="1"/>
  <c r="O15" i="1"/>
  <c r="N15" i="1"/>
  <c r="Q15" i="1"/>
  <c r="R15" i="1"/>
  <c r="P11" i="1"/>
  <c r="N11" i="1"/>
  <c r="O11" i="1"/>
  <c r="Q11" i="1"/>
  <c r="R11" i="1"/>
  <c r="I61" i="1"/>
  <c r="H61" i="1"/>
  <c r="E61" i="1"/>
  <c r="G61" i="1"/>
  <c r="F61" i="1"/>
  <c r="E143" i="1"/>
  <c r="G78" i="1"/>
  <c r="F78" i="1"/>
  <c r="I78" i="1"/>
  <c r="H78" i="1"/>
  <c r="E78" i="1"/>
  <c r="G126" i="1"/>
  <c r="E191" i="1"/>
  <c r="E126" i="1"/>
  <c r="D191" i="1"/>
  <c r="H126" i="1"/>
  <c r="F126" i="1"/>
  <c r="I126" i="1"/>
  <c r="E163" i="1"/>
  <c r="D163" i="1"/>
  <c r="E98" i="1"/>
  <c r="I98" i="1"/>
  <c r="H98" i="1"/>
  <c r="G98" i="1"/>
  <c r="F98" i="1"/>
  <c r="E171" i="1"/>
  <c r="D171" i="1"/>
  <c r="E106" i="1"/>
  <c r="I106" i="1"/>
  <c r="H106" i="1"/>
  <c r="G106" i="1"/>
  <c r="F106" i="1"/>
  <c r="E179" i="1"/>
  <c r="D179" i="1"/>
  <c r="E114" i="1"/>
  <c r="I114" i="1"/>
  <c r="H114" i="1"/>
  <c r="G114" i="1"/>
  <c r="F114" i="1"/>
  <c r="E194" i="1"/>
  <c r="I129" i="1"/>
  <c r="D194" i="1"/>
  <c r="H129" i="1"/>
  <c r="G129" i="1"/>
  <c r="F129" i="1"/>
  <c r="E129" i="1"/>
  <c r="E218" i="1"/>
  <c r="H218" i="1"/>
  <c r="G218" i="1"/>
  <c r="F218" i="1"/>
  <c r="I253" i="1"/>
  <c r="H253" i="1"/>
  <c r="G253" i="1"/>
  <c r="F253" i="1"/>
  <c r="E253" i="1"/>
  <c r="H267" i="1"/>
  <c r="G267" i="1"/>
  <c r="F267" i="1"/>
  <c r="E267" i="1"/>
  <c r="H274" i="1"/>
  <c r="G274" i="1"/>
  <c r="F274" i="1"/>
  <c r="E274" i="1"/>
  <c r="F281" i="1"/>
  <c r="E281" i="1"/>
  <c r="H281" i="1"/>
  <c r="G281" i="1"/>
  <c r="I241" i="1"/>
  <c r="H241" i="1"/>
  <c r="G241" i="1"/>
  <c r="F241" i="1"/>
  <c r="E241" i="1"/>
  <c r="H284" i="1"/>
  <c r="G284" i="1"/>
  <c r="F284" i="1"/>
  <c r="E284" i="1"/>
  <c r="H299" i="1"/>
  <c r="G299" i="1"/>
  <c r="F299" i="1"/>
  <c r="E299" i="1"/>
  <c r="G314" i="1"/>
  <c r="F314" i="1"/>
  <c r="E314" i="1"/>
  <c r="H314" i="1"/>
  <c r="L173" i="1"/>
  <c r="L153" i="1"/>
  <c r="L144" i="1"/>
  <c r="L181" i="1"/>
  <c r="C142" i="1"/>
  <c r="C180" i="1"/>
  <c r="G46" i="1"/>
  <c r="E46" i="1"/>
  <c r="C197" i="1"/>
  <c r="K191" i="1"/>
  <c r="K142" i="1"/>
  <c r="K162" i="1"/>
  <c r="K170" i="1"/>
  <c r="K178" i="1"/>
  <c r="K190" i="1"/>
  <c r="B140" i="1"/>
  <c r="B148" i="1"/>
  <c r="B159" i="1"/>
  <c r="B119" i="1"/>
  <c r="B167" i="1"/>
  <c r="B175" i="1"/>
  <c r="B183" i="1"/>
  <c r="B194" i="1"/>
  <c r="C171" i="1"/>
  <c r="N142" i="1"/>
  <c r="P77" i="1"/>
  <c r="O77" i="1"/>
  <c r="R77" i="1"/>
  <c r="Q77" i="1"/>
  <c r="N77" i="1"/>
  <c r="R13" i="3"/>
  <c r="P13" i="3"/>
  <c r="O13" i="3"/>
  <c r="N13" i="3"/>
  <c r="Q13" i="3"/>
  <c r="P9" i="3"/>
  <c r="N9" i="3"/>
  <c r="R9" i="3"/>
  <c r="Q9" i="3"/>
  <c r="O9" i="3"/>
  <c r="N7" i="2"/>
  <c r="R7" i="2"/>
  <c r="P7" i="2"/>
  <c r="O7" i="2"/>
  <c r="Q7" i="2"/>
  <c r="I43" i="2"/>
  <c r="H43" i="2"/>
  <c r="F43" i="2"/>
  <c r="R26" i="2"/>
  <c r="I16" i="2"/>
  <c r="N139" i="1"/>
  <c r="P74" i="1"/>
  <c r="O74" i="1"/>
  <c r="R74" i="1"/>
  <c r="N74" i="1"/>
  <c r="Q74" i="1"/>
  <c r="N39" i="1"/>
  <c r="O39" i="1"/>
  <c r="R39" i="1"/>
  <c r="Q39" i="1"/>
  <c r="P39" i="1"/>
  <c r="R58" i="1"/>
  <c r="N58" i="1"/>
  <c r="M68" i="1"/>
  <c r="P58" i="1"/>
  <c r="O58" i="1"/>
  <c r="Q58" i="1"/>
  <c r="N163" i="1"/>
  <c r="N98" i="1"/>
  <c r="M163" i="1"/>
  <c r="R98" i="1"/>
  <c r="Q98" i="1"/>
  <c r="P98" i="1"/>
  <c r="O98" i="1"/>
  <c r="P281" i="1"/>
  <c r="O281" i="1"/>
  <c r="N281" i="1"/>
  <c r="Q281" i="1"/>
  <c r="O305" i="1"/>
  <c r="N305" i="1"/>
  <c r="Q305" i="1"/>
  <c r="P305" i="1"/>
  <c r="P7" i="1"/>
  <c r="O7" i="1"/>
  <c r="N7" i="1"/>
  <c r="R7" i="1"/>
  <c r="Q7" i="1"/>
  <c r="G14" i="1"/>
  <c r="H14" i="1"/>
  <c r="F14" i="1"/>
  <c r="E14" i="1"/>
  <c r="I14" i="1"/>
  <c r="E146" i="1"/>
  <c r="G81" i="1"/>
  <c r="F81" i="1"/>
  <c r="I81" i="1"/>
  <c r="E81" i="1"/>
  <c r="H81" i="1"/>
  <c r="E182" i="1"/>
  <c r="D182" i="1"/>
  <c r="E117" i="1"/>
  <c r="I117" i="1"/>
  <c r="H117" i="1"/>
  <c r="G117" i="1"/>
  <c r="F117" i="1"/>
  <c r="H283" i="1"/>
  <c r="G283" i="1"/>
  <c r="F283" i="1"/>
  <c r="E283" i="1"/>
  <c r="G294" i="1"/>
  <c r="F294" i="1"/>
  <c r="E294" i="1"/>
  <c r="H294" i="1"/>
  <c r="L193" i="1"/>
  <c r="C145" i="1"/>
  <c r="K145" i="1"/>
  <c r="K181" i="1"/>
  <c r="B193" i="1"/>
  <c r="B191" i="1"/>
  <c r="B178" i="1"/>
  <c r="C165" i="1"/>
  <c r="E37" i="3"/>
  <c r="I37" i="3"/>
  <c r="G37" i="3"/>
  <c r="H37" i="3"/>
  <c r="F37" i="3"/>
  <c r="E33" i="3"/>
  <c r="I33" i="3"/>
  <c r="G33" i="3"/>
  <c r="H33" i="3"/>
  <c r="F33" i="3"/>
  <c r="G25" i="3"/>
  <c r="F25" i="3"/>
  <c r="E25" i="3"/>
  <c r="I25" i="3"/>
  <c r="H25" i="3"/>
  <c r="G12" i="3"/>
  <c r="F12" i="3"/>
  <c r="E12" i="3"/>
  <c r="I12" i="3"/>
  <c r="H12" i="3"/>
  <c r="R44" i="3"/>
  <c r="Q44" i="3"/>
  <c r="P44" i="3"/>
  <c r="N44" i="3"/>
  <c r="O44" i="3"/>
  <c r="I44" i="3"/>
  <c r="H44" i="3"/>
  <c r="G44" i="3"/>
  <c r="F44" i="3"/>
  <c r="E44" i="3"/>
  <c r="I41" i="3"/>
  <c r="H41" i="3"/>
  <c r="G41" i="3"/>
  <c r="F41" i="3"/>
  <c r="E41" i="3"/>
  <c r="R43" i="3"/>
  <c r="R45" i="3"/>
  <c r="R42" i="3"/>
  <c r="R41" i="3"/>
  <c r="I17" i="3"/>
  <c r="G17" i="3"/>
  <c r="F17" i="3"/>
  <c r="E17" i="3"/>
  <c r="H17" i="3"/>
  <c r="E7" i="2"/>
  <c r="I7" i="2"/>
  <c r="G7" i="2"/>
  <c r="H7" i="2"/>
  <c r="F7" i="2"/>
  <c r="R41" i="2"/>
  <c r="Q41" i="2"/>
  <c r="O41" i="2"/>
  <c r="R20" i="2"/>
  <c r="R32" i="2"/>
  <c r="I20" i="2"/>
  <c r="I18" i="2"/>
  <c r="L168" i="1"/>
  <c r="G73" i="1"/>
  <c r="F73" i="1"/>
  <c r="E138" i="1"/>
  <c r="I73" i="1"/>
  <c r="E73" i="1"/>
  <c r="H73" i="1"/>
  <c r="E43" i="1"/>
  <c r="F43" i="1"/>
  <c r="I43" i="1"/>
  <c r="H43" i="1"/>
  <c r="G43" i="1"/>
  <c r="E39" i="1"/>
  <c r="I39" i="1"/>
  <c r="H39" i="1"/>
  <c r="F39" i="1"/>
  <c r="G39" i="1"/>
  <c r="E35" i="1"/>
  <c r="F35" i="1"/>
  <c r="I35" i="1"/>
  <c r="H35" i="1"/>
  <c r="G35" i="1"/>
  <c r="E31" i="1"/>
  <c r="F31" i="1"/>
  <c r="I31" i="1"/>
  <c r="H31" i="1"/>
  <c r="G31" i="1"/>
  <c r="E23" i="1"/>
  <c r="F23" i="1"/>
  <c r="I23" i="1"/>
  <c r="H23" i="1"/>
  <c r="G23" i="1"/>
  <c r="I46" i="1"/>
  <c r="I50" i="1"/>
  <c r="R59" i="1"/>
  <c r="N59" i="1"/>
  <c r="P59" i="1"/>
  <c r="Q59" i="1"/>
  <c r="O59" i="1"/>
  <c r="R67" i="1"/>
  <c r="Q67" i="1"/>
  <c r="N67" i="1"/>
  <c r="P67" i="1"/>
  <c r="O67" i="1"/>
  <c r="N164" i="1"/>
  <c r="M164" i="1"/>
  <c r="N99" i="1"/>
  <c r="R99" i="1"/>
  <c r="Q99" i="1"/>
  <c r="P99" i="1"/>
  <c r="O99" i="1"/>
  <c r="N172" i="1"/>
  <c r="M172" i="1"/>
  <c r="N107" i="1"/>
  <c r="R107" i="1"/>
  <c r="Q107" i="1"/>
  <c r="P107" i="1"/>
  <c r="O107" i="1"/>
  <c r="N180" i="1"/>
  <c r="M180" i="1"/>
  <c r="N115" i="1"/>
  <c r="R115" i="1"/>
  <c r="Q115" i="1"/>
  <c r="P115" i="1"/>
  <c r="O115" i="1"/>
  <c r="R234" i="1"/>
  <c r="Q234" i="1"/>
  <c r="P234" i="1"/>
  <c r="O234" i="1"/>
  <c r="N234" i="1"/>
  <c r="Q271" i="1"/>
  <c r="P271" i="1"/>
  <c r="O271" i="1"/>
  <c r="N271" i="1"/>
  <c r="R256" i="1"/>
  <c r="Q256" i="1"/>
  <c r="P256" i="1"/>
  <c r="O256" i="1"/>
  <c r="N256" i="1"/>
  <c r="Q286" i="1"/>
  <c r="P286" i="1"/>
  <c r="O286" i="1"/>
  <c r="N286" i="1"/>
  <c r="N235" i="1"/>
  <c r="R235" i="1"/>
  <c r="Q235" i="1"/>
  <c r="P235" i="1"/>
  <c r="O235" i="1"/>
  <c r="R243" i="1"/>
  <c r="Q243" i="1"/>
  <c r="P243" i="1"/>
  <c r="O243" i="1"/>
  <c r="N243" i="1"/>
  <c r="Q316" i="1"/>
  <c r="P316" i="1"/>
  <c r="O316" i="1"/>
  <c r="N316" i="1"/>
  <c r="N189" i="1"/>
  <c r="R124" i="1"/>
  <c r="Q124" i="1"/>
  <c r="P124" i="1"/>
  <c r="O124" i="1"/>
  <c r="M189" i="1"/>
  <c r="N124" i="1"/>
  <c r="P17" i="1"/>
  <c r="O17" i="1"/>
  <c r="N17" i="1"/>
  <c r="Q17" i="1"/>
  <c r="R17" i="1"/>
  <c r="P13" i="1"/>
  <c r="O13" i="1"/>
  <c r="N13" i="1"/>
  <c r="Q13" i="1"/>
  <c r="R13" i="1"/>
  <c r="G8" i="1"/>
  <c r="F8" i="1"/>
  <c r="E8" i="1"/>
  <c r="H8" i="1"/>
  <c r="I8" i="1"/>
  <c r="I65" i="1"/>
  <c r="H65" i="1"/>
  <c r="E65" i="1"/>
  <c r="G65" i="1"/>
  <c r="F65" i="1"/>
  <c r="E147" i="1"/>
  <c r="G82" i="1"/>
  <c r="F82" i="1"/>
  <c r="I82" i="1"/>
  <c r="H82" i="1"/>
  <c r="E82" i="1"/>
  <c r="E159" i="1"/>
  <c r="D159" i="1"/>
  <c r="E94" i="1"/>
  <c r="D119" i="1"/>
  <c r="I94" i="1"/>
  <c r="H94" i="1"/>
  <c r="G94" i="1"/>
  <c r="F94" i="1"/>
  <c r="E167" i="1"/>
  <c r="D167" i="1"/>
  <c r="E102" i="1"/>
  <c r="I102" i="1"/>
  <c r="H102" i="1"/>
  <c r="G102" i="1"/>
  <c r="F102" i="1"/>
  <c r="E183" i="1"/>
  <c r="D183" i="1"/>
  <c r="E118" i="1"/>
  <c r="I118" i="1"/>
  <c r="H118" i="1"/>
  <c r="G118" i="1"/>
  <c r="F118" i="1"/>
  <c r="I249" i="1"/>
  <c r="H249" i="1"/>
  <c r="G249" i="1"/>
  <c r="F249" i="1"/>
  <c r="E249" i="1"/>
  <c r="I257" i="1"/>
  <c r="H257" i="1"/>
  <c r="G257" i="1"/>
  <c r="F257" i="1"/>
  <c r="E257" i="1"/>
  <c r="H296" i="1"/>
  <c r="G296" i="1"/>
  <c r="F296" i="1"/>
  <c r="E296" i="1"/>
  <c r="H316" i="1"/>
  <c r="G316" i="1"/>
  <c r="F316" i="1"/>
  <c r="E316" i="1"/>
  <c r="I237" i="1"/>
  <c r="E237" i="1"/>
  <c r="H237" i="1"/>
  <c r="G237" i="1"/>
  <c r="F237" i="1"/>
  <c r="H264" i="1"/>
  <c r="G264" i="1"/>
  <c r="F264" i="1"/>
  <c r="E264" i="1"/>
  <c r="H319" i="1"/>
  <c r="G319" i="1"/>
  <c r="F319" i="1"/>
  <c r="E319" i="1"/>
  <c r="L165" i="1"/>
  <c r="L68" i="1"/>
  <c r="L140" i="1"/>
  <c r="P75" i="1"/>
  <c r="N75" i="1"/>
  <c r="L148" i="1"/>
  <c r="L190" i="1"/>
  <c r="L189" i="1"/>
  <c r="C138" i="1"/>
  <c r="C146" i="1"/>
  <c r="G50" i="1"/>
  <c r="E50" i="1"/>
  <c r="C194" i="1"/>
  <c r="I49" i="1"/>
  <c r="H49" i="1"/>
  <c r="G49" i="1"/>
  <c r="F49" i="1"/>
  <c r="E49" i="1"/>
  <c r="K138" i="1"/>
  <c r="K146" i="1"/>
  <c r="K154" i="1"/>
  <c r="K166" i="1"/>
  <c r="K174" i="1"/>
  <c r="K182" i="1"/>
  <c r="K188" i="1"/>
  <c r="K133" i="1"/>
  <c r="B144" i="1"/>
  <c r="B163" i="1"/>
  <c r="B171" i="1"/>
  <c r="B179" i="1"/>
  <c r="N41" i="3"/>
  <c r="P41" i="3"/>
  <c r="Q41" i="3"/>
  <c r="O41" i="3"/>
  <c r="N34" i="3"/>
  <c r="R34" i="3"/>
  <c r="Q34" i="3"/>
  <c r="O34" i="3"/>
  <c r="P34" i="3"/>
  <c r="N30" i="3"/>
  <c r="R30" i="3"/>
  <c r="Q30" i="3"/>
  <c r="O30" i="3"/>
  <c r="P30" i="3"/>
  <c r="P26" i="3"/>
  <c r="O26" i="3"/>
  <c r="N26" i="3"/>
  <c r="Q26" i="3"/>
  <c r="R26" i="3"/>
  <c r="P22" i="3"/>
  <c r="N22" i="3"/>
  <c r="R22" i="3"/>
  <c r="Q22" i="3"/>
  <c r="O22" i="3"/>
  <c r="R15" i="3"/>
  <c r="P15" i="3"/>
  <c r="O15" i="3"/>
  <c r="N15" i="3"/>
  <c r="Q15" i="3"/>
  <c r="P11" i="3"/>
  <c r="N11" i="3"/>
  <c r="R11" i="3"/>
  <c r="Q11" i="3"/>
  <c r="O11" i="3"/>
  <c r="N8" i="2"/>
  <c r="R8" i="2"/>
  <c r="P8" i="2"/>
  <c r="Q8" i="2"/>
  <c r="O8" i="2"/>
  <c r="I49" i="3"/>
  <c r="H49" i="3"/>
  <c r="G49" i="3"/>
  <c r="F49" i="3"/>
  <c r="E49" i="3"/>
  <c r="R49" i="3"/>
  <c r="R50" i="3"/>
  <c r="R42" i="2"/>
  <c r="Q42" i="2"/>
  <c r="O42" i="2"/>
  <c r="R19" i="2"/>
  <c r="R35" i="2"/>
  <c r="I14" i="2"/>
  <c r="I35" i="2"/>
  <c r="I36" i="2"/>
  <c r="L174" i="1"/>
  <c r="L154" i="1"/>
  <c r="F50" i="1"/>
  <c r="H50" i="1"/>
  <c r="G7" i="1"/>
  <c r="F7" i="1"/>
  <c r="E7" i="1"/>
  <c r="H7" i="1"/>
  <c r="I7" i="1"/>
  <c r="E137" i="1"/>
  <c r="N40" i="1"/>
  <c r="R40" i="1"/>
  <c r="O40" i="1"/>
  <c r="Q40" i="1"/>
  <c r="P40" i="1"/>
  <c r="N36" i="1"/>
  <c r="O36" i="1"/>
  <c r="R36" i="1"/>
  <c r="Q36" i="1"/>
  <c r="P36" i="1"/>
  <c r="N32" i="1"/>
  <c r="O32" i="1"/>
  <c r="R32" i="1"/>
  <c r="Q32" i="1"/>
  <c r="P32" i="1"/>
  <c r="N24" i="1"/>
  <c r="R24" i="1"/>
  <c r="Q24" i="1"/>
  <c r="P24" i="1"/>
  <c r="O24" i="1"/>
  <c r="P8" i="1"/>
  <c r="O8" i="1"/>
  <c r="N8" i="1"/>
  <c r="Q8" i="1"/>
  <c r="R8" i="1"/>
  <c r="R64" i="1"/>
  <c r="Q64" i="1"/>
  <c r="N64" i="1"/>
  <c r="O64" i="1"/>
  <c r="P64" i="1"/>
  <c r="N146" i="1"/>
  <c r="P81" i="1"/>
  <c r="O81" i="1"/>
  <c r="R81" i="1"/>
  <c r="Q81" i="1"/>
  <c r="N81" i="1"/>
  <c r="N161" i="1"/>
  <c r="N96" i="1"/>
  <c r="R96" i="1"/>
  <c r="M161" i="1"/>
  <c r="Q96" i="1"/>
  <c r="P96" i="1"/>
  <c r="O96" i="1"/>
  <c r="N169" i="1"/>
  <c r="N104" i="1"/>
  <c r="M169" i="1"/>
  <c r="R104" i="1"/>
  <c r="Q104" i="1"/>
  <c r="P104" i="1"/>
  <c r="O104" i="1"/>
  <c r="N177" i="1"/>
  <c r="N112" i="1"/>
  <c r="R112" i="1"/>
  <c r="M177" i="1"/>
  <c r="Q112" i="1"/>
  <c r="P112" i="1"/>
  <c r="O112" i="1"/>
  <c r="Q127" i="1"/>
  <c r="N192" i="1"/>
  <c r="P127" i="1"/>
  <c r="M192" i="1"/>
  <c r="O127" i="1"/>
  <c r="N127" i="1"/>
  <c r="R127" i="1"/>
  <c r="N197" i="1"/>
  <c r="R132" i="1"/>
  <c r="Q132" i="1"/>
  <c r="P132" i="1"/>
  <c r="O132" i="1"/>
  <c r="N132" i="1"/>
  <c r="R253" i="1"/>
  <c r="Q253" i="1"/>
  <c r="P253" i="1"/>
  <c r="O253" i="1"/>
  <c r="N253" i="1"/>
  <c r="Q266" i="1"/>
  <c r="P266" i="1"/>
  <c r="O266" i="1"/>
  <c r="N266" i="1"/>
  <c r="P269" i="1"/>
  <c r="O269" i="1"/>
  <c r="N269" i="1"/>
  <c r="Q269" i="1"/>
  <c r="N272" i="1"/>
  <c r="Q272" i="1"/>
  <c r="P272" i="1"/>
  <c r="O272" i="1"/>
  <c r="R240" i="1"/>
  <c r="Q240" i="1"/>
  <c r="P240" i="1"/>
  <c r="N240" i="1"/>
  <c r="O240" i="1"/>
  <c r="Q319" i="1"/>
  <c r="P319" i="1"/>
  <c r="O319" i="1"/>
  <c r="N319" i="1"/>
  <c r="O297" i="1"/>
  <c r="N297" i="1"/>
  <c r="Q297" i="1"/>
  <c r="P297" i="1"/>
  <c r="Q300" i="1"/>
  <c r="P300" i="1"/>
  <c r="O300" i="1"/>
  <c r="N300" i="1"/>
  <c r="C176" i="1"/>
  <c r="C160" i="1"/>
  <c r="K68" i="1"/>
  <c r="G52" i="1"/>
  <c r="F52" i="1"/>
  <c r="E52" i="1"/>
  <c r="H52" i="1"/>
  <c r="I52" i="1"/>
  <c r="G15" i="1"/>
  <c r="F15" i="1"/>
  <c r="E15" i="1"/>
  <c r="I15" i="1"/>
  <c r="H15" i="1"/>
  <c r="G11" i="1"/>
  <c r="H11" i="1"/>
  <c r="F11" i="1"/>
  <c r="E11" i="1"/>
  <c r="I11" i="1"/>
  <c r="E141" i="1"/>
  <c r="I62" i="1"/>
  <c r="H62" i="1"/>
  <c r="E62" i="1"/>
  <c r="F62" i="1"/>
  <c r="G62" i="1"/>
  <c r="E144" i="1"/>
  <c r="G79" i="1"/>
  <c r="F79" i="1"/>
  <c r="I79" i="1"/>
  <c r="E79" i="1"/>
  <c r="H79" i="1"/>
  <c r="E164" i="1"/>
  <c r="D164" i="1"/>
  <c r="E99" i="1"/>
  <c r="I99" i="1"/>
  <c r="H99" i="1"/>
  <c r="G99" i="1"/>
  <c r="F99" i="1"/>
  <c r="E172" i="1"/>
  <c r="D172" i="1"/>
  <c r="E107" i="1"/>
  <c r="I107" i="1"/>
  <c r="H107" i="1"/>
  <c r="G107" i="1"/>
  <c r="F107" i="1"/>
  <c r="E180" i="1"/>
  <c r="D180" i="1"/>
  <c r="E115" i="1"/>
  <c r="I115" i="1"/>
  <c r="H115" i="1"/>
  <c r="G115" i="1"/>
  <c r="F115" i="1"/>
  <c r="I130" i="1"/>
  <c r="H130" i="1"/>
  <c r="G130" i="1"/>
  <c r="F130" i="1"/>
  <c r="E195" i="1"/>
  <c r="E130" i="1"/>
  <c r="D195" i="1"/>
  <c r="I233" i="1"/>
  <c r="H233" i="1"/>
  <c r="G233" i="1"/>
  <c r="F233" i="1"/>
  <c r="E233" i="1"/>
  <c r="E222" i="1"/>
  <c r="H222" i="1"/>
  <c r="G222" i="1"/>
  <c r="F222" i="1"/>
  <c r="I254" i="1"/>
  <c r="H254" i="1"/>
  <c r="G254" i="1"/>
  <c r="F254" i="1"/>
  <c r="E254" i="1"/>
  <c r="H271" i="1"/>
  <c r="G271" i="1"/>
  <c r="F271" i="1"/>
  <c r="E271" i="1"/>
  <c r="H312" i="1"/>
  <c r="G312" i="1"/>
  <c r="F312" i="1"/>
  <c r="E312" i="1"/>
  <c r="I242" i="1"/>
  <c r="H242" i="1"/>
  <c r="G242" i="1"/>
  <c r="F242" i="1"/>
  <c r="E242" i="1"/>
  <c r="G286" i="1"/>
  <c r="F286" i="1"/>
  <c r="H286" i="1"/>
  <c r="E286" i="1"/>
  <c r="H303" i="1"/>
  <c r="G303" i="1"/>
  <c r="F303" i="1"/>
  <c r="E303" i="1"/>
  <c r="G318" i="1"/>
  <c r="F318" i="1"/>
  <c r="E318" i="1"/>
  <c r="H318" i="1"/>
  <c r="E313" i="1"/>
  <c r="H313" i="1"/>
  <c r="G313" i="1"/>
  <c r="F313" i="1"/>
  <c r="L171" i="1"/>
  <c r="N141" i="1"/>
  <c r="P76" i="1"/>
  <c r="O76" i="1"/>
  <c r="R76" i="1"/>
  <c r="Q76" i="1"/>
  <c r="N76" i="1"/>
  <c r="Q44" i="1"/>
  <c r="P44" i="1"/>
  <c r="O44" i="1"/>
  <c r="N44" i="1"/>
  <c r="R44" i="1"/>
  <c r="L137" i="1"/>
  <c r="L145" i="1"/>
  <c r="L182" i="1"/>
  <c r="C193" i="1"/>
  <c r="C143" i="1"/>
  <c r="C181" i="1"/>
  <c r="C188" i="1"/>
  <c r="C133" i="1"/>
  <c r="K143" i="1"/>
  <c r="K163" i="1"/>
  <c r="K171" i="1"/>
  <c r="K179" i="1"/>
  <c r="K192" i="1"/>
  <c r="B141" i="1"/>
  <c r="F76" i="1"/>
  <c r="H76" i="1"/>
  <c r="B195" i="1"/>
  <c r="B160" i="1"/>
  <c r="B168" i="1"/>
  <c r="B176" i="1"/>
  <c r="B196" i="1"/>
  <c r="B197" i="1"/>
  <c r="C169" i="1"/>
  <c r="N138" i="1"/>
  <c r="P73" i="1"/>
  <c r="O73" i="1"/>
  <c r="R73" i="1"/>
  <c r="Q73" i="1"/>
  <c r="N73" i="1"/>
  <c r="R45" i="1"/>
  <c r="Q45" i="1"/>
  <c r="P45" i="1"/>
  <c r="O45" i="1"/>
  <c r="N45" i="1"/>
  <c r="R232" i="1"/>
  <c r="Q232" i="1"/>
  <c r="P232" i="1"/>
  <c r="O232" i="1"/>
  <c r="N232" i="1"/>
  <c r="O136" i="1"/>
  <c r="P122" i="1"/>
  <c r="N122" i="1"/>
  <c r="G78" i="2"/>
  <c r="E78" i="2"/>
  <c r="H78" i="2"/>
  <c r="I78" i="2"/>
  <c r="F78" i="2"/>
  <c r="Q201" i="1"/>
  <c r="P201" i="1"/>
  <c r="O201" i="1"/>
  <c r="N201" i="1"/>
  <c r="I248" i="1"/>
  <c r="H248" i="1"/>
  <c r="G248" i="1"/>
  <c r="F248" i="1"/>
  <c r="E248" i="1"/>
  <c r="N22" i="1"/>
  <c r="R22" i="1"/>
  <c r="Q22" i="1"/>
  <c r="O22" i="1"/>
  <c r="P22" i="1"/>
  <c r="H262" i="1"/>
  <c r="G262" i="1"/>
  <c r="F262" i="1"/>
  <c r="E262" i="1"/>
  <c r="O354" i="1"/>
  <c r="M354" i="1"/>
  <c r="K354" i="1"/>
  <c r="H354" i="1"/>
  <c r="Q354" i="1"/>
  <c r="Q136" i="1"/>
  <c r="N52" i="2"/>
  <c r="R52" i="2"/>
  <c r="P52" i="2"/>
  <c r="Q52" i="2"/>
  <c r="O52" i="2"/>
  <c r="F12" i="2"/>
  <c r="H136" i="1"/>
  <c r="F136" i="1"/>
  <c r="I122" i="1"/>
  <c r="H122" i="1"/>
  <c r="G122" i="1"/>
  <c r="F122" i="1"/>
  <c r="E122" i="1"/>
  <c r="I57" i="1"/>
  <c r="E57" i="1"/>
  <c r="H57" i="1"/>
  <c r="F57" i="1"/>
  <c r="G57" i="1"/>
  <c r="E22" i="1"/>
  <c r="F22" i="1"/>
  <c r="I22" i="1"/>
  <c r="H22" i="1"/>
  <c r="G22" i="1"/>
  <c r="H152" i="1"/>
  <c r="F152" i="1"/>
  <c r="O122" i="1"/>
  <c r="Q217" i="1"/>
  <c r="P217" i="1"/>
  <c r="O217" i="1"/>
  <c r="N217" i="1"/>
  <c r="P78" i="2"/>
  <c r="O78" i="2"/>
  <c r="N78" i="2"/>
  <c r="R78" i="2"/>
  <c r="Q78" i="2"/>
  <c r="P12" i="2"/>
  <c r="H217" i="1"/>
  <c r="G217" i="1"/>
  <c r="E217" i="1"/>
  <c r="G46" i="2"/>
  <c r="F46" i="2"/>
  <c r="E46" i="2"/>
  <c r="I46" i="2"/>
  <c r="H46" i="2"/>
  <c r="O12" i="2"/>
  <c r="Q262" i="1"/>
  <c r="P262" i="1"/>
  <c r="O262" i="1"/>
  <c r="N262" i="1"/>
  <c r="O293" i="1"/>
  <c r="N293" i="1"/>
  <c r="Q293" i="1"/>
  <c r="P293" i="1"/>
  <c r="R57" i="1"/>
  <c r="N57" i="1"/>
  <c r="Q57" i="1"/>
  <c r="P57" i="1"/>
  <c r="O57" i="1"/>
  <c r="I232" i="1"/>
  <c r="H232" i="1"/>
  <c r="G232" i="1"/>
  <c r="F232" i="1"/>
  <c r="E232" i="1"/>
  <c r="E309" i="1"/>
  <c r="H309" i="1"/>
  <c r="F309" i="1"/>
  <c r="G309" i="1"/>
  <c r="G71" i="1"/>
  <c r="F71" i="1"/>
  <c r="I71" i="1"/>
  <c r="H71" i="1"/>
  <c r="E71" i="1"/>
  <c r="Q187" i="1"/>
  <c r="O187" i="1"/>
  <c r="Q325" i="1"/>
  <c r="O325" i="1"/>
  <c r="M325" i="1"/>
  <c r="K325" i="1"/>
  <c r="H325" i="1"/>
  <c r="G12" i="2"/>
  <c r="N87" i="1"/>
  <c r="R87" i="1"/>
  <c r="Q87" i="1"/>
  <c r="P87" i="1"/>
  <c r="O87" i="1"/>
  <c r="R248" i="1"/>
  <c r="Q248" i="1"/>
  <c r="P248" i="1"/>
  <c r="O248" i="1"/>
  <c r="N248" i="1"/>
  <c r="Q278" i="1"/>
  <c r="P278" i="1"/>
  <c r="O278" i="1"/>
  <c r="N278" i="1"/>
  <c r="O309" i="1"/>
  <c r="N309" i="1"/>
  <c r="Q309" i="1"/>
  <c r="P309" i="1"/>
  <c r="P71" i="1"/>
  <c r="O71" i="1"/>
  <c r="R71" i="1"/>
  <c r="Q71" i="1"/>
  <c r="N71" i="1"/>
  <c r="G201" i="1"/>
  <c r="F201" i="1"/>
  <c r="E201" i="1"/>
  <c r="H187" i="1"/>
  <c r="F187" i="1"/>
  <c r="O340" i="1"/>
  <c r="M340" i="1"/>
  <c r="K340" i="1"/>
  <c r="Q340" i="1"/>
  <c r="H340" i="1"/>
  <c r="E293" i="1"/>
  <c r="H293" i="1"/>
  <c r="G293" i="1"/>
  <c r="F293" i="1"/>
  <c r="M369" i="1"/>
  <c r="K369" i="1"/>
  <c r="H369" i="1"/>
  <c r="Q369" i="1"/>
  <c r="O369" i="1"/>
  <c r="P46" i="2"/>
  <c r="O46" i="2"/>
  <c r="N46" i="2"/>
  <c r="R46" i="2"/>
  <c r="Q46" i="2"/>
  <c r="E52" i="2"/>
  <c r="I52" i="2"/>
  <c r="G52" i="2"/>
  <c r="H52" i="2"/>
  <c r="F52" i="2"/>
  <c r="Q12" i="2"/>
  <c r="Q152" i="1"/>
  <c r="O152" i="1"/>
  <c r="E87" i="1"/>
  <c r="I87" i="1"/>
  <c r="H87" i="1"/>
  <c r="G87" i="1"/>
  <c r="F87" i="1"/>
  <c r="H278" i="1"/>
  <c r="G278" i="1"/>
  <c r="F278" i="1"/>
  <c r="E278" i="1"/>
  <c r="C198" i="1" l="1"/>
  <c r="L184" i="1"/>
  <c r="C184" i="1"/>
  <c r="H208" i="1"/>
  <c r="G208" i="1"/>
  <c r="F208" i="1"/>
  <c r="E208" i="1"/>
  <c r="C37" i="2"/>
  <c r="G37" i="2" s="1"/>
  <c r="G17" i="2"/>
  <c r="E17" i="2"/>
  <c r="O344" i="1"/>
  <c r="M344" i="1"/>
  <c r="K344" i="1"/>
  <c r="Q344" i="1"/>
  <c r="H344" i="1"/>
  <c r="O16" i="2"/>
  <c r="Q16" i="2"/>
  <c r="H55" i="2"/>
  <c r="G55" i="2"/>
  <c r="F55" i="2"/>
  <c r="E55" i="2"/>
  <c r="I55" i="2"/>
  <c r="N71" i="2"/>
  <c r="R71" i="2"/>
  <c r="P71" i="2"/>
  <c r="Q71" i="2"/>
  <c r="O71" i="2"/>
  <c r="O358" i="1"/>
  <c r="M358" i="1"/>
  <c r="K358" i="1"/>
  <c r="H358" i="1"/>
  <c r="Q358" i="1"/>
  <c r="M377" i="1"/>
  <c r="K377" i="1"/>
  <c r="H377" i="1"/>
  <c r="Q377" i="1"/>
  <c r="O377" i="1"/>
  <c r="H212" i="1"/>
  <c r="G212" i="1"/>
  <c r="F212" i="1"/>
  <c r="E212" i="1"/>
  <c r="G16" i="2"/>
  <c r="E16" i="2"/>
  <c r="O343" i="1"/>
  <c r="M343" i="1"/>
  <c r="K343" i="1"/>
  <c r="Q343" i="1"/>
  <c r="H343" i="1"/>
  <c r="Q331" i="1"/>
  <c r="O331" i="1"/>
  <c r="M331" i="1"/>
  <c r="K331" i="1"/>
  <c r="H331" i="1"/>
  <c r="K158" i="1"/>
  <c r="P80" i="2"/>
  <c r="R80" i="2"/>
  <c r="Q80" i="2"/>
  <c r="O80" i="2"/>
  <c r="N80" i="2"/>
  <c r="O22" i="2"/>
  <c r="Q22" i="2"/>
  <c r="Q30" i="2"/>
  <c r="O30" i="2"/>
  <c r="N59" i="2"/>
  <c r="R59" i="2"/>
  <c r="P59" i="2"/>
  <c r="Q59" i="2"/>
  <c r="O59" i="2"/>
  <c r="N63" i="2"/>
  <c r="R63" i="2"/>
  <c r="P63" i="2"/>
  <c r="Q63" i="2"/>
  <c r="O63" i="2"/>
  <c r="E72" i="2"/>
  <c r="I72" i="2"/>
  <c r="G72" i="2"/>
  <c r="H72" i="2"/>
  <c r="F72" i="2"/>
  <c r="B37" i="2"/>
  <c r="H17" i="2"/>
  <c r="F17" i="2"/>
  <c r="F30" i="2"/>
  <c r="H30" i="2"/>
  <c r="O359" i="1"/>
  <c r="M359" i="1"/>
  <c r="K359" i="1"/>
  <c r="H359" i="1"/>
  <c r="Q359" i="1"/>
  <c r="N155" i="1"/>
  <c r="N90" i="1"/>
  <c r="M92" i="1"/>
  <c r="R90" i="1"/>
  <c r="Q90" i="1"/>
  <c r="M155" i="1"/>
  <c r="P90" i="1"/>
  <c r="O90" i="1"/>
  <c r="N16" i="2"/>
  <c r="P16" i="2"/>
  <c r="P21" i="2"/>
  <c r="N21" i="2"/>
  <c r="Q204" i="1"/>
  <c r="P204" i="1"/>
  <c r="O204" i="1"/>
  <c r="N204" i="1"/>
  <c r="E158" i="1"/>
  <c r="D158" i="1"/>
  <c r="E93" i="1"/>
  <c r="I93" i="1"/>
  <c r="H93" i="1"/>
  <c r="G93" i="1"/>
  <c r="F93" i="1"/>
  <c r="N43" i="2"/>
  <c r="P43" i="2"/>
  <c r="M370" i="1"/>
  <c r="K370" i="1"/>
  <c r="H370" i="1"/>
  <c r="Q370" i="1"/>
  <c r="O370" i="1"/>
  <c r="M378" i="1"/>
  <c r="K378" i="1"/>
  <c r="H378" i="1"/>
  <c r="Q378" i="1"/>
  <c r="O378" i="1"/>
  <c r="G15" i="2"/>
  <c r="E15" i="2"/>
  <c r="E23" i="2"/>
  <c r="G23" i="2"/>
  <c r="G31" i="2"/>
  <c r="E31" i="2"/>
  <c r="O342" i="1"/>
  <c r="M342" i="1"/>
  <c r="K342" i="1"/>
  <c r="Q342" i="1"/>
  <c r="H342" i="1"/>
  <c r="Q336" i="1"/>
  <c r="O336" i="1"/>
  <c r="M336" i="1"/>
  <c r="H336" i="1"/>
  <c r="K336" i="1"/>
  <c r="Q332" i="1"/>
  <c r="O332" i="1"/>
  <c r="M332" i="1"/>
  <c r="K332" i="1"/>
  <c r="H332" i="1"/>
  <c r="P79" i="2"/>
  <c r="R79" i="2"/>
  <c r="Q79" i="2"/>
  <c r="O79" i="2"/>
  <c r="N79" i="2"/>
  <c r="Q18" i="2"/>
  <c r="O18" i="2"/>
  <c r="Q23" i="2"/>
  <c r="O23" i="2"/>
  <c r="O31" i="2"/>
  <c r="Q31" i="2"/>
  <c r="E53" i="2"/>
  <c r="I53" i="2"/>
  <c r="G53" i="2"/>
  <c r="H53" i="2"/>
  <c r="F53" i="2"/>
  <c r="E56" i="2"/>
  <c r="I56" i="2"/>
  <c r="G56" i="2"/>
  <c r="H56" i="2"/>
  <c r="F56" i="2"/>
  <c r="E60" i="2"/>
  <c r="I60" i="2"/>
  <c r="G60" i="2"/>
  <c r="H60" i="2"/>
  <c r="F60" i="2"/>
  <c r="E64" i="2"/>
  <c r="I64" i="2"/>
  <c r="G64" i="2"/>
  <c r="H64" i="2"/>
  <c r="F64" i="2"/>
  <c r="N68" i="2"/>
  <c r="R68" i="2"/>
  <c r="P68" i="2"/>
  <c r="Q68" i="2"/>
  <c r="O68" i="2"/>
  <c r="N72" i="2"/>
  <c r="R72" i="2"/>
  <c r="P72" i="2"/>
  <c r="Q72" i="2"/>
  <c r="O72" i="2"/>
  <c r="H19" i="2"/>
  <c r="F19" i="2"/>
  <c r="F13" i="2"/>
  <c r="H13" i="2"/>
  <c r="H31" i="2"/>
  <c r="F31" i="2"/>
  <c r="B156" i="1"/>
  <c r="O360" i="1"/>
  <c r="M360" i="1"/>
  <c r="K360" i="1"/>
  <c r="H360" i="1"/>
  <c r="Q360" i="1"/>
  <c r="N156" i="1"/>
  <c r="M156" i="1"/>
  <c r="N91" i="1"/>
  <c r="R91" i="1"/>
  <c r="Q91" i="1"/>
  <c r="P91" i="1"/>
  <c r="O91" i="1"/>
  <c r="C156" i="1"/>
  <c r="N15" i="2"/>
  <c r="P15" i="2"/>
  <c r="P22" i="2"/>
  <c r="N22" i="2"/>
  <c r="P30" i="2"/>
  <c r="N30" i="2"/>
  <c r="P203" i="1"/>
  <c r="O203" i="1"/>
  <c r="N203" i="1"/>
  <c r="Q203" i="1"/>
  <c r="N206" i="1"/>
  <c r="Q206" i="1"/>
  <c r="P206" i="1"/>
  <c r="O206" i="1"/>
  <c r="O218" i="1"/>
  <c r="N218" i="1"/>
  <c r="Q218" i="1"/>
  <c r="P218" i="1"/>
  <c r="Q224" i="1"/>
  <c r="P224" i="1"/>
  <c r="O224" i="1"/>
  <c r="N224" i="1"/>
  <c r="E155" i="1"/>
  <c r="D155" i="1"/>
  <c r="E90" i="1"/>
  <c r="D92" i="1"/>
  <c r="I90" i="1"/>
  <c r="H90" i="1"/>
  <c r="G90" i="1"/>
  <c r="F90" i="1"/>
  <c r="P49" i="2"/>
  <c r="O49" i="2"/>
  <c r="N49" i="2"/>
  <c r="R49" i="2"/>
  <c r="Q49" i="2"/>
  <c r="Q350" i="1"/>
  <c r="O350" i="1"/>
  <c r="M350" i="1"/>
  <c r="K350" i="1"/>
  <c r="H350" i="1"/>
  <c r="O29" i="2"/>
  <c r="Q29" i="2"/>
  <c r="G47" i="2"/>
  <c r="F47" i="2"/>
  <c r="E47" i="2"/>
  <c r="I47" i="2"/>
  <c r="H47" i="2"/>
  <c r="M371" i="1"/>
  <c r="K371" i="1"/>
  <c r="H371" i="1"/>
  <c r="Q371" i="1"/>
  <c r="O371" i="1"/>
  <c r="M379" i="1"/>
  <c r="K379" i="1"/>
  <c r="H379" i="1"/>
  <c r="Q379" i="1"/>
  <c r="O379" i="1"/>
  <c r="H205" i="1"/>
  <c r="G205" i="1"/>
  <c r="F205" i="1"/>
  <c r="E205" i="1"/>
  <c r="G13" i="2"/>
  <c r="E13" i="2"/>
  <c r="G24" i="2"/>
  <c r="E24" i="2"/>
  <c r="G32" i="2"/>
  <c r="E32" i="2"/>
  <c r="Q348" i="1"/>
  <c r="O348" i="1"/>
  <c r="M348" i="1"/>
  <c r="K348" i="1"/>
  <c r="H348" i="1"/>
  <c r="O341" i="1"/>
  <c r="M341" i="1"/>
  <c r="K341" i="1"/>
  <c r="H341" i="1"/>
  <c r="Q341" i="1"/>
  <c r="O346" i="1"/>
  <c r="M346" i="1"/>
  <c r="K346" i="1"/>
  <c r="Q346" i="1"/>
  <c r="H346" i="1"/>
  <c r="L156" i="1"/>
  <c r="G79" i="2"/>
  <c r="H79" i="2"/>
  <c r="F79" i="2"/>
  <c r="E79" i="2"/>
  <c r="I79" i="2"/>
  <c r="Q14" i="2"/>
  <c r="O14" i="2"/>
  <c r="Q24" i="2"/>
  <c r="O24" i="2"/>
  <c r="Q32" i="2"/>
  <c r="O32" i="2"/>
  <c r="N53" i="2"/>
  <c r="R53" i="2"/>
  <c r="P53" i="2"/>
  <c r="Q53" i="2"/>
  <c r="O53" i="2"/>
  <c r="N56" i="2"/>
  <c r="R56" i="2"/>
  <c r="P56" i="2"/>
  <c r="Q56" i="2"/>
  <c r="O56" i="2"/>
  <c r="N60" i="2"/>
  <c r="R60" i="2"/>
  <c r="P60" i="2"/>
  <c r="Q60" i="2"/>
  <c r="O60" i="2"/>
  <c r="N64" i="2"/>
  <c r="R64" i="2"/>
  <c r="P64" i="2"/>
  <c r="Q64" i="2"/>
  <c r="O64" i="2"/>
  <c r="E69" i="2"/>
  <c r="I69" i="2"/>
  <c r="G69" i="2"/>
  <c r="H69" i="2"/>
  <c r="F69" i="2"/>
  <c r="E73" i="2"/>
  <c r="I73" i="2"/>
  <c r="G73" i="2"/>
  <c r="H73" i="2"/>
  <c r="F73" i="2"/>
  <c r="H20" i="2"/>
  <c r="F20" i="2"/>
  <c r="F14" i="2"/>
  <c r="H14" i="2"/>
  <c r="H32" i="2"/>
  <c r="F32" i="2"/>
  <c r="B158" i="1"/>
  <c r="O361" i="1"/>
  <c r="M361" i="1"/>
  <c r="K361" i="1"/>
  <c r="H361" i="1"/>
  <c r="Q361" i="1"/>
  <c r="N158" i="1"/>
  <c r="M158" i="1"/>
  <c r="N93" i="1"/>
  <c r="R93" i="1"/>
  <c r="Q93" i="1"/>
  <c r="P93" i="1"/>
  <c r="O93" i="1"/>
  <c r="C158" i="1"/>
  <c r="P14" i="2"/>
  <c r="N14" i="2"/>
  <c r="P23" i="2"/>
  <c r="N23" i="2"/>
  <c r="N31" i="2"/>
  <c r="P31" i="2"/>
  <c r="Q225" i="1"/>
  <c r="P225" i="1"/>
  <c r="O225" i="1"/>
  <c r="N225" i="1"/>
  <c r="O205" i="1"/>
  <c r="Q205" i="1"/>
  <c r="Q208" i="1"/>
  <c r="P208" i="1"/>
  <c r="O208" i="1"/>
  <c r="N208" i="1"/>
  <c r="H206" i="1"/>
  <c r="G206" i="1"/>
  <c r="F206" i="1"/>
  <c r="E206" i="1"/>
  <c r="E63" i="2"/>
  <c r="I63" i="2"/>
  <c r="G63" i="2"/>
  <c r="H63" i="2"/>
  <c r="F63" i="2"/>
  <c r="H15" i="2"/>
  <c r="F15" i="2"/>
  <c r="P28" i="2"/>
  <c r="N28" i="2"/>
  <c r="O222" i="1"/>
  <c r="N222" i="1"/>
  <c r="Q222" i="1"/>
  <c r="P222" i="1"/>
  <c r="Q223" i="1"/>
  <c r="P223" i="1"/>
  <c r="O223" i="1"/>
  <c r="N223" i="1"/>
  <c r="H210" i="1"/>
  <c r="G210" i="1"/>
  <c r="F210" i="1"/>
  <c r="E210" i="1"/>
  <c r="G22" i="2"/>
  <c r="E22" i="2"/>
  <c r="Q337" i="1"/>
  <c r="O337" i="1"/>
  <c r="M337" i="1"/>
  <c r="K337" i="1"/>
  <c r="H337" i="1"/>
  <c r="Q15" i="2"/>
  <c r="O15" i="2"/>
  <c r="N55" i="2"/>
  <c r="R55" i="2"/>
  <c r="Q55" i="2"/>
  <c r="P55" i="2"/>
  <c r="O55" i="2"/>
  <c r="E68" i="2"/>
  <c r="I68" i="2"/>
  <c r="G68" i="2"/>
  <c r="H68" i="2"/>
  <c r="F68" i="2"/>
  <c r="F18" i="2"/>
  <c r="H18" i="2"/>
  <c r="B92" i="1"/>
  <c r="B155" i="1"/>
  <c r="C155" i="1"/>
  <c r="C92" i="1"/>
  <c r="N29" i="2"/>
  <c r="P29" i="2"/>
  <c r="B27" i="1"/>
  <c r="P47" i="2"/>
  <c r="O47" i="2"/>
  <c r="N47" i="2"/>
  <c r="R47" i="2"/>
  <c r="Q47" i="2"/>
  <c r="M372" i="1"/>
  <c r="K372" i="1"/>
  <c r="H372" i="1"/>
  <c r="Q372" i="1"/>
  <c r="O372" i="1"/>
  <c r="M380" i="1"/>
  <c r="K380" i="1"/>
  <c r="H380" i="1"/>
  <c r="Q380" i="1"/>
  <c r="O380" i="1"/>
  <c r="H209" i="1"/>
  <c r="G209" i="1"/>
  <c r="F209" i="1"/>
  <c r="E209" i="1"/>
  <c r="F203" i="1"/>
  <c r="E203" i="1"/>
  <c r="H203" i="1"/>
  <c r="G203" i="1"/>
  <c r="G14" i="2"/>
  <c r="E14" i="2"/>
  <c r="G25" i="2"/>
  <c r="E25" i="2"/>
  <c r="E33" i="2"/>
  <c r="G33" i="2"/>
  <c r="Q334" i="1"/>
  <c r="O334" i="1"/>
  <c r="M334" i="1"/>
  <c r="K334" i="1"/>
  <c r="H334" i="1"/>
  <c r="Q326" i="1"/>
  <c r="O326" i="1"/>
  <c r="M326" i="1"/>
  <c r="K326" i="1"/>
  <c r="H326" i="1"/>
  <c r="K27" i="1"/>
  <c r="L158" i="1"/>
  <c r="O13" i="2"/>
  <c r="Q13" i="2"/>
  <c r="O25" i="2"/>
  <c r="Q25" i="2"/>
  <c r="Q33" i="2"/>
  <c r="O33" i="2"/>
  <c r="E25" i="1"/>
  <c r="F25" i="1"/>
  <c r="D27" i="1"/>
  <c r="I25" i="1"/>
  <c r="H25" i="1"/>
  <c r="G25" i="1"/>
  <c r="E57" i="2"/>
  <c r="I57" i="2"/>
  <c r="G57" i="2"/>
  <c r="H57" i="2"/>
  <c r="F57" i="2"/>
  <c r="E61" i="2"/>
  <c r="I61" i="2"/>
  <c r="G61" i="2"/>
  <c r="H61" i="2"/>
  <c r="F61" i="2"/>
  <c r="N65" i="2"/>
  <c r="R65" i="2"/>
  <c r="P65" i="2"/>
  <c r="Q65" i="2"/>
  <c r="O65" i="2"/>
  <c r="N69" i="2"/>
  <c r="R69" i="2"/>
  <c r="P69" i="2"/>
  <c r="Q69" i="2"/>
  <c r="O69" i="2"/>
  <c r="N73" i="2"/>
  <c r="R73" i="2"/>
  <c r="P73" i="2"/>
  <c r="Q73" i="2"/>
  <c r="O73" i="2"/>
  <c r="F21" i="2"/>
  <c r="H21" i="2"/>
  <c r="F25" i="2"/>
  <c r="H25" i="2"/>
  <c r="F33" i="2"/>
  <c r="H33" i="2"/>
  <c r="O356" i="1"/>
  <c r="M356" i="1"/>
  <c r="K356" i="1"/>
  <c r="H356" i="1"/>
  <c r="Q356" i="1"/>
  <c r="O362" i="1"/>
  <c r="M362" i="1"/>
  <c r="K362" i="1"/>
  <c r="H362" i="1"/>
  <c r="Q362" i="1"/>
  <c r="P13" i="2"/>
  <c r="N13" i="2"/>
  <c r="P24" i="2"/>
  <c r="N24" i="2"/>
  <c r="P32" i="2"/>
  <c r="N32" i="2"/>
  <c r="Q227" i="1"/>
  <c r="P227" i="1"/>
  <c r="O227" i="1"/>
  <c r="N227" i="1"/>
  <c r="P211" i="1"/>
  <c r="O211" i="1"/>
  <c r="N211" i="1"/>
  <c r="Q211" i="1"/>
  <c r="N205" i="1"/>
  <c r="P205" i="1"/>
  <c r="N202" i="1"/>
  <c r="Q202" i="1"/>
  <c r="P202" i="1"/>
  <c r="O202" i="1"/>
  <c r="G29" i="2"/>
  <c r="E29" i="2"/>
  <c r="L27" i="1"/>
  <c r="N67" i="2"/>
  <c r="R67" i="2"/>
  <c r="P67" i="2"/>
  <c r="Q67" i="2"/>
  <c r="O67" i="2"/>
  <c r="H29" i="2"/>
  <c r="F29" i="2"/>
  <c r="O366" i="1"/>
  <c r="M366" i="1"/>
  <c r="K366" i="1"/>
  <c r="H366" i="1"/>
  <c r="Q366" i="1"/>
  <c r="E156" i="1"/>
  <c r="D156" i="1"/>
  <c r="E91" i="1"/>
  <c r="I91" i="1"/>
  <c r="H91" i="1"/>
  <c r="G91" i="1"/>
  <c r="F91" i="1"/>
  <c r="G43" i="2"/>
  <c r="E43" i="2"/>
  <c r="E30" i="2"/>
  <c r="G30" i="2"/>
  <c r="Q333" i="1"/>
  <c r="O333" i="1"/>
  <c r="H333" i="1"/>
  <c r="M333" i="1"/>
  <c r="K333" i="1"/>
  <c r="G48" i="2"/>
  <c r="F48" i="2"/>
  <c r="E48" i="2"/>
  <c r="I48" i="2"/>
  <c r="H48" i="2"/>
  <c r="M373" i="1"/>
  <c r="K373" i="1"/>
  <c r="H373" i="1"/>
  <c r="O373" i="1"/>
  <c r="Q373" i="1"/>
  <c r="H213" i="1"/>
  <c r="G213" i="1"/>
  <c r="F213" i="1"/>
  <c r="E213" i="1"/>
  <c r="F207" i="1"/>
  <c r="E207" i="1"/>
  <c r="H207" i="1"/>
  <c r="G207" i="1"/>
  <c r="G18" i="2"/>
  <c r="E18" i="2"/>
  <c r="G26" i="2"/>
  <c r="E26" i="2"/>
  <c r="E34" i="2"/>
  <c r="G34" i="2"/>
  <c r="Q335" i="1"/>
  <c r="O335" i="1"/>
  <c r="M335" i="1"/>
  <c r="K335" i="1"/>
  <c r="H335" i="1"/>
  <c r="Q347" i="1"/>
  <c r="O347" i="1"/>
  <c r="M347" i="1"/>
  <c r="K347" i="1"/>
  <c r="H347" i="1"/>
  <c r="Q327" i="1"/>
  <c r="O327" i="1"/>
  <c r="M327" i="1"/>
  <c r="K327" i="1"/>
  <c r="H327" i="1"/>
  <c r="K37" i="2"/>
  <c r="O37" i="2" s="1"/>
  <c r="Q17" i="2"/>
  <c r="O17" i="2"/>
  <c r="O26" i="2"/>
  <c r="Q26" i="2"/>
  <c r="Q34" i="2"/>
  <c r="O34" i="2"/>
  <c r="E26" i="1"/>
  <c r="I26" i="1"/>
  <c r="F26" i="1"/>
  <c r="H26" i="1"/>
  <c r="G26" i="1"/>
  <c r="R75" i="2"/>
  <c r="O75" i="2"/>
  <c r="N75" i="2"/>
  <c r="Q75" i="2"/>
  <c r="P75" i="2"/>
  <c r="N57" i="2"/>
  <c r="R57" i="2"/>
  <c r="P57" i="2"/>
  <c r="Q57" i="2"/>
  <c r="O57" i="2"/>
  <c r="N61" i="2"/>
  <c r="R61" i="2"/>
  <c r="P61" i="2"/>
  <c r="Q61" i="2"/>
  <c r="O61" i="2"/>
  <c r="E66" i="2"/>
  <c r="I66" i="2"/>
  <c r="G66" i="2"/>
  <c r="H66" i="2"/>
  <c r="F66" i="2"/>
  <c r="E70" i="2"/>
  <c r="I70" i="2"/>
  <c r="G70" i="2"/>
  <c r="H70" i="2"/>
  <c r="F70" i="2"/>
  <c r="E74" i="2"/>
  <c r="I74" i="2"/>
  <c r="G74" i="2"/>
  <c r="H74" i="2"/>
  <c r="F74" i="2"/>
  <c r="H22" i="2"/>
  <c r="F22" i="2"/>
  <c r="H26" i="2"/>
  <c r="F26" i="2"/>
  <c r="F34" i="2"/>
  <c r="H34" i="2"/>
  <c r="O363" i="1"/>
  <c r="M363" i="1"/>
  <c r="K363" i="1"/>
  <c r="H363" i="1"/>
  <c r="Q363" i="1"/>
  <c r="N25" i="1"/>
  <c r="M27" i="1"/>
  <c r="R25" i="1"/>
  <c r="Q25" i="1"/>
  <c r="O25" i="1"/>
  <c r="P25" i="1"/>
  <c r="L37" i="2"/>
  <c r="N37" i="2" s="1"/>
  <c r="P17" i="2"/>
  <c r="N17" i="2"/>
  <c r="P25" i="2"/>
  <c r="N25" i="2"/>
  <c r="P33" i="2"/>
  <c r="N33" i="2"/>
  <c r="Q219" i="1"/>
  <c r="P219" i="1"/>
  <c r="O219" i="1"/>
  <c r="N219" i="1"/>
  <c r="Q220" i="1"/>
  <c r="P220" i="1"/>
  <c r="O220" i="1"/>
  <c r="N220" i="1"/>
  <c r="N210" i="1"/>
  <c r="Q210" i="1"/>
  <c r="P210" i="1"/>
  <c r="O210" i="1"/>
  <c r="N42" i="2"/>
  <c r="P42" i="2"/>
  <c r="P41" i="2"/>
  <c r="N41" i="2"/>
  <c r="P48" i="2"/>
  <c r="O48" i="2"/>
  <c r="N48" i="2"/>
  <c r="R48" i="2"/>
  <c r="Q48" i="2"/>
  <c r="M374" i="1"/>
  <c r="K374" i="1"/>
  <c r="H374" i="1"/>
  <c r="Q374" i="1"/>
  <c r="O374" i="1"/>
  <c r="F211" i="1"/>
  <c r="E211" i="1"/>
  <c r="H211" i="1"/>
  <c r="G211" i="1"/>
  <c r="G19" i="2"/>
  <c r="E19" i="2"/>
  <c r="G27" i="2"/>
  <c r="E27" i="2"/>
  <c r="G35" i="2"/>
  <c r="E35" i="2"/>
  <c r="Q349" i="1"/>
  <c r="O349" i="1"/>
  <c r="M349" i="1"/>
  <c r="K349" i="1"/>
  <c r="H349" i="1"/>
  <c r="Q328" i="1"/>
  <c r="O328" i="1"/>
  <c r="M328" i="1"/>
  <c r="K328" i="1"/>
  <c r="H328" i="1"/>
  <c r="G81" i="2"/>
  <c r="I81" i="2"/>
  <c r="H81" i="2"/>
  <c r="E81" i="2"/>
  <c r="F81" i="2"/>
  <c r="R81" i="2"/>
  <c r="P81" i="2"/>
  <c r="O81" i="2"/>
  <c r="Q81" i="2"/>
  <c r="N81" i="2"/>
  <c r="Q19" i="2"/>
  <c r="O19" i="2"/>
  <c r="Q27" i="2"/>
  <c r="O27" i="2"/>
  <c r="O35" i="2"/>
  <c r="Q35" i="2"/>
  <c r="E28" i="1"/>
  <c r="F28" i="1"/>
  <c r="I28" i="1"/>
  <c r="H28" i="1"/>
  <c r="G28" i="1"/>
  <c r="F54" i="2"/>
  <c r="E54" i="2"/>
  <c r="H54" i="2"/>
  <c r="I54" i="2"/>
  <c r="G54" i="2"/>
  <c r="E58" i="2"/>
  <c r="I58" i="2"/>
  <c r="G58" i="2"/>
  <c r="H58" i="2"/>
  <c r="F58" i="2"/>
  <c r="E62" i="2"/>
  <c r="I62" i="2"/>
  <c r="G62" i="2"/>
  <c r="H62" i="2"/>
  <c r="F62" i="2"/>
  <c r="N66" i="2"/>
  <c r="R66" i="2"/>
  <c r="P66" i="2"/>
  <c r="Q66" i="2"/>
  <c r="O66" i="2"/>
  <c r="N70" i="2"/>
  <c r="R70" i="2"/>
  <c r="P70" i="2"/>
  <c r="Q70" i="2"/>
  <c r="O70" i="2"/>
  <c r="N74" i="2"/>
  <c r="R74" i="2"/>
  <c r="P74" i="2"/>
  <c r="Q74" i="2"/>
  <c r="O74" i="2"/>
  <c r="F23" i="2"/>
  <c r="H23" i="2"/>
  <c r="H27" i="2"/>
  <c r="F27" i="2"/>
  <c r="H35" i="2"/>
  <c r="F35" i="2"/>
  <c r="O355" i="1"/>
  <c r="M355" i="1"/>
  <c r="K355" i="1"/>
  <c r="H355" i="1"/>
  <c r="Q355" i="1"/>
  <c r="O364" i="1"/>
  <c r="M364" i="1"/>
  <c r="K364" i="1"/>
  <c r="H364" i="1"/>
  <c r="Q364" i="1"/>
  <c r="N26" i="1"/>
  <c r="O26" i="1"/>
  <c r="R26" i="1"/>
  <c r="Q26" i="1"/>
  <c r="P26" i="1"/>
  <c r="P18" i="2"/>
  <c r="N18" i="2"/>
  <c r="P26" i="2"/>
  <c r="N26" i="2"/>
  <c r="P34" i="2"/>
  <c r="N34" i="2"/>
  <c r="P207" i="1"/>
  <c r="O207" i="1"/>
  <c r="N207" i="1"/>
  <c r="Q207" i="1"/>
  <c r="Q209" i="1"/>
  <c r="P209" i="1"/>
  <c r="O209" i="1"/>
  <c r="N209" i="1"/>
  <c r="Q212" i="1"/>
  <c r="P212" i="1"/>
  <c r="O212" i="1"/>
  <c r="N212" i="1"/>
  <c r="E65" i="2"/>
  <c r="I65" i="2"/>
  <c r="G65" i="2"/>
  <c r="H65" i="2"/>
  <c r="F65" i="2"/>
  <c r="M376" i="1"/>
  <c r="K376" i="1"/>
  <c r="H376" i="1"/>
  <c r="Q376" i="1"/>
  <c r="O376" i="1"/>
  <c r="E21" i="2"/>
  <c r="G21" i="2"/>
  <c r="Q330" i="1"/>
  <c r="O330" i="1"/>
  <c r="M330" i="1"/>
  <c r="K330" i="1"/>
  <c r="H330" i="1"/>
  <c r="K156" i="1"/>
  <c r="O21" i="2"/>
  <c r="Q21" i="2"/>
  <c r="E59" i="2"/>
  <c r="I59" i="2"/>
  <c r="G59" i="2"/>
  <c r="H59" i="2"/>
  <c r="F59" i="2"/>
  <c r="H16" i="2"/>
  <c r="F16" i="2"/>
  <c r="N20" i="2"/>
  <c r="P20" i="2"/>
  <c r="P36" i="2"/>
  <c r="N36" i="2"/>
  <c r="Q221" i="1"/>
  <c r="P221" i="1"/>
  <c r="O221" i="1"/>
  <c r="N221" i="1"/>
  <c r="E41" i="2"/>
  <c r="G41" i="2"/>
  <c r="C27" i="1"/>
  <c r="G42" i="2"/>
  <c r="E42" i="2"/>
  <c r="G49" i="2"/>
  <c r="F49" i="2"/>
  <c r="E49" i="2"/>
  <c r="I49" i="2"/>
  <c r="H49" i="2"/>
  <c r="M375" i="1"/>
  <c r="K375" i="1"/>
  <c r="H375" i="1"/>
  <c r="Q375" i="1"/>
  <c r="O375" i="1"/>
  <c r="H204" i="1"/>
  <c r="G204" i="1"/>
  <c r="F204" i="1"/>
  <c r="E204" i="1"/>
  <c r="H202" i="1"/>
  <c r="G202" i="1"/>
  <c r="F202" i="1"/>
  <c r="E202" i="1"/>
  <c r="G20" i="2"/>
  <c r="E20" i="2"/>
  <c r="G28" i="2"/>
  <c r="E28" i="2"/>
  <c r="E36" i="2"/>
  <c r="G36" i="2"/>
  <c r="O345" i="1"/>
  <c r="M345" i="1"/>
  <c r="K345" i="1"/>
  <c r="Q345" i="1"/>
  <c r="H345" i="1"/>
  <c r="Q351" i="1"/>
  <c r="O351" i="1"/>
  <c r="M351" i="1"/>
  <c r="K351" i="1"/>
  <c r="H351" i="1"/>
  <c r="Q329" i="1"/>
  <c r="O329" i="1"/>
  <c r="M329" i="1"/>
  <c r="K329" i="1"/>
  <c r="H329" i="1"/>
  <c r="K155" i="1"/>
  <c r="K92" i="1"/>
  <c r="K157" i="1" s="1"/>
  <c r="L155" i="1"/>
  <c r="L92" i="1"/>
  <c r="L157" i="1" s="1"/>
  <c r="G80" i="2"/>
  <c r="I80" i="2"/>
  <c r="H80" i="2"/>
  <c r="F80" i="2"/>
  <c r="E80" i="2"/>
  <c r="O20" i="2"/>
  <c r="Q20" i="2"/>
  <c r="O28" i="2"/>
  <c r="Q28" i="2"/>
  <c r="Q36" i="2"/>
  <c r="O36" i="2"/>
  <c r="P54" i="2"/>
  <c r="O54" i="2"/>
  <c r="N54" i="2"/>
  <c r="R54" i="2"/>
  <c r="Q54" i="2"/>
  <c r="N58" i="2"/>
  <c r="R58" i="2"/>
  <c r="P58" i="2"/>
  <c r="O58" i="2"/>
  <c r="Q58" i="2"/>
  <c r="N62" i="2"/>
  <c r="R62" i="2"/>
  <c r="P62" i="2"/>
  <c r="Q62" i="2"/>
  <c r="O62" i="2"/>
  <c r="E67" i="2"/>
  <c r="I67" i="2"/>
  <c r="G67" i="2"/>
  <c r="H67" i="2"/>
  <c r="F67" i="2"/>
  <c r="E71" i="2"/>
  <c r="I71" i="2"/>
  <c r="G71" i="2"/>
  <c r="H71" i="2"/>
  <c r="F71" i="2"/>
  <c r="I75" i="2"/>
  <c r="E75" i="2"/>
  <c r="G75" i="2"/>
  <c r="H75" i="2"/>
  <c r="F75" i="2"/>
  <c r="H24" i="2"/>
  <c r="F24" i="2"/>
  <c r="H28" i="2"/>
  <c r="F28" i="2"/>
  <c r="F36" i="2"/>
  <c r="H36" i="2"/>
  <c r="O357" i="1"/>
  <c r="M357" i="1"/>
  <c r="K357" i="1"/>
  <c r="H357" i="1"/>
  <c r="Q357" i="1"/>
  <c r="O365" i="1"/>
  <c r="M365" i="1"/>
  <c r="K365" i="1"/>
  <c r="H365" i="1"/>
  <c r="Q365" i="1"/>
  <c r="N28" i="1"/>
  <c r="R28" i="1"/>
  <c r="Q28" i="1"/>
  <c r="O28" i="1"/>
  <c r="P28" i="1"/>
  <c r="P19" i="2"/>
  <c r="N19" i="2"/>
  <c r="P27" i="2"/>
  <c r="N27" i="2"/>
  <c r="P35" i="2"/>
  <c r="N35" i="2"/>
  <c r="O226" i="1"/>
  <c r="N226" i="1"/>
  <c r="Q226" i="1"/>
  <c r="P226" i="1"/>
  <c r="Q213" i="1"/>
  <c r="P213" i="1"/>
  <c r="O213" i="1"/>
  <c r="N213" i="1"/>
  <c r="H194" i="1"/>
  <c r="F194" i="1"/>
  <c r="Q167" i="1"/>
  <c r="O167" i="1"/>
  <c r="Q182" i="1"/>
  <c r="O182" i="1"/>
  <c r="Q153" i="1"/>
  <c r="O153" i="1"/>
  <c r="Q141" i="1"/>
  <c r="O141" i="1"/>
  <c r="H182" i="1"/>
  <c r="F182" i="1"/>
  <c r="I133" i="1"/>
  <c r="H133" i="1"/>
  <c r="E198" i="1"/>
  <c r="G133" i="1"/>
  <c r="D198" i="1"/>
  <c r="F133" i="1"/>
  <c r="E133" i="1"/>
  <c r="Q148" i="1"/>
  <c r="O148" i="1"/>
  <c r="H168" i="1"/>
  <c r="F168" i="1"/>
  <c r="Q165" i="1"/>
  <c r="O165" i="1"/>
  <c r="H164" i="1"/>
  <c r="F164" i="1"/>
  <c r="Q164" i="1"/>
  <c r="O164" i="1"/>
  <c r="Q139" i="1"/>
  <c r="O139" i="1"/>
  <c r="H143" i="1"/>
  <c r="F143" i="1"/>
  <c r="H175" i="1"/>
  <c r="F175" i="1"/>
  <c r="H170" i="1"/>
  <c r="F170" i="1"/>
  <c r="Q183" i="1"/>
  <c r="O183" i="1"/>
  <c r="H176" i="1"/>
  <c r="F176" i="1"/>
  <c r="H192" i="1"/>
  <c r="F192" i="1"/>
  <c r="Q173" i="1"/>
  <c r="O173" i="1"/>
  <c r="H174" i="1"/>
  <c r="F174" i="1"/>
  <c r="Q170" i="1"/>
  <c r="O170" i="1"/>
  <c r="F145" i="1"/>
  <c r="H145" i="1"/>
  <c r="H193" i="1"/>
  <c r="F193" i="1"/>
  <c r="Q138" i="1"/>
  <c r="O138" i="1"/>
  <c r="H172" i="1"/>
  <c r="F172" i="1"/>
  <c r="H167" i="1"/>
  <c r="F167" i="1"/>
  <c r="H159" i="1"/>
  <c r="F159" i="1"/>
  <c r="Q172" i="1"/>
  <c r="O172" i="1"/>
  <c r="H138" i="1"/>
  <c r="F138" i="1"/>
  <c r="H191" i="1"/>
  <c r="F191" i="1"/>
  <c r="H188" i="1"/>
  <c r="F188" i="1"/>
  <c r="H178" i="1"/>
  <c r="F178" i="1"/>
  <c r="I37" i="2"/>
  <c r="H37" i="2"/>
  <c r="E37" i="2"/>
  <c r="F37" i="2"/>
  <c r="H166" i="1"/>
  <c r="F166" i="1"/>
  <c r="H154" i="1"/>
  <c r="F154" i="1"/>
  <c r="K184" i="1"/>
  <c r="Q181" i="1"/>
  <c r="O181" i="1"/>
  <c r="H173" i="1"/>
  <c r="F173" i="1"/>
  <c r="Q137" i="1"/>
  <c r="O137" i="1"/>
  <c r="H144" i="1"/>
  <c r="F144" i="1"/>
  <c r="E184" i="1"/>
  <c r="D184" i="1"/>
  <c r="E119" i="1"/>
  <c r="I119" i="1"/>
  <c r="H119" i="1"/>
  <c r="G119" i="1"/>
  <c r="F119" i="1"/>
  <c r="Q159" i="1"/>
  <c r="O159" i="1"/>
  <c r="H160" i="1"/>
  <c r="F160" i="1"/>
  <c r="H195" i="1"/>
  <c r="F195" i="1"/>
  <c r="Q197" i="1"/>
  <c r="O197" i="1"/>
  <c r="H147" i="1"/>
  <c r="F147" i="1"/>
  <c r="Q190" i="1"/>
  <c r="O190" i="1"/>
  <c r="H140" i="1"/>
  <c r="F140" i="1"/>
  <c r="H162" i="1"/>
  <c r="F162" i="1"/>
  <c r="Q175" i="1"/>
  <c r="O175" i="1"/>
  <c r="Q188" i="1"/>
  <c r="O188" i="1"/>
  <c r="H180" i="1"/>
  <c r="F180" i="1"/>
  <c r="F137" i="1"/>
  <c r="H137" i="1"/>
  <c r="H183" i="1"/>
  <c r="F183" i="1"/>
  <c r="Q189" i="1"/>
  <c r="O189" i="1"/>
  <c r="Q180" i="1"/>
  <c r="O180" i="1"/>
  <c r="R68" i="1"/>
  <c r="Q68" i="1"/>
  <c r="N68" i="1"/>
  <c r="O68" i="1"/>
  <c r="P68" i="1"/>
  <c r="Q145" i="1"/>
  <c r="O145" i="1"/>
  <c r="G54" i="1"/>
  <c r="E54" i="1"/>
  <c r="I54" i="1"/>
  <c r="H54" i="1"/>
  <c r="F54" i="1"/>
  <c r="H190" i="1"/>
  <c r="F190" i="1"/>
  <c r="Q143" i="1"/>
  <c r="O143" i="1"/>
  <c r="H181" i="1"/>
  <c r="F181" i="1"/>
  <c r="Q162" i="1"/>
  <c r="O162" i="1"/>
  <c r="H196" i="1"/>
  <c r="F196" i="1"/>
  <c r="Q163" i="1"/>
  <c r="O163" i="1"/>
  <c r="Q146" i="1"/>
  <c r="O146" i="1"/>
  <c r="B184" i="1"/>
  <c r="H163" i="1"/>
  <c r="F163" i="1"/>
  <c r="Q195" i="1"/>
  <c r="O195" i="1"/>
  <c r="N184" i="1"/>
  <c r="M184" i="1"/>
  <c r="N119" i="1"/>
  <c r="R119" i="1"/>
  <c r="Q119" i="1"/>
  <c r="P119" i="1"/>
  <c r="O119" i="1"/>
  <c r="H142" i="1"/>
  <c r="F142" i="1"/>
  <c r="H189" i="1"/>
  <c r="F189" i="1"/>
  <c r="Q154" i="1"/>
  <c r="O154" i="1"/>
  <c r="B198" i="1"/>
  <c r="Q191" i="1"/>
  <c r="O191" i="1"/>
  <c r="R37" i="2"/>
  <c r="Q178" i="1"/>
  <c r="O178" i="1"/>
  <c r="Q140" i="1"/>
  <c r="O140" i="1"/>
  <c r="F141" i="1"/>
  <c r="H141" i="1"/>
  <c r="Q161" i="1"/>
  <c r="O161" i="1"/>
  <c r="K198" i="1"/>
  <c r="H171" i="1"/>
  <c r="F171" i="1"/>
  <c r="Q196" i="1"/>
  <c r="O196" i="1"/>
  <c r="Q160" i="1"/>
  <c r="O160" i="1"/>
  <c r="P54" i="1"/>
  <c r="N54" i="1"/>
  <c r="R54" i="1"/>
  <c r="Q54" i="1"/>
  <c r="O54" i="1"/>
  <c r="H161" i="1"/>
  <c r="F161" i="1"/>
  <c r="Q166" i="1"/>
  <c r="O166" i="1"/>
  <c r="H148" i="1"/>
  <c r="F148" i="1"/>
  <c r="Q193" i="1"/>
  <c r="O193" i="1"/>
  <c r="Q171" i="1"/>
  <c r="O171" i="1"/>
  <c r="Q177" i="1"/>
  <c r="O177" i="1"/>
  <c r="Q176" i="1"/>
  <c r="O176" i="1"/>
  <c r="H177" i="1"/>
  <c r="F177" i="1"/>
  <c r="I68" i="1"/>
  <c r="H68" i="1"/>
  <c r="E68" i="1"/>
  <c r="G68" i="1"/>
  <c r="F68" i="1"/>
  <c r="Q192" i="1"/>
  <c r="O192" i="1"/>
  <c r="Q169" i="1"/>
  <c r="O169" i="1"/>
  <c r="H146" i="1"/>
  <c r="F146" i="1"/>
  <c r="Q142" i="1"/>
  <c r="O142" i="1"/>
  <c r="H179" i="1"/>
  <c r="F179" i="1"/>
  <c r="Q168" i="1"/>
  <c r="O168" i="1"/>
  <c r="Q144" i="1"/>
  <c r="O144" i="1"/>
  <c r="L198" i="1"/>
  <c r="H197" i="1"/>
  <c r="F197" i="1"/>
  <c r="Q179" i="1"/>
  <c r="O179" i="1"/>
  <c r="R133" i="1"/>
  <c r="Q133" i="1"/>
  <c r="P133" i="1"/>
  <c r="O133" i="1"/>
  <c r="N198" i="1"/>
  <c r="N133" i="1"/>
  <c r="M198" i="1"/>
  <c r="H169" i="1"/>
  <c r="F169" i="1"/>
  <c r="Q194" i="1"/>
  <c r="O194" i="1"/>
  <c r="Q174" i="1"/>
  <c r="O174" i="1"/>
  <c r="H139" i="1"/>
  <c r="F139" i="1"/>
  <c r="H165" i="1"/>
  <c r="F165" i="1"/>
  <c r="H153" i="1"/>
  <c r="F153" i="1"/>
  <c r="Q147" i="1"/>
  <c r="O147" i="1"/>
  <c r="P37" i="2" l="1"/>
  <c r="Q228" i="1"/>
  <c r="P228" i="1"/>
  <c r="O228" i="1"/>
  <c r="N228" i="1"/>
  <c r="N157" i="1"/>
  <c r="N92" i="1"/>
  <c r="M157" i="1"/>
  <c r="R92" i="1"/>
  <c r="Q92" i="1"/>
  <c r="P92" i="1"/>
  <c r="O92" i="1"/>
  <c r="Q37" i="2"/>
  <c r="H198" i="1"/>
  <c r="F198" i="1"/>
  <c r="N27" i="1"/>
  <c r="R27" i="1"/>
  <c r="Q27" i="1"/>
  <c r="P27" i="1"/>
  <c r="O27" i="1"/>
  <c r="H158" i="1"/>
  <c r="F158" i="1"/>
  <c r="Q155" i="1"/>
  <c r="O155" i="1"/>
  <c r="Q184" i="1"/>
  <c r="O184" i="1"/>
  <c r="Q198" i="1"/>
  <c r="O198" i="1"/>
  <c r="C157" i="1"/>
  <c r="E157" i="1"/>
  <c r="D157" i="1"/>
  <c r="E92" i="1"/>
  <c r="I92" i="1"/>
  <c r="H92" i="1"/>
  <c r="G92" i="1"/>
  <c r="F92" i="1"/>
  <c r="Q158" i="1"/>
  <c r="O158" i="1"/>
  <c r="Q156" i="1"/>
  <c r="O156" i="1"/>
  <c r="H184" i="1"/>
  <c r="F184" i="1"/>
  <c r="H156" i="1"/>
  <c r="F156" i="1"/>
  <c r="E27" i="1"/>
  <c r="F27" i="1"/>
  <c r="I27" i="1"/>
  <c r="H27" i="1"/>
  <c r="G27" i="1"/>
  <c r="B157" i="1"/>
  <c r="H155" i="1"/>
  <c r="F155" i="1"/>
  <c r="H157" i="1" l="1"/>
  <c r="F157" i="1"/>
  <c r="Q157" i="1"/>
  <c r="O157" i="1"/>
</calcChain>
</file>

<file path=xl/sharedStrings.xml><?xml version="1.0" encoding="utf-8"?>
<sst xmlns="http://schemas.openxmlformats.org/spreadsheetml/2006/main" count="493" uniqueCount="148">
  <si>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</si>
  <si>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</si>
  <si>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</si>
  <si>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Viajeros entrados en establecimientos alojativos (hoteles y apartamentos)</t>
  </si>
  <si>
    <t>Total (hotel + apartamento)</t>
  </si>
  <si>
    <t>Hoteles</t>
  </si>
  <si>
    <t>5 estrellas</t>
  </si>
  <si>
    <t>4 estrellas</t>
  </si>
  <si>
    <t>3 estrellas</t>
  </si>
  <si>
    <t>2 estrellas</t>
  </si>
  <si>
    <t>1 estrella</t>
  </si>
  <si>
    <t>Apartamentos</t>
  </si>
  <si>
    <t>4, 5 estrellas</t>
  </si>
  <si>
    <t>nd: dato no disponible ya que en algunos meses no se ha publicado el dato desagregado por tipología y categoría alojativa</t>
  </si>
  <si>
    <t>Viajeros entrados en establecimientos alojativos (hoteles y apartamentos) según lugar de residencia</t>
  </si>
  <si>
    <t>Total lugares de residencia</t>
  </si>
  <si>
    <t>Total residentes en España</t>
  </si>
  <si>
    <t>Canarias</t>
  </si>
  <si>
    <t>Residentes en Tenerife</t>
  </si>
  <si>
    <t>Resto Canarias</t>
  </si>
  <si>
    <t>Resto de España</t>
  </si>
  <si>
    <t>Total residentes en el extranjero</t>
  </si>
  <si>
    <t>Alemania</t>
  </si>
  <si>
    <t>Austria</t>
  </si>
  <si>
    <t>Canada</t>
  </si>
  <si>
    <t>Dinamarca</t>
  </si>
  <si>
    <t>Estados Unidos</t>
  </si>
  <si>
    <t>Finlandia</t>
  </si>
  <si>
    <t>Luxemburgo</t>
  </si>
  <si>
    <t>Reino Unido</t>
  </si>
  <si>
    <t>Francia</t>
  </si>
  <si>
    <t>Países Bajos</t>
  </si>
  <si>
    <t>Bélgica</t>
  </si>
  <si>
    <t>Irlanda</t>
  </si>
  <si>
    <t>Islandia</t>
  </si>
  <si>
    <t>Italia</t>
  </si>
  <si>
    <t>Noruega</t>
  </si>
  <si>
    <t>Suecia</t>
  </si>
  <si>
    <t>República Checa</t>
  </si>
  <si>
    <t>Hungría</t>
  </si>
  <si>
    <t>Portugal</t>
  </si>
  <si>
    <t>Lituania</t>
  </si>
  <si>
    <t>Rumania</t>
  </si>
  <si>
    <t>Polonia</t>
  </si>
  <si>
    <t>Suiza</t>
  </si>
  <si>
    <t>Rusia</t>
  </si>
  <si>
    <t>Otros países</t>
  </si>
  <si>
    <t>Viajeros entrados en establecimientos alojativos (hoteles y apartamentos) según municipio de alojamiento</t>
  </si>
  <si>
    <t>Total municipios de alojamiento</t>
  </si>
  <si>
    <t>Adeje</t>
  </si>
  <si>
    <t>Arona</t>
  </si>
  <si>
    <t>Granadilla de Abona</t>
  </si>
  <si>
    <t>Puerto de la Cruz</t>
  </si>
  <si>
    <t>San Miguel de Abona</t>
  </si>
  <si>
    <t>Santa Cruz de Tenerife</t>
  </si>
  <si>
    <t>San Cristóbal de La Laguna</t>
  </si>
  <si>
    <t>Santiago del Teide</t>
  </si>
  <si>
    <t>Guía de Isora</t>
  </si>
  <si>
    <t>Resto de municipios de Tenerife</t>
  </si>
  <si>
    <t>Pernoctaciones en establecimientos alojativos (hoteles y apartamentos)</t>
  </si>
  <si>
    <t>Pernoctaciones en establecimientos alojativos (hoteles y apartamentos) según lugar de residencia</t>
  </si>
  <si>
    <t>Pernoctaciones en establecimientos alojativos (hoteles y apartamentos) según municipio de alojamiento</t>
  </si>
  <si>
    <r>
      <t xml:space="preserve">Estancia media en establecimientos alojativos (hoteles y apartamentos) </t>
    </r>
    <r>
      <rPr>
        <sz val="12"/>
        <color theme="1"/>
        <rFont val="Calibri"/>
        <family val="2"/>
        <scheme val="minor"/>
      </rPr>
      <t>(en días)</t>
    </r>
  </si>
  <si>
    <r>
      <t>Estancia media  según lugar de residencia</t>
    </r>
    <r>
      <rPr>
        <sz val="12"/>
        <color theme="1"/>
        <rFont val="Calibri"/>
        <family val="2"/>
        <scheme val="minor"/>
      </rPr>
      <t xml:space="preserve"> (en días)</t>
    </r>
  </si>
  <si>
    <t>Resto España</t>
  </si>
  <si>
    <r>
      <t>Estancia media  según municipio de alojamiento</t>
    </r>
    <r>
      <rPr>
        <sz val="12"/>
        <color theme="1"/>
        <rFont val="Calibri"/>
        <family val="2"/>
        <scheme val="minor"/>
      </rPr>
      <t xml:space="preserve"> (en días)</t>
    </r>
  </si>
  <si>
    <t>Tasas de ocupación por plaza en establecimientos alojativos (hoteles y apartamentos)</t>
  </si>
  <si>
    <t>dif 22-19</t>
  </si>
  <si>
    <t>Tasas de ocupación según municipio de alojamiento</t>
  </si>
  <si>
    <t>var 22/19</t>
  </si>
  <si>
    <t>Indicadores de rentabilidad alojativa (hoteles y apartamentos)</t>
  </si>
  <si>
    <t>Ingresos totales según tipología y categoría alojativa</t>
  </si>
  <si>
    <t>5 Estrellas</t>
  </si>
  <si>
    <t>4 Estrellas</t>
  </si>
  <si>
    <t>3 Estrellas</t>
  </si>
  <si>
    <t>2 Estrellas</t>
  </si>
  <si>
    <t>1 Estrella</t>
  </si>
  <si>
    <t>Ingresos totales según municipio del alojamiento</t>
  </si>
  <si>
    <t>Tarifa media diaria (ADR) según tipología y categoría alojativa</t>
  </si>
  <si>
    <t>Tarifa media diaria (ADR) según municipio del alojamiento</t>
  </si>
  <si>
    <t>Resto de Tenerife</t>
  </si>
  <si>
    <t>Ingresos por habitación disponible (RevPAR) según tipología y categoría alojativa</t>
  </si>
  <si>
    <t>Ingresos por habitación disponible (RevPAR) según municipio del alojamiento</t>
  </si>
  <si>
    <t>Establecimientos abiertos y plazas ofertadas</t>
  </si>
  <si>
    <t>Número de establecimientos abiertos por tipología y categoría</t>
  </si>
  <si>
    <t>Número de establecimientos abiertos por municipio</t>
  </si>
  <si>
    <t>Número de plazas por tipología y categoría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</si>
  <si>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</si>
  <si>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</si>
  <si>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</si>
  <si>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</si>
  <si>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</si>
  <si>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</si>
  <si>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</si>
  <si>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</si>
  <si>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</si>
  <si>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Procedencia del vuelo</t>
  </si>
  <si>
    <t>Total</t>
  </si>
  <si>
    <t>España</t>
  </si>
  <si>
    <t>aeropuertos insulares</t>
  </si>
  <si>
    <t>aeropuertos peninsulares</t>
  </si>
  <si>
    <t>Extranjero</t>
  </si>
  <si>
    <t>Belgica</t>
  </si>
  <si>
    <t>Holanda</t>
  </si>
  <si>
    <t>Federacion Rusa</t>
  </si>
  <si>
    <t>Republica Checa</t>
  </si>
  <si>
    <t>Resto países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</si>
  <si>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</si>
  <si>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</si>
  <si>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</si>
  <si>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</si>
  <si>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Operaciones de llegada a los aeropuertos de Tenerife según procedencia del vuelo</t>
  </si>
  <si>
    <t>Federación Rusa</t>
  </si>
  <si>
    <t>Operaciones de llegada a los aeropuertos de Tenerife según aeropuerto de llegada</t>
  </si>
  <si>
    <t>Fuente: AENA. Elaboración Turismo de Tenerife</t>
  </si>
  <si>
    <t>Fuente: Estadísticas de Movimientos Turísticos en Fronteras de Canarias 
FRONTUR ISTAC (turistas residentes en el extranjero y en Península)</t>
  </si>
  <si>
    <t>Entrada de turistas en Tenerife - procedencia y características del viaje</t>
  </si>
  <si>
    <t>Turistas entrados en Tenerife según lugar de residencia</t>
  </si>
  <si>
    <t>TOTAL</t>
  </si>
  <si>
    <t>TOTAL RESIDENTES EN ESPAÑA</t>
  </si>
  <si>
    <t>TOTAL RESIDENTES EN EL EXTRANJERO</t>
  </si>
  <si>
    <t>Países Nórdicos</t>
  </si>
  <si>
    <t>Turistas entrados en Tenerife según número de pernoctaciones realizadas</t>
  </si>
  <si>
    <t>TOTAL NOCHES</t>
  </si>
  <si>
    <t>De 1 a 7 noches</t>
  </si>
  <si>
    <t>De 8 a 15 noches</t>
  </si>
  <si>
    <t>De 16 a 31 noches</t>
  </si>
  <si>
    <t>Más de 31 noches</t>
  </si>
  <si>
    <t>Turistas entrados en Tenerife según tipo de alojamiento utilizado</t>
  </si>
  <si>
    <t>TOTAL ALOJAMIENTO</t>
  </si>
  <si>
    <t>Hoteles y alojamientos similares</t>
  </si>
  <si>
    <t>Hoteles y alojamientos similares excepto apartamentos</t>
  </si>
  <si>
    <t>Vivienda de amigos y familiares</t>
  </si>
  <si>
    <t>Vivienda propia</t>
  </si>
  <si>
    <t>Cruceros</t>
  </si>
  <si>
    <t>Otro</t>
  </si>
  <si>
    <t>Turistas entrados en Tenerife según motivo del viaje</t>
  </si>
  <si>
    <t>TOTAL MOTIVOS</t>
  </si>
  <si>
    <t>Vacaciones, recreo y ocio</t>
  </si>
  <si>
    <t>Visita y salud</t>
  </si>
  <si>
    <t>Negocios y motivos profesionales</t>
  </si>
  <si>
    <t>Educación, religión, compras y otros motivos personales</t>
  </si>
  <si>
    <t>Turistas entrados en Tenerife según forma de contratación del viaje</t>
  </si>
  <si>
    <t>Si contrataron un paquete turístico</t>
  </si>
  <si>
    <t>No contrataron un paquete turístico</t>
  </si>
  <si>
    <t>Fuente: FRONTUR - ISTAC. Elaboración Turismo de Tenerife</t>
  </si>
  <si>
    <t>diciembre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</si>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</sst>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%"/>
    <numFmt numFmtId="165" formatCode="0.0"/>
    <numFmt numFmtId="166" formatCode="#,##0.0"/>
    <numFmt numFmtId="167" formatCode="#,##0\ &quot;€&quot;"/>
    <numFmt numFmtId="168" formatCode="#,##0.0\ &quot;€&quot;"/>
    <numFmt numFmtId="169" formatCode="#,##0.00\ &quot;€&quot;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147DFC"/>
      <name val="Calibri"/>
      <family val="2"/>
      <scheme val="minor"/>
    </font>
    <font>
      <sz val="11"/>
      <color rgb="FF147DFC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FACCB"/>
      <name val="Calibri"/>
      <family val="2"/>
      <scheme val="minor"/>
    </font>
    <font>
      <sz val="11"/>
      <color rgb="FF0FACCB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E29700"/>
      <name val="Calibri"/>
      <family val="2"/>
      <scheme val="minor"/>
    </font>
    <font>
      <sz val="11"/>
      <color rgb="FFE297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rgb="FF666633"/>
      <name val="Calibri"/>
      <family val="2"/>
      <scheme val="minor"/>
    </font>
    <font>
      <sz val="11"/>
      <color rgb="FF66663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rgb="FFF79057"/>
      <name val="Calibri"/>
      <family val="2"/>
      <scheme val="minor"/>
    </font>
    <font>
      <sz val="11"/>
      <color rgb="FFF79057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D8767F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rgb="FF77CCD7"/>
      <name val="Calibri"/>
      <family val="2"/>
      <scheme val="minor"/>
    </font>
    <font>
      <b/>
      <sz val="11"/>
      <color rgb="FF8DC192"/>
      <name val="Calibri"/>
      <family val="2"/>
      <scheme val="minor"/>
    </font>
    <font>
      <sz val="11"/>
      <color rgb="FF8DC192"/>
      <name val="Calibri"/>
      <family val="2"/>
      <scheme val="minor"/>
    </font>
    <font>
      <b/>
      <sz val="11"/>
      <color rgb="FF60A4EE"/>
      <name val="Calibri"/>
      <family val="2"/>
      <scheme val="minor"/>
    </font>
    <font>
      <sz val="11"/>
      <color rgb="FF60A4EE"/>
      <name val="Calibri"/>
      <family val="2"/>
      <scheme val="minor"/>
    </font>
    <font>
      <b/>
      <sz val="11"/>
      <color rgb="FFD8767F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B7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7CCD7"/>
        <bgColor indexed="64"/>
      </patternFill>
    </fill>
    <fill>
      <patternFill patternType="solid">
        <fgColor rgb="FF8DC192"/>
        <bgColor indexed="64"/>
      </patternFill>
    </fill>
    <fill>
      <patternFill patternType="solid">
        <fgColor rgb="FF60A4EE"/>
        <bgColor indexed="64"/>
      </patternFill>
    </fill>
    <fill>
      <patternFill patternType="solid">
        <fgColor rgb="FFD8767F"/>
        <bgColor indexed="64"/>
      </patternFill>
    </fill>
  </fills>
  <borders count="152">
    <border>
      <left/>
      <right/>
      <top/>
      <bottom/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rgb="FFE29700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hair">
        <color rgb="FFE29700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9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9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/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rgb="FF666633"/>
      </bottom>
      <diagonal/>
    </border>
    <border>
      <left/>
      <right/>
      <top/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/>
      <diagonal/>
    </border>
    <border>
      <left/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rgb="FF666633"/>
      </bottom>
      <diagonal/>
    </border>
    <border>
      <left/>
      <right style="hair">
        <color theme="0" tint="-0.34998626667073579"/>
      </right>
      <top/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/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0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/>
      <right/>
      <top style="dashed">
        <color theme="0" tint="-0.499984740745262"/>
      </top>
      <bottom/>
      <diagonal/>
    </border>
    <border>
      <left style="hair">
        <color theme="4" tint="0.59996337778862885"/>
      </left>
      <right style="hair">
        <color theme="4" tint="0.59996337778862885"/>
      </right>
      <top style="hair">
        <color theme="4" tint="0.59996337778862885"/>
      </top>
      <bottom style="hair">
        <color theme="4" tint="0.59996337778862885"/>
      </bottom>
      <diagonal/>
    </border>
    <border>
      <left style="hair">
        <color rgb="FF77CCD7"/>
      </left>
      <right style="hair">
        <color rgb="FF77CCD7"/>
      </right>
      <top style="dashed">
        <color theme="0" tint="-0.34998626667073579"/>
      </top>
      <bottom style="hair">
        <color rgb="FF77CCD7"/>
      </bottom>
      <diagonal/>
    </border>
    <border>
      <left style="hair">
        <color rgb="FF8DC192"/>
      </left>
      <right style="hair">
        <color rgb="FF8DC192"/>
      </right>
      <top style="dashed">
        <color theme="0" tint="-0.34998626667073579"/>
      </top>
      <bottom style="hair">
        <color rgb="FF8DC192"/>
      </bottom>
      <diagonal/>
    </border>
    <border>
      <left style="hair">
        <color rgb="FF60A4EE"/>
      </left>
      <right style="hair">
        <color rgb="FF60A4EE"/>
      </right>
      <top style="dashed">
        <color theme="0" tint="-0.34998626667073579"/>
      </top>
      <bottom style="hair">
        <color rgb="FF60A4EE"/>
      </bottom>
      <diagonal/>
    </border>
    <border>
      <left style="hair">
        <color rgb="FF60A4EE"/>
      </left>
      <right style="hair">
        <color rgb="FF60A4EE"/>
      </right>
      <top/>
      <bottom/>
      <diagonal/>
    </border>
    <border>
      <left style="hair">
        <color rgb="FFD8767F"/>
      </left>
      <right style="hair">
        <color rgb="FFD8767F"/>
      </right>
      <top style="dashed">
        <color theme="0" tint="-0.34998626667073579"/>
      </top>
      <bottom style="hair">
        <color rgb="FFD8767F"/>
      </bottom>
      <diagonal/>
    </border>
    <border>
      <left style="hair">
        <color rgb="FFD8767F"/>
      </left>
      <right style="hair">
        <color rgb="FFD8767F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2">
    <xf numFmtId="0" fontId="0" fillId="0" borderId="0" xfId="0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164" fontId="6" fillId="4" borderId="0" xfId="1" applyNumberFormat="1" applyFont="1" applyFill="1"/>
    <xf numFmtId="0" fontId="0" fillId="2" borderId="11" xfId="0" applyFill="1" applyBorder="1"/>
    <xf numFmtId="0" fontId="0" fillId="2" borderId="12" xfId="0" applyFill="1" applyBorder="1" applyAlignment="1">
      <alignment horizontal="center" vertical="center" wrapText="1"/>
    </xf>
    <xf numFmtId="164" fontId="6" fillId="4" borderId="0" xfId="1" applyNumberFormat="1" applyFont="1" applyFill="1" applyAlignment="1">
      <alignment horizontal="center" vertical="center" wrapText="1"/>
    </xf>
    <xf numFmtId="0" fontId="6" fillId="0" borderId="13" xfId="0" applyFont="1" applyBorder="1"/>
    <xf numFmtId="3" fontId="6" fillId="0" borderId="13" xfId="0" applyNumberFormat="1" applyFont="1" applyBorder="1"/>
    <xf numFmtId="164" fontId="6" fillId="0" borderId="13" xfId="1" applyNumberFormat="1" applyFont="1" applyBorder="1"/>
    <xf numFmtId="164" fontId="6" fillId="4" borderId="14" xfId="1" applyNumberFormat="1" applyFont="1" applyFill="1" applyBorder="1"/>
    <xf numFmtId="0" fontId="7" fillId="0" borderId="15" xfId="0" applyFont="1" applyBorder="1" applyAlignment="1">
      <alignment horizontal="left" indent="1"/>
    </xf>
    <xf numFmtId="3" fontId="7" fillId="0" borderId="15" xfId="0" applyNumberFormat="1" applyFont="1" applyBorder="1"/>
    <xf numFmtId="164" fontId="7" fillId="0" borderId="15" xfId="1" applyNumberFormat="1" applyFont="1" applyBorder="1"/>
    <xf numFmtId="164" fontId="7" fillId="4" borderId="16" xfId="1" applyNumberFormat="1" applyFont="1" applyFill="1" applyBorder="1"/>
    <xf numFmtId="0" fontId="0" fillId="0" borderId="17" xfId="0" applyBorder="1" applyAlignment="1">
      <alignment horizontal="left" indent="3"/>
    </xf>
    <xf numFmtId="3" fontId="0" fillId="0" borderId="17" xfId="0" applyNumberFormat="1" applyBorder="1"/>
    <xf numFmtId="164" fontId="0" fillId="0" borderId="17" xfId="1" applyNumberFormat="1" applyFont="1" applyBorder="1"/>
    <xf numFmtId="164" fontId="0" fillId="4" borderId="18" xfId="1" applyNumberFormat="1" applyFont="1" applyFill="1" applyBorder="1"/>
    <xf numFmtId="0" fontId="0" fillId="0" borderId="19" xfId="0" applyBorder="1" applyAlignment="1">
      <alignment horizontal="left" indent="3"/>
    </xf>
    <xf numFmtId="3" fontId="0" fillId="0" borderId="19" xfId="0" applyNumberFormat="1" applyBorder="1"/>
    <xf numFmtId="164" fontId="0" fillId="0" borderId="19" xfId="1" applyNumberFormat="1" applyFont="1" applyBorder="1"/>
    <xf numFmtId="0" fontId="0" fillId="0" borderId="20" xfId="0" applyBorder="1" applyAlignment="1">
      <alignment horizontal="left" indent="3"/>
    </xf>
    <xf numFmtId="3" fontId="0" fillId="0" borderId="20" xfId="0" applyNumberFormat="1" applyBorder="1"/>
    <xf numFmtId="164" fontId="0" fillId="0" borderId="20" xfId="1" applyNumberFormat="1" applyFont="1" applyBorder="1"/>
    <xf numFmtId="0" fontId="0" fillId="0" borderId="21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3" fontId="0" fillId="0" borderId="23" xfId="0" applyNumberFormat="1" applyBorder="1"/>
    <xf numFmtId="164" fontId="0" fillId="0" borderId="23" xfId="1" applyNumberFormat="1" applyFont="1" applyBorder="1"/>
    <xf numFmtId="164" fontId="0" fillId="4" borderId="24" xfId="1" applyNumberFormat="1" applyFont="1" applyFill="1" applyBorder="1"/>
    <xf numFmtId="0" fontId="5" fillId="4" borderId="28" xfId="0" applyFont="1" applyFill="1" applyBorder="1"/>
    <xf numFmtId="0" fontId="5" fillId="4" borderId="29" xfId="0" applyFont="1" applyFill="1" applyBorder="1"/>
    <xf numFmtId="0" fontId="5" fillId="4" borderId="30" xfId="0" applyFont="1" applyFill="1" applyBorder="1"/>
    <xf numFmtId="164" fontId="7" fillId="4" borderId="15" xfId="1" applyNumberFormat="1" applyFont="1" applyFill="1" applyBorder="1"/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2"/>
    </xf>
    <xf numFmtId="164" fontId="0" fillId="0" borderId="18" xfId="1" applyNumberFormat="1" applyFont="1" applyBorder="1"/>
    <xf numFmtId="3" fontId="0" fillId="0" borderId="18" xfId="0" applyNumberFormat="1" applyBorder="1"/>
    <xf numFmtId="0" fontId="0" fillId="0" borderId="20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8" fillId="0" borderId="14" xfId="0" applyFont="1" applyBorder="1" applyAlignment="1">
      <alignment horizontal="left"/>
    </xf>
    <xf numFmtId="3" fontId="8" fillId="0" borderId="14" xfId="0" applyNumberFormat="1" applyFont="1" applyBorder="1"/>
    <xf numFmtId="164" fontId="8" fillId="0" borderId="14" xfId="1" applyNumberFormat="1" applyFont="1" applyBorder="1"/>
    <xf numFmtId="164" fontId="8" fillId="4" borderId="16" xfId="1" applyNumberFormat="1" applyFont="1" applyFill="1" applyBorder="1"/>
    <xf numFmtId="0" fontId="0" fillId="0" borderId="19" xfId="0" applyBorder="1" applyAlignment="1">
      <alignment horizontal="left"/>
    </xf>
    <xf numFmtId="0" fontId="0" fillId="0" borderId="31" xfId="0" applyBorder="1" applyAlignment="1">
      <alignment horizontal="left"/>
    </xf>
    <xf numFmtId="3" fontId="0" fillId="0" borderId="31" xfId="0" applyNumberFormat="1" applyBorder="1"/>
    <xf numFmtId="164" fontId="0" fillId="0" borderId="31" xfId="1" applyNumberFormat="1" applyFont="1" applyBorder="1"/>
    <xf numFmtId="0" fontId="0" fillId="0" borderId="23" xfId="0" applyBorder="1" applyAlignment="1">
      <alignment horizontal="left"/>
    </xf>
    <xf numFmtId="0" fontId="0" fillId="0" borderId="32" xfId="0" applyBorder="1" applyAlignment="1">
      <alignment horizontal="left"/>
    </xf>
    <xf numFmtId="3" fontId="0" fillId="0" borderId="32" xfId="0" applyNumberFormat="1" applyBorder="1"/>
    <xf numFmtId="164" fontId="0" fillId="0" borderId="32" xfId="1" applyNumberFormat="1" applyFont="1" applyBorder="1"/>
    <xf numFmtId="0" fontId="0" fillId="2" borderId="33" xfId="0" applyFill="1" applyBorder="1"/>
    <xf numFmtId="164" fontId="6" fillId="6" borderId="0" xfId="1" applyNumberFormat="1" applyFont="1" applyFill="1"/>
    <xf numFmtId="164" fontId="6" fillId="6" borderId="0" xfId="1" applyNumberFormat="1" applyFont="1" applyFill="1" applyAlignment="1">
      <alignment horizontal="center" vertical="center" wrapText="1"/>
    </xf>
    <xf numFmtId="0" fontId="9" fillId="0" borderId="34" xfId="0" applyFont="1" applyBorder="1"/>
    <xf numFmtId="3" fontId="9" fillId="0" borderId="34" xfId="0" applyNumberFormat="1" applyFont="1" applyBorder="1"/>
    <xf numFmtId="164" fontId="9" fillId="0" borderId="34" xfId="1" applyNumberFormat="1" applyFont="1" applyBorder="1"/>
    <xf numFmtId="164" fontId="9" fillId="6" borderId="35" xfId="1" applyNumberFormat="1" applyFont="1" applyFill="1" applyBorder="1"/>
    <xf numFmtId="0" fontId="10" fillId="0" borderId="36" xfId="0" applyFont="1" applyBorder="1" applyAlignment="1">
      <alignment horizontal="left" indent="1"/>
    </xf>
    <xf numFmtId="3" fontId="10" fillId="0" borderId="36" xfId="0" applyNumberFormat="1" applyFont="1" applyBorder="1"/>
    <xf numFmtId="164" fontId="10" fillId="0" borderId="36" xfId="1" applyNumberFormat="1" applyFont="1" applyBorder="1"/>
    <xf numFmtId="164" fontId="10" fillId="6" borderId="36" xfId="1" applyNumberFormat="1" applyFont="1" applyFill="1" applyBorder="1"/>
    <xf numFmtId="164" fontId="0" fillId="6" borderId="18" xfId="1" applyNumberFormat="1" applyFont="1" applyFill="1" applyBorder="1"/>
    <xf numFmtId="0" fontId="0" fillId="0" borderId="20" xfId="0" applyBorder="1" applyAlignment="1">
      <alignment horizontal="left" indent="2"/>
    </xf>
    <xf numFmtId="0" fontId="10" fillId="0" borderId="34" xfId="0" applyFont="1" applyBorder="1"/>
    <xf numFmtId="3" fontId="10" fillId="0" borderId="34" xfId="0" applyNumberFormat="1" applyFont="1" applyBorder="1"/>
    <xf numFmtId="164" fontId="10" fillId="0" borderId="34" xfId="1" applyNumberFormat="1" applyFont="1" applyBorder="1"/>
    <xf numFmtId="164" fontId="10" fillId="6" borderId="37" xfId="1" applyNumberFormat="1" applyFont="1" applyFill="1" applyBorder="1"/>
    <xf numFmtId="164" fontId="0" fillId="6" borderId="38" xfId="1" applyNumberFormat="1" applyFont="1" applyFill="1" applyBorder="1"/>
    <xf numFmtId="164" fontId="0" fillId="6" borderId="0" xfId="1" applyNumberFormat="1" applyFont="1" applyFill="1"/>
    <xf numFmtId="0" fontId="0" fillId="0" borderId="39" xfId="0" applyBorder="1" applyAlignment="1">
      <alignment horizontal="left" indent="1"/>
    </xf>
    <xf numFmtId="3" fontId="0" fillId="0" borderId="40" xfId="0" applyNumberFormat="1" applyBorder="1"/>
    <xf numFmtId="164" fontId="0" fillId="0" borderId="40" xfId="1" applyNumberFormat="1" applyFont="1" applyBorder="1"/>
    <xf numFmtId="0" fontId="0" fillId="0" borderId="41" xfId="0" applyBorder="1"/>
    <xf numFmtId="3" fontId="0" fillId="0" borderId="41" xfId="0" applyNumberFormat="1" applyBorder="1"/>
    <xf numFmtId="164" fontId="0" fillId="0" borderId="41" xfId="1" applyNumberFormat="1" applyFont="1" applyBorder="1"/>
    <xf numFmtId="0" fontId="0" fillId="0" borderId="19" xfId="0" applyBorder="1"/>
    <xf numFmtId="0" fontId="0" fillId="0" borderId="23" xfId="0" applyBorder="1"/>
    <xf numFmtId="0" fontId="0" fillId="0" borderId="22" xfId="0" applyBorder="1"/>
    <xf numFmtId="3" fontId="0" fillId="0" borderId="22" xfId="0" applyNumberFormat="1" applyBorder="1"/>
    <xf numFmtId="164" fontId="0" fillId="0" borderId="22" xfId="1" applyNumberFormat="1" applyFont="1" applyBorder="1"/>
    <xf numFmtId="0" fontId="0" fillId="7" borderId="0" xfId="0" applyFill="1" applyAlignment="1">
      <alignment horizontal="center"/>
    </xf>
    <xf numFmtId="0" fontId="0" fillId="2" borderId="42" xfId="0" applyFill="1" applyBorder="1"/>
    <xf numFmtId="0" fontId="0" fillId="7" borderId="0" xfId="0" applyFill="1"/>
    <xf numFmtId="0" fontId="12" fillId="0" borderId="43" xfId="0" applyFont="1" applyBorder="1"/>
    <xf numFmtId="2" fontId="13" fillId="0" borderId="43" xfId="0" applyNumberFormat="1" applyFont="1" applyBorder="1" applyAlignment="1">
      <alignment horizontal="right"/>
    </xf>
    <xf numFmtId="2" fontId="13" fillId="7" borderId="0" xfId="0" applyNumberFormat="1" applyFont="1" applyFill="1" applyAlignment="1">
      <alignment horizontal="center"/>
    </xf>
    <xf numFmtId="0" fontId="13" fillId="0" borderId="46" xfId="0" applyFont="1" applyBorder="1" applyAlignment="1">
      <alignment horizontal="left" indent="1"/>
    </xf>
    <xf numFmtId="2" fontId="13" fillId="0" borderId="46" xfId="0" applyNumberFormat="1" applyFont="1" applyBorder="1" applyAlignment="1">
      <alignment horizontal="right"/>
    </xf>
    <xf numFmtId="0" fontId="0" fillId="0" borderId="49" xfId="0" applyBorder="1" applyAlignment="1">
      <alignment horizontal="left" indent="2"/>
    </xf>
    <xf numFmtId="2" fontId="0" fillId="0" borderId="49" xfId="0" applyNumberFormat="1" applyBorder="1" applyAlignment="1">
      <alignment horizontal="right"/>
    </xf>
    <xf numFmtId="2" fontId="0" fillId="7" borderId="0" xfId="0" applyNumberFormat="1" applyFill="1" applyAlignment="1">
      <alignment horizontal="center"/>
    </xf>
    <xf numFmtId="2" fontId="0" fillId="0" borderId="19" xfId="0" applyNumberFormat="1" applyBorder="1" applyAlignment="1">
      <alignment horizontal="right"/>
    </xf>
    <xf numFmtId="0" fontId="0" fillId="0" borderId="54" xfId="0" applyBorder="1" applyAlignment="1">
      <alignment horizontal="left" indent="2"/>
    </xf>
    <xf numFmtId="2" fontId="0" fillId="0" borderId="54" xfId="0" applyNumberFormat="1" applyBorder="1" applyAlignment="1">
      <alignment horizontal="right"/>
    </xf>
    <xf numFmtId="0" fontId="13" fillId="0" borderId="57" xfId="0" applyFont="1" applyBorder="1" applyAlignment="1">
      <alignment horizontal="left" indent="1"/>
    </xf>
    <xf numFmtId="2" fontId="13" fillId="0" borderId="57" xfId="0" applyNumberFormat="1" applyFont="1" applyBorder="1" applyAlignment="1">
      <alignment horizontal="right"/>
    </xf>
    <xf numFmtId="2" fontId="0" fillId="0" borderId="58" xfId="0" applyNumberFormat="1" applyBorder="1" applyAlignment="1">
      <alignment horizontal="right"/>
    </xf>
    <xf numFmtId="2" fontId="0" fillId="0" borderId="61" xfId="0" applyNumberFormat="1" applyBorder="1" applyAlignment="1">
      <alignment horizontal="right"/>
    </xf>
    <xf numFmtId="2" fontId="0" fillId="0" borderId="64" xfId="0" applyNumberFormat="1" applyBorder="1" applyAlignment="1">
      <alignment horizontal="right"/>
    </xf>
    <xf numFmtId="165" fontId="13" fillId="0" borderId="43" xfId="0" applyNumberFormat="1" applyFont="1" applyBorder="1" applyAlignment="1">
      <alignment horizontal="right"/>
    </xf>
    <xf numFmtId="2" fontId="13" fillId="0" borderId="43" xfId="0" applyNumberFormat="1" applyFont="1" applyBorder="1" applyAlignment="1">
      <alignment horizontal="center"/>
    </xf>
    <xf numFmtId="165" fontId="13" fillId="0" borderId="43" xfId="0" applyNumberFormat="1" applyFont="1" applyBorder="1" applyAlignment="1">
      <alignment horizontal="center"/>
    </xf>
    <xf numFmtId="0" fontId="13" fillId="0" borderId="43" xfId="0" applyFont="1" applyBorder="1"/>
    <xf numFmtId="0" fontId="0" fillId="0" borderId="49" xfId="0" applyBorder="1" applyAlignment="1">
      <alignment horizontal="left" indent="1"/>
    </xf>
    <xf numFmtId="2" fontId="0" fillId="0" borderId="49" xfId="0" applyNumberFormat="1" applyBorder="1" applyAlignment="1">
      <alignment horizontal="center"/>
    </xf>
    <xf numFmtId="165" fontId="0" fillId="0" borderId="49" xfId="0" applyNumberFormat="1" applyBorder="1" applyAlignment="1">
      <alignment horizontal="right"/>
    </xf>
    <xf numFmtId="165" fontId="0" fillId="0" borderId="49" xfId="0" applyNumberFormat="1" applyBorder="1" applyAlignment="1">
      <alignment horizontal="center"/>
    </xf>
    <xf numFmtId="0" fontId="0" fillId="0" borderId="54" xfId="0" applyBorder="1" applyAlignment="1">
      <alignment horizontal="left" indent="1"/>
    </xf>
    <xf numFmtId="2" fontId="0" fillId="0" borderId="54" xfId="0" applyNumberFormat="1" applyBorder="1" applyAlignment="1">
      <alignment horizontal="center"/>
    </xf>
    <xf numFmtId="165" fontId="0" fillId="0" borderId="54" xfId="0" applyNumberFormat="1" applyBorder="1" applyAlignment="1">
      <alignment horizontal="right"/>
    </xf>
    <xf numFmtId="165" fontId="0" fillId="0" borderId="54" xfId="0" applyNumberFormat="1" applyBorder="1" applyAlignment="1">
      <alignment horizontal="center"/>
    </xf>
    <xf numFmtId="0" fontId="13" fillId="0" borderId="46" xfId="0" applyFont="1" applyBorder="1"/>
    <xf numFmtId="2" fontId="13" fillId="0" borderId="46" xfId="0" applyNumberFormat="1" applyFont="1" applyBorder="1" applyAlignment="1">
      <alignment horizontal="center"/>
    </xf>
    <xf numFmtId="165" fontId="13" fillId="0" borderId="46" xfId="0" applyNumberFormat="1" applyFont="1" applyBorder="1" applyAlignment="1">
      <alignment horizontal="right"/>
    </xf>
    <xf numFmtId="165" fontId="13" fillId="0" borderId="46" xfId="0" applyNumberFormat="1" applyFont="1" applyBorder="1" applyAlignment="1">
      <alignment horizontal="center"/>
    </xf>
    <xf numFmtId="2" fontId="0" fillId="0" borderId="67" xfId="0" applyNumberFormat="1" applyBorder="1" applyAlignment="1">
      <alignment horizontal="center"/>
    </xf>
    <xf numFmtId="165" fontId="0" fillId="0" borderId="67" xfId="0" applyNumberFormat="1" applyBorder="1" applyAlignment="1">
      <alignment horizontal="right"/>
    </xf>
    <xf numFmtId="165" fontId="0" fillId="0" borderId="67" xfId="0" applyNumberFormat="1" applyBorder="1" applyAlignment="1">
      <alignment horizontal="center"/>
    </xf>
    <xf numFmtId="2" fontId="0" fillId="0" borderId="61" xfId="0" applyNumberFormat="1" applyBorder="1" applyAlignment="1">
      <alignment horizontal="center"/>
    </xf>
    <xf numFmtId="165" fontId="0" fillId="0" borderId="61" xfId="0" applyNumberFormat="1" applyBorder="1" applyAlignment="1">
      <alignment horizontal="right"/>
    </xf>
    <xf numFmtId="165" fontId="0" fillId="0" borderId="61" xfId="0" applyNumberFormat="1" applyBorder="1" applyAlignment="1">
      <alignment horizontal="center"/>
    </xf>
    <xf numFmtId="0" fontId="0" fillId="0" borderId="70" xfId="0" applyBorder="1"/>
    <xf numFmtId="2" fontId="0" fillId="0" borderId="70" xfId="0" applyNumberFormat="1" applyBorder="1" applyAlignment="1">
      <alignment horizontal="right"/>
    </xf>
    <xf numFmtId="2" fontId="0" fillId="0" borderId="70" xfId="0" applyNumberFormat="1" applyBorder="1" applyAlignment="1">
      <alignment horizontal="center"/>
    </xf>
    <xf numFmtId="0" fontId="0" fillId="0" borderId="61" xfId="0" applyBorder="1"/>
    <xf numFmtId="0" fontId="0" fillId="0" borderId="71" xfId="0" applyBorder="1"/>
    <xf numFmtId="2" fontId="0" fillId="0" borderId="71" xfId="0" applyNumberFormat="1" applyBorder="1" applyAlignment="1">
      <alignment horizontal="center"/>
    </xf>
    <xf numFmtId="0" fontId="0" fillId="0" borderId="64" xfId="0" applyBorder="1"/>
    <xf numFmtId="2" fontId="0" fillId="0" borderId="64" xfId="0" applyNumberFormat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14" fillId="0" borderId="72" xfId="0" applyFont="1" applyBorder="1"/>
    <xf numFmtId="164" fontId="15" fillId="0" borderId="72" xfId="1" applyNumberFormat="1" applyFont="1" applyBorder="1"/>
    <xf numFmtId="166" fontId="15" fillId="0" borderId="72" xfId="0" applyNumberFormat="1" applyFont="1" applyBorder="1"/>
    <xf numFmtId="166" fontId="15" fillId="8" borderId="0" xfId="0" applyNumberFormat="1" applyFont="1" applyFill="1" applyAlignment="1">
      <alignment horizontal="center"/>
    </xf>
    <xf numFmtId="0" fontId="15" fillId="0" borderId="75" xfId="0" applyFont="1" applyBorder="1" applyAlignment="1">
      <alignment horizontal="left" indent="1"/>
    </xf>
    <xf numFmtId="164" fontId="15" fillId="0" borderId="75" xfId="1" applyNumberFormat="1" applyFont="1" applyBorder="1"/>
    <xf numFmtId="166" fontId="15" fillId="0" borderId="75" xfId="0" applyNumberFormat="1" applyFont="1" applyBorder="1"/>
    <xf numFmtId="0" fontId="0" fillId="0" borderId="78" xfId="0" applyBorder="1" applyAlignment="1">
      <alignment horizontal="left" indent="2"/>
    </xf>
    <xf numFmtId="164" fontId="0" fillId="0" borderId="78" xfId="1" applyNumberFormat="1" applyFont="1" applyBorder="1"/>
    <xf numFmtId="166" fontId="0" fillId="0" borderId="78" xfId="0" applyNumberFormat="1" applyBorder="1"/>
    <xf numFmtId="166" fontId="0" fillId="8" borderId="0" xfId="0" applyNumberFormat="1" applyFill="1" applyAlignment="1">
      <alignment horizontal="center"/>
    </xf>
    <xf numFmtId="166" fontId="0" fillId="0" borderId="19" xfId="0" applyNumberFormat="1" applyBorder="1"/>
    <xf numFmtId="0" fontId="0" fillId="0" borderId="81" xfId="0" applyBorder="1" applyAlignment="1">
      <alignment horizontal="left" indent="2"/>
    </xf>
    <xf numFmtId="164" fontId="0" fillId="0" borderId="81" xfId="1" applyNumberFormat="1" applyFont="1" applyBorder="1"/>
    <xf numFmtId="166" fontId="0" fillId="0" borderId="81" xfId="0" applyNumberFormat="1" applyBorder="1"/>
    <xf numFmtId="166" fontId="0" fillId="0" borderId="22" xfId="0" applyNumberFormat="1" applyBorder="1"/>
    <xf numFmtId="164" fontId="15" fillId="0" borderId="72" xfId="1" applyNumberFormat="1" applyFont="1" applyBorder="1" applyAlignment="1">
      <alignment horizontal="right"/>
    </xf>
    <xf numFmtId="0" fontId="0" fillId="0" borderId="78" xfId="0" applyBorder="1"/>
    <xf numFmtId="164" fontId="0" fillId="0" borderId="19" xfId="1" applyNumberFormat="1" applyFont="1" applyBorder="1" applyAlignment="1">
      <alignment horizontal="right"/>
    </xf>
    <xf numFmtId="166" fontId="0" fillId="0" borderId="19" xfId="0" applyNumberFormat="1" applyBorder="1" applyAlignment="1">
      <alignment horizontal="right"/>
    </xf>
    <xf numFmtId="164" fontId="0" fillId="0" borderId="23" xfId="1" applyNumberFormat="1" applyFont="1" applyBorder="1" applyAlignment="1">
      <alignment horizontal="right"/>
    </xf>
    <xf numFmtId="166" fontId="0" fillId="0" borderId="23" xfId="0" applyNumberFormat="1" applyBorder="1" applyAlignment="1">
      <alignment horizontal="right"/>
    </xf>
    <xf numFmtId="0" fontId="0" fillId="10" borderId="0" xfId="0" applyFill="1" applyAlignment="1">
      <alignment horizontal="center"/>
    </xf>
    <xf numFmtId="0" fontId="0" fillId="10" borderId="0" xfId="0" applyFill="1"/>
    <xf numFmtId="0" fontId="17" fillId="0" borderId="88" xfId="0" applyFont="1" applyBorder="1"/>
    <xf numFmtId="167" fontId="17" fillId="0" borderId="88" xfId="0" applyNumberFormat="1" applyFont="1" applyBorder="1"/>
    <xf numFmtId="164" fontId="17" fillId="0" borderId="88" xfId="1" applyNumberFormat="1" applyFont="1" applyBorder="1"/>
    <xf numFmtId="164" fontId="17" fillId="10" borderId="0" xfId="1" applyNumberFormat="1" applyFont="1" applyFill="1"/>
    <xf numFmtId="0" fontId="18" fillId="0" borderId="89" xfId="0" applyFont="1" applyBorder="1" applyAlignment="1">
      <alignment horizontal="left" indent="1"/>
    </xf>
    <xf numFmtId="167" fontId="18" fillId="0" borderId="89" xfId="0" applyNumberFormat="1" applyFont="1" applyBorder="1"/>
    <xf numFmtId="164" fontId="18" fillId="0" borderId="89" xfId="1" applyNumberFormat="1" applyFont="1" applyBorder="1"/>
    <xf numFmtId="164" fontId="18" fillId="10" borderId="0" xfId="1" applyNumberFormat="1" applyFont="1" applyFill="1"/>
    <xf numFmtId="164" fontId="18" fillId="0" borderId="89" xfId="1" applyNumberFormat="1" applyFont="1" applyBorder="1" applyAlignment="1">
      <alignment horizontal="right"/>
    </xf>
    <xf numFmtId="3" fontId="18" fillId="0" borderId="89" xfId="0" applyNumberFormat="1" applyFont="1" applyBorder="1" applyAlignment="1">
      <alignment horizontal="right"/>
    </xf>
    <xf numFmtId="0" fontId="0" fillId="0" borderId="90" xfId="0" applyBorder="1" applyAlignment="1">
      <alignment horizontal="left" indent="2"/>
    </xf>
    <xf numFmtId="167" fontId="0" fillId="0" borderId="91" xfId="0" applyNumberFormat="1" applyBorder="1"/>
    <xf numFmtId="164" fontId="0" fillId="0" borderId="91" xfId="1" applyNumberFormat="1" applyFont="1" applyBorder="1"/>
    <xf numFmtId="164" fontId="0" fillId="10" borderId="0" xfId="1" applyNumberFormat="1" applyFont="1" applyFill="1"/>
    <xf numFmtId="164" fontId="0" fillId="0" borderId="90" xfId="1" applyNumberFormat="1" applyFont="1" applyBorder="1" applyAlignment="1">
      <alignment horizontal="right"/>
    </xf>
    <xf numFmtId="3" fontId="0" fillId="0" borderId="90" xfId="0" applyNumberFormat="1" applyBorder="1" applyAlignment="1">
      <alignment horizontal="right"/>
    </xf>
    <xf numFmtId="0" fontId="0" fillId="0" borderId="92" xfId="0" applyBorder="1" applyAlignment="1">
      <alignment horizontal="left" indent="2"/>
    </xf>
    <xf numFmtId="167" fontId="0" fillId="0" borderId="19" xfId="0" applyNumberFormat="1" applyBorder="1"/>
    <xf numFmtId="3" fontId="0" fillId="0" borderId="19" xfId="0" applyNumberFormat="1" applyBorder="1" applyAlignment="1">
      <alignment horizontal="right"/>
    </xf>
    <xf numFmtId="0" fontId="0" fillId="0" borderId="93" xfId="0" applyBorder="1" applyAlignment="1">
      <alignment horizontal="left" indent="2"/>
    </xf>
    <xf numFmtId="0" fontId="0" fillId="0" borderId="94" xfId="0" applyBorder="1" applyAlignment="1">
      <alignment horizontal="left" indent="2"/>
    </xf>
    <xf numFmtId="167" fontId="0" fillId="0" borderId="95" xfId="0" applyNumberFormat="1" applyBorder="1"/>
    <xf numFmtId="164" fontId="0" fillId="0" borderId="95" xfId="1" applyNumberFormat="1" applyFont="1" applyBorder="1"/>
    <xf numFmtId="164" fontId="0" fillId="0" borderId="95" xfId="1" applyNumberFormat="1" applyFont="1" applyBorder="1" applyAlignment="1">
      <alignment horizontal="right"/>
    </xf>
    <xf numFmtId="3" fontId="0" fillId="0" borderId="95" xfId="0" applyNumberFormat="1" applyBorder="1" applyAlignment="1">
      <alignment horizontal="right"/>
    </xf>
    <xf numFmtId="167" fontId="0" fillId="0" borderId="21" xfId="0" applyNumberFormat="1" applyBorder="1"/>
    <xf numFmtId="164" fontId="0" fillId="0" borderId="21" xfId="1" applyNumberFormat="1" applyFont="1" applyBorder="1"/>
    <xf numFmtId="164" fontId="0" fillId="0" borderId="21" xfId="1" applyNumberFormat="1" applyFon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167" fontId="0" fillId="0" borderId="22" xfId="0" applyNumberFormat="1" applyBorder="1"/>
    <xf numFmtId="164" fontId="0" fillId="0" borderId="22" xfId="1" applyNumberFormat="1" applyFon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164" fontId="17" fillId="0" borderId="88" xfId="1" applyNumberFormat="1" applyFont="1" applyBorder="1" applyAlignment="1">
      <alignment horizontal="right"/>
    </xf>
    <xf numFmtId="167" fontId="0" fillId="0" borderId="41" xfId="0" applyNumberFormat="1" applyBorder="1"/>
    <xf numFmtId="164" fontId="0" fillId="0" borderId="41" xfId="1" applyNumberFormat="1" applyFont="1" applyBorder="1" applyAlignment="1">
      <alignment horizontal="right"/>
    </xf>
    <xf numFmtId="168" fontId="17" fillId="0" borderId="88" xfId="0" applyNumberFormat="1" applyFont="1" applyBorder="1"/>
    <xf numFmtId="164" fontId="17" fillId="0" borderId="96" xfId="1" applyNumberFormat="1" applyFont="1" applyBorder="1" applyAlignment="1"/>
    <xf numFmtId="169" fontId="17" fillId="0" borderId="88" xfId="0" applyNumberFormat="1" applyFont="1" applyBorder="1" applyAlignment="1">
      <alignment horizontal="right" indent="1"/>
    </xf>
    <xf numFmtId="0" fontId="17" fillId="10" borderId="0" xfId="0" applyFont="1" applyFill="1"/>
    <xf numFmtId="168" fontId="18" fillId="0" borderId="89" xfId="0" applyNumberFormat="1" applyFont="1" applyBorder="1"/>
    <xf numFmtId="164" fontId="18" fillId="0" borderId="98" xfId="1" applyNumberFormat="1" applyFont="1" applyBorder="1" applyAlignment="1"/>
    <xf numFmtId="169" fontId="18" fillId="0" borderId="89" xfId="0" applyNumberFormat="1" applyFont="1" applyBorder="1" applyAlignment="1">
      <alignment horizontal="right" indent="1"/>
    </xf>
    <xf numFmtId="0" fontId="18" fillId="10" borderId="0" xfId="0" applyFont="1" applyFill="1"/>
    <xf numFmtId="168" fontId="0" fillId="0" borderId="91" xfId="0" applyNumberFormat="1" applyBorder="1"/>
    <xf numFmtId="164" fontId="0" fillId="0" borderId="100" xfId="1" applyNumberFormat="1" applyFont="1" applyBorder="1" applyAlignment="1"/>
    <xf numFmtId="169" fontId="0" fillId="0" borderId="90" xfId="0" applyNumberFormat="1" applyBorder="1" applyAlignment="1">
      <alignment horizontal="right" indent="1"/>
    </xf>
    <xf numFmtId="168" fontId="0" fillId="0" borderId="19" xfId="0" applyNumberFormat="1" applyBorder="1"/>
    <xf numFmtId="164" fontId="0" fillId="0" borderId="102" xfId="1" applyNumberFormat="1" applyFont="1" applyBorder="1" applyAlignment="1"/>
    <xf numFmtId="169" fontId="0" fillId="0" borderId="92" xfId="0" applyNumberFormat="1" applyBorder="1" applyAlignment="1">
      <alignment horizontal="right" indent="1"/>
    </xf>
    <xf numFmtId="164" fontId="0" fillId="0" borderId="104" xfId="1" applyNumberFormat="1" applyFont="1" applyBorder="1" applyAlignment="1"/>
    <xf numFmtId="169" fontId="0" fillId="0" borderId="93" xfId="0" applyNumberFormat="1" applyBorder="1" applyAlignment="1">
      <alignment horizontal="right" indent="1"/>
    </xf>
    <xf numFmtId="168" fontId="0" fillId="0" borderId="95" xfId="0" applyNumberFormat="1" applyBorder="1"/>
    <xf numFmtId="164" fontId="0" fillId="0" borderId="106" xfId="1" applyNumberFormat="1" applyFont="1" applyBorder="1" applyAlignment="1"/>
    <xf numFmtId="169" fontId="0" fillId="0" borderId="94" xfId="0" applyNumberFormat="1" applyBorder="1" applyAlignment="1">
      <alignment horizontal="right" indent="1"/>
    </xf>
    <xf numFmtId="168" fontId="0" fillId="0" borderId="21" xfId="0" applyNumberFormat="1" applyBorder="1"/>
    <xf numFmtId="164" fontId="0" fillId="0" borderId="108" xfId="1" applyNumberFormat="1" applyFont="1" applyBorder="1" applyAlignment="1"/>
    <xf numFmtId="169" fontId="0" fillId="0" borderId="21" xfId="0" applyNumberFormat="1" applyBorder="1" applyAlignment="1">
      <alignment horizontal="right" indent="1"/>
    </xf>
    <xf numFmtId="164" fontId="0" fillId="0" borderId="52" xfId="1" applyNumberFormat="1" applyFont="1" applyBorder="1" applyAlignment="1"/>
    <xf numFmtId="169" fontId="0" fillId="0" borderId="19" xfId="0" applyNumberFormat="1" applyBorder="1" applyAlignment="1">
      <alignment horizontal="right" indent="1"/>
    </xf>
    <xf numFmtId="168" fontId="0" fillId="0" borderId="22" xfId="0" applyNumberFormat="1" applyBorder="1"/>
    <xf numFmtId="164" fontId="0" fillId="0" borderId="86" xfId="1" applyNumberFormat="1" applyFont="1" applyBorder="1" applyAlignment="1"/>
    <xf numFmtId="169" fontId="0" fillId="0" borderId="23" xfId="0" applyNumberFormat="1" applyBorder="1" applyAlignment="1">
      <alignment horizontal="right" indent="1"/>
    </xf>
    <xf numFmtId="164" fontId="17" fillId="0" borderId="96" xfId="1" applyNumberFormat="1" applyFont="1" applyBorder="1" applyAlignment="1">
      <alignment horizontal="right"/>
    </xf>
    <xf numFmtId="169" fontId="17" fillId="0" borderId="88" xfId="0" applyNumberFormat="1" applyFont="1" applyBorder="1" applyAlignment="1">
      <alignment horizontal="right" indent="2"/>
    </xf>
    <xf numFmtId="168" fontId="0" fillId="0" borderId="41" xfId="0" applyNumberFormat="1" applyBorder="1"/>
    <xf numFmtId="164" fontId="0" fillId="0" borderId="108" xfId="1" applyNumberFormat="1" applyFont="1" applyBorder="1" applyAlignment="1">
      <alignment horizontal="right"/>
    </xf>
    <xf numFmtId="164" fontId="0" fillId="0" borderId="110" xfId="1" applyNumberFormat="1" applyFont="1" applyBorder="1" applyAlignment="1">
      <alignment horizontal="right"/>
    </xf>
    <xf numFmtId="169" fontId="0" fillId="0" borderId="41" xfId="0" applyNumberFormat="1" applyBorder="1" applyAlignment="1">
      <alignment horizontal="right" indent="1"/>
    </xf>
    <xf numFmtId="164" fontId="0" fillId="0" borderId="52" xfId="1" applyNumberFormat="1" applyFont="1" applyBorder="1" applyAlignment="1">
      <alignment horizontal="right"/>
    </xf>
    <xf numFmtId="169" fontId="17" fillId="0" borderId="88" xfId="0" applyNumberFormat="1" applyFont="1" applyBorder="1"/>
    <xf numFmtId="169" fontId="18" fillId="0" borderId="89" xfId="0" applyNumberFormat="1" applyFont="1" applyBorder="1" applyAlignment="1">
      <alignment horizontal="right"/>
    </xf>
    <xf numFmtId="169" fontId="0" fillId="0" borderId="19" xfId="0" applyNumberFormat="1" applyBorder="1"/>
    <xf numFmtId="164" fontId="0" fillId="0" borderId="113" xfId="1" applyNumberFormat="1" applyFont="1" applyBorder="1" applyAlignment="1">
      <alignment horizontal="right"/>
    </xf>
    <xf numFmtId="169" fontId="0" fillId="0" borderId="32" xfId="0" applyNumberFormat="1" applyBorder="1"/>
    <xf numFmtId="0" fontId="0" fillId="10" borderId="115" xfId="0" applyFill="1" applyBorder="1"/>
    <xf numFmtId="169" fontId="0" fillId="0" borderId="32" xfId="0" applyNumberFormat="1" applyBorder="1" applyAlignment="1">
      <alignment horizontal="right" indent="1"/>
    </xf>
    <xf numFmtId="164" fontId="0" fillId="0" borderId="111" xfId="1" applyNumberFormat="1" applyFont="1" applyBorder="1" applyAlignment="1">
      <alignment horizontal="right"/>
    </xf>
    <xf numFmtId="169" fontId="0" fillId="0" borderId="41" xfId="0" applyNumberFormat="1" applyBorder="1" applyAlignment="1">
      <alignment horizontal="right"/>
    </xf>
    <xf numFmtId="169" fontId="0" fillId="0" borderId="19" xfId="0" applyNumberFormat="1" applyBorder="1" applyAlignment="1">
      <alignment horizontal="right"/>
    </xf>
    <xf numFmtId="0" fontId="19" fillId="0" borderId="119" xfId="0" applyFont="1" applyBorder="1"/>
    <xf numFmtId="164" fontId="19" fillId="0" borderId="122" xfId="1" applyNumberFormat="1" applyFont="1" applyBorder="1" applyAlignment="1"/>
    <xf numFmtId="0" fontId="20" fillId="0" borderId="123" xfId="0" applyFont="1" applyBorder="1" applyAlignment="1">
      <alignment horizontal="left" indent="1"/>
    </xf>
    <xf numFmtId="164" fontId="20" fillId="0" borderId="126" xfId="1" applyNumberFormat="1" applyFont="1" applyBorder="1" applyAlignment="1"/>
    <xf numFmtId="0" fontId="0" fillId="0" borderId="31" xfId="0" applyBorder="1" applyAlignment="1">
      <alignment horizontal="left" indent="2"/>
    </xf>
    <xf numFmtId="164" fontId="0" fillId="0" borderId="129" xfId="1" applyNumberFormat="1" applyFont="1" applyBorder="1" applyAlignment="1"/>
    <xf numFmtId="164" fontId="0" fillId="0" borderId="130" xfId="1" applyNumberFormat="1" applyFont="1" applyBorder="1" applyAlignment="1"/>
    <xf numFmtId="0" fontId="0" fillId="0" borderId="23" xfId="0" applyBorder="1" applyAlignment="1">
      <alignment horizontal="left" indent="2"/>
    </xf>
    <xf numFmtId="164" fontId="0" fillId="0" borderId="133" xfId="1" applyNumberFormat="1" applyFont="1" applyBorder="1" applyAlignment="1"/>
    <xf numFmtId="0" fontId="20" fillId="0" borderId="134" xfId="0" applyFont="1" applyBorder="1" applyAlignment="1">
      <alignment horizontal="left" indent="1"/>
    </xf>
    <xf numFmtId="0" fontId="0" fillId="0" borderId="32" xfId="0" applyBorder="1" applyAlignment="1">
      <alignment horizontal="left" indent="2"/>
    </xf>
    <xf numFmtId="164" fontId="0" fillId="0" borderId="135" xfId="1" applyNumberFormat="1" applyFont="1" applyBorder="1" applyAlignment="1"/>
    <xf numFmtId="0" fontId="0" fillId="13" borderId="0" xfId="0" applyFill="1" applyAlignment="1">
      <alignment horizontal="center"/>
    </xf>
    <xf numFmtId="0" fontId="0" fillId="13" borderId="0" xfId="0" applyFill="1" applyAlignment="1">
      <alignment horizontal="right"/>
    </xf>
    <xf numFmtId="3" fontId="6" fillId="0" borderId="13" xfId="0" applyNumberFormat="1" applyFont="1" applyBorder="1" applyAlignment="1">
      <alignment horizontal="right" vertical="center"/>
    </xf>
    <xf numFmtId="0" fontId="21" fillId="0" borderId="136" xfId="0" applyFont="1" applyBorder="1" applyAlignment="1">
      <alignment horizontal="left" indent="1"/>
    </xf>
    <xf numFmtId="3" fontId="21" fillId="0" borderId="136" xfId="0" applyNumberFormat="1" applyFont="1" applyBorder="1" applyAlignment="1">
      <alignment horizontal="right" vertical="center"/>
    </xf>
    <xf numFmtId="164" fontId="21" fillId="0" borderId="136" xfId="1" applyNumberFormat="1" applyFont="1" applyBorder="1" applyAlignment="1">
      <alignment horizontal="right" vertical="center"/>
    </xf>
    <xf numFmtId="0" fontId="22" fillId="13" borderId="0" xfId="0" applyFont="1" applyFill="1" applyAlignment="1">
      <alignment horizontal="right"/>
    </xf>
    <xf numFmtId="3" fontId="0" fillId="0" borderId="0" xfId="0" applyNumberFormat="1"/>
    <xf numFmtId="3" fontId="0" fillId="0" borderId="31" xfId="0" applyNumberFormat="1" applyBorder="1" applyAlignment="1">
      <alignment horizontal="left" indent="3"/>
    </xf>
    <xf numFmtId="3" fontId="0" fillId="0" borderId="31" xfId="0" applyNumberFormat="1" applyBorder="1" applyAlignment="1">
      <alignment horizontal="right" vertical="center"/>
    </xf>
    <xf numFmtId="164" fontId="1" fillId="0" borderId="31" xfId="1" applyNumberFormat="1" applyFont="1" applyBorder="1" applyAlignment="1">
      <alignment horizontal="right" vertical="center"/>
    </xf>
    <xf numFmtId="164" fontId="0" fillId="0" borderId="31" xfId="1" applyNumberFormat="1" applyFont="1" applyBorder="1" applyAlignment="1">
      <alignment horizontal="right" vertical="center"/>
    </xf>
    <xf numFmtId="3" fontId="23" fillId="0" borderId="137" xfId="0" applyNumberFormat="1" applyFont="1" applyBorder="1" applyAlignment="1">
      <alignment horizontal="right"/>
    </xf>
    <xf numFmtId="3" fontId="24" fillId="0" borderId="138" xfId="0" applyNumberFormat="1" applyFont="1" applyBorder="1" applyAlignment="1">
      <alignment horizontal="right"/>
    </xf>
    <xf numFmtId="0" fontId="21" fillId="0" borderId="139" xfId="0" applyFont="1" applyBorder="1" applyAlignment="1">
      <alignment horizontal="left"/>
    </xf>
    <xf numFmtId="3" fontId="21" fillId="0" borderId="139" xfId="0" applyNumberFormat="1" applyFont="1" applyBorder="1" applyAlignment="1">
      <alignment horizontal="right" vertical="center"/>
    </xf>
    <xf numFmtId="164" fontId="21" fillId="0" borderId="139" xfId="1" applyNumberFormat="1" applyFont="1" applyBorder="1" applyAlignment="1">
      <alignment horizontal="right" vertical="center"/>
    </xf>
    <xf numFmtId="0" fontId="22" fillId="0" borderId="140" xfId="0" applyFont="1" applyBorder="1" applyAlignment="1">
      <alignment horizontal="left" indent="1"/>
    </xf>
    <xf numFmtId="3" fontId="22" fillId="0" borderId="140" xfId="0" applyNumberFormat="1" applyFont="1" applyBorder="1" applyAlignment="1">
      <alignment horizontal="right" vertical="center"/>
    </xf>
    <xf numFmtId="164" fontId="22" fillId="0" borderId="140" xfId="1" applyNumberFormat="1" applyFont="1" applyBorder="1" applyAlignment="1">
      <alignment horizontal="right" vertical="center"/>
    </xf>
    <xf numFmtId="3" fontId="0" fillId="0" borderId="18" xfId="0" applyNumberFormat="1" applyBorder="1" applyAlignment="1">
      <alignment horizontal="left" indent="3"/>
    </xf>
    <xf numFmtId="3" fontId="0" fillId="0" borderId="18" xfId="0" applyNumberFormat="1" applyBorder="1" applyAlignment="1">
      <alignment horizontal="right" vertical="center"/>
    </xf>
    <xf numFmtId="164" fontId="1" fillId="0" borderId="18" xfId="1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1" fillId="0" borderId="136" xfId="0" applyFont="1" applyBorder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right"/>
    </xf>
    <xf numFmtId="0" fontId="25" fillId="0" borderId="141" xfId="0" applyFont="1" applyBorder="1" applyAlignment="1">
      <alignment horizontal="left"/>
    </xf>
    <xf numFmtId="3" fontId="25" fillId="0" borderId="141" xfId="0" applyNumberFormat="1" applyFont="1" applyBorder="1" applyAlignment="1">
      <alignment horizontal="right" vertical="center"/>
    </xf>
    <xf numFmtId="164" fontId="25" fillId="0" borderId="141" xfId="1" applyNumberFormat="1" applyFont="1" applyBorder="1" applyAlignment="1">
      <alignment horizontal="right" vertical="center"/>
    </xf>
    <xf numFmtId="0" fontId="22" fillId="12" borderId="0" xfId="0" applyFont="1" applyFill="1" applyAlignment="1">
      <alignment horizontal="right"/>
    </xf>
    <xf numFmtId="0" fontId="25" fillId="0" borderId="142" xfId="0" applyFont="1" applyBorder="1" applyAlignment="1">
      <alignment horizontal="left"/>
    </xf>
    <xf numFmtId="3" fontId="25" fillId="0" borderId="142" xfId="0" applyNumberFormat="1" applyFont="1" applyBorder="1" applyAlignment="1">
      <alignment horizontal="right" vertical="center"/>
    </xf>
    <xf numFmtId="164" fontId="25" fillId="0" borderId="142" xfId="1" applyNumberFormat="1" applyFont="1" applyBorder="1" applyAlignment="1">
      <alignment horizontal="right" vertical="center"/>
    </xf>
    <xf numFmtId="0" fontId="26" fillId="0" borderId="143" xfId="0" applyFont="1" applyBorder="1" applyAlignment="1">
      <alignment horizontal="left" indent="1"/>
    </xf>
    <xf numFmtId="3" fontId="26" fillId="0" borderId="143" xfId="0" applyNumberFormat="1" applyFont="1" applyBorder="1" applyAlignment="1">
      <alignment horizontal="right" vertical="center"/>
    </xf>
    <xf numFmtId="164" fontId="26" fillId="0" borderId="143" xfId="1" applyNumberFormat="1" applyFont="1" applyBorder="1" applyAlignment="1">
      <alignment horizontal="right" vertical="center"/>
    </xf>
    <xf numFmtId="0" fontId="27" fillId="1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14" borderId="0" xfId="0" applyFill="1" applyAlignment="1">
      <alignment horizontal="right"/>
    </xf>
    <xf numFmtId="0" fontId="0" fillId="2" borderId="33" xfId="0" applyFill="1" applyBorder="1" applyAlignment="1">
      <alignment horizontal="center" vertical="center" wrapText="1"/>
    </xf>
    <xf numFmtId="0" fontId="28" fillId="0" borderId="145" xfId="0" applyFont="1" applyBorder="1" applyAlignment="1">
      <alignment horizontal="left" indent="1"/>
    </xf>
    <xf numFmtId="3" fontId="28" fillId="0" borderId="145" xfId="0" applyNumberFormat="1" applyFont="1" applyBorder="1" applyAlignment="1">
      <alignment horizontal="right"/>
    </xf>
    <xf numFmtId="164" fontId="28" fillId="0" borderId="145" xfId="1" applyNumberFormat="1" applyFont="1" applyBorder="1" applyAlignment="1">
      <alignment horizontal="right"/>
    </xf>
    <xf numFmtId="0" fontId="29" fillId="0" borderId="145" xfId="0" applyFont="1" applyBorder="1" applyAlignment="1">
      <alignment horizontal="left" indent="2"/>
    </xf>
    <xf numFmtId="3" fontId="29" fillId="0" borderId="145" xfId="0" applyNumberFormat="1" applyFont="1" applyBorder="1" applyAlignment="1">
      <alignment horizontal="right"/>
    </xf>
    <xf numFmtId="164" fontId="29" fillId="0" borderId="145" xfId="1" applyNumberFormat="1" applyFont="1" applyBorder="1" applyAlignment="1">
      <alignment horizontal="right"/>
    </xf>
    <xf numFmtId="3" fontId="0" fillId="0" borderId="31" xfId="0" applyNumberFormat="1" applyBorder="1" applyAlignment="1">
      <alignment horizontal="right"/>
    </xf>
    <xf numFmtId="164" fontId="0" fillId="0" borderId="31" xfId="1" applyNumberFormat="1" applyFont="1" applyBorder="1" applyAlignment="1">
      <alignment horizontal="right"/>
    </xf>
    <xf numFmtId="0" fontId="0" fillId="15" borderId="0" xfId="0" applyFill="1" applyAlignment="1">
      <alignment horizontal="right"/>
    </xf>
    <xf numFmtId="0" fontId="30" fillId="0" borderId="146" xfId="0" applyFont="1" applyBorder="1" applyAlignment="1">
      <alignment horizontal="left" indent="1"/>
    </xf>
    <xf numFmtId="3" fontId="30" fillId="0" borderId="146" xfId="0" applyNumberFormat="1" applyFont="1" applyBorder="1" applyAlignment="1">
      <alignment horizontal="right"/>
    </xf>
    <xf numFmtId="164" fontId="30" fillId="0" borderId="146" xfId="1" applyNumberFormat="1" applyFont="1" applyBorder="1" applyAlignment="1">
      <alignment horizontal="right"/>
    </xf>
    <xf numFmtId="0" fontId="0" fillId="16" borderId="0" xfId="0" applyFill="1" applyAlignment="1">
      <alignment horizontal="right"/>
    </xf>
    <xf numFmtId="0" fontId="31" fillId="0" borderId="147" xfId="0" applyFont="1" applyBorder="1" applyAlignment="1">
      <alignment horizontal="left" indent="1"/>
    </xf>
    <xf numFmtId="3" fontId="31" fillId="0" borderId="147" xfId="0" applyNumberFormat="1" applyFont="1" applyBorder="1" applyAlignment="1">
      <alignment horizontal="right" vertical="center"/>
    </xf>
    <xf numFmtId="164" fontId="31" fillId="0" borderId="147" xfId="1" applyNumberFormat="1" applyFont="1" applyBorder="1" applyAlignment="1">
      <alignment horizontal="right" vertical="center"/>
    </xf>
    <xf numFmtId="0" fontId="32" fillId="16" borderId="0" xfId="0" applyFont="1" applyFill="1" applyAlignment="1">
      <alignment horizontal="right"/>
    </xf>
    <xf numFmtId="3" fontId="0" fillId="0" borderId="31" xfId="0" applyNumberFormat="1" applyBorder="1" applyAlignment="1">
      <alignment horizontal="left" indent="4"/>
    </xf>
    <xf numFmtId="0" fontId="0" fillId="17" borderId="0" xfId="0" applyFill="1" applyAlignment="1">
      <alignment horizontal="right"/>
    </xf>
    <xf numFmtId="0" fontId="33" fillId="0" borderId="148" xfId="0" applyFont="1" applyBorder="1" applyAlignment="1">
      <alignment horizontal="left" indent="1"/>
    </xf>
    <xf numFmtId="3" fontId="33" fillId="0" borderId="148" xfId="0" applyNumberFormat="1" applyFont="1" applyBorder="1" applyAlignment="1">
      <alignment horizontal="right" vertical="center"/>
    </xf>
    <xf numFmtId="164" fontId="33" fillId="0" borderId="148" xfId="1" applyNumberFormat="1" applyFont="1" applyBorder="1" applyAlignment="1">
      <alignment horizontal="right" vertical="center"/>
    </xf>
    <xf numFmtId="0" fontId="34" fillId="17" borderId="149" xfId="0" applyFont="1" applyFill="1" applyBorder="1" applyAlignment="1">
      <alignment horizontal="right"/>
    </xf>
    <xf numFmtId="3" fontId="0" fillId="0" borderId="31" xfId="0" applyNumberFormat="1" applyBorder="1" applyAlignment="1">
      <alignment horizontal="left" wrapText="1" indent="3"/>
    </xf>
    <xf numFmtId="0" fontId="0" fillId="18" borderId="0" xfId="0" applyFill="1" applyAlignment="1">
      <alignment horizontal="right"/>
    </xf>
    <xf numFmtId="0" fontId="35" fillId="0" borderId="150" xfId="0" applyFont="1" applyBorder="1" applyAlignment="1">
      <alignment horizontal="left" indent="1"/>
    </xf>
    <xf numFmtId="3" fontId="35" fillId="0" borderId="150" xfId="0" applyNumberFormat="1" applyFont="1" applyBorder="1" applyAlignment="1">
      <alignment horizontal="right" vertical="center"/>
    </xf>
    <xf numFmtId="164" fontId="35" fillId="0" borderId="150" xfId="1" applyNumberFormat="1" applyFont="1" applyBorder="1" applyAlignment="1">
      <alignment horizontal="right" vertical="center"/>
    </xf>
    <xf numFmtId="0" fontId="27" fillId="18" borderId="151" xfId="0" applyFont="1" applyFill="1" applyBorder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2" fontId="0" fillId="0" borderId="25" xfId="0" applyNumberForma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/>
    </xf>
    <xf numFmtId="2" fontId="13" fillId="0" borderId="47" xfId="0" applyNumberFormat="1" applyFont="1" applyBorder="1" applyAlignment="1">
      <alignment horizontal="center"/>
    </xf>
    <xf numFmtId="2" fontId="13" fillId="0" borderId="48" xfId="0" applyNumberFormat="1" applyFont="1" applyBorder="1" applyAlignment="1">
      <alignment horizontal="center"/>
    </xf>
    <xf numFmtId="2" fontId="13" fillId="0" borderId="44" xfId="0" applyNumberFormat="1" applyFont="1" applyBorder="1" applyAlignment="1">
      <alignment horizontal="center"/>
    </xf>
    <xf numFmtId="2" fontId="13" fillId="0" borderId="45" xfId="0" applyNumberFormat="1" applyFont="1" applyBorder="1" applyAlignment="1">
      <alignment horizontal="center"/>
    </xf>
    <xf numFmtId="2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2" fontId="0" fillId="0" borderId="50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2" fontId="0" fillId="0" borderId="62" xfId="0" applyNumberFormat="1" applyBorder="1" applyAlignment="1">
      <alignment horizontal="center"/>
    </xf>
    <xf numFmtId="2" fontId="0" fillId="0" borderId="63" xfId="0" applyNumberFormat="1" applyBorder="1" applyAlignment="1">
      <alignment horizontal="center"/>
    </xf>
    <xf numFmtId="2" fontId="0" fillId="0" borderId="59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0" fillId="0" borderId="65" xfId="0" applyNumberFormat="1" applyBorder="1" applyAlignment="1">
      <alignment horizontal="center"/>
    </xf>
    <xf numFmtId="2" fontId="0" fillId="0" borderId="66" xfId="0" applyNumberFormat="1" applyBorder="1" applyAlignment="1">
      <alignment horizontal="center"/>
    </xf>
    <xf numFmtId="2" fontId="13" fillId="0" borderId="43" xfId="0" applyNumberFormat="1" applyFon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2" fontId="0" fillId="0" borderId="54" xfId="0" applyNumberFormat="1" applyBorder="1" applyAlignment="1">
      <alignment horizontal="center"/>
    </xf>
    <xf numFmtId="2" fontId="0" fillId="0" borderId="67" xfId="0" applyNumberFormat="1" applyBorder="1" applyAlignment="1">
      <alignment horizontal="center"/>
    </xf>
    <xf numFmtId="2" fontId="13" fillId="0" borderId="46" xfId="0" applyNumberFormat="1" applyFont="1" applyBorder="1" applyAlignment="1">
      <alignment horizontal="center"/>
    </xf>
    <xf numFmtId="2" fontId="0" fillId="0" borderId="61" xfId="0" applyNumberFormat="1" applyBorder="1" applyAlignment="1">
      <alignment horizontal="center"/>
    </xf>
    <xf numFmtId="2" fontId="13" fillId="0" borderId="68" xfId="0" applyNumberFormat="1" applyFont="1" applyBorder="1" applyAlignment="1">
      <alignment horizontal="center"/>
    </xf>
    <xf numFmtId="2" fontId="13" fillId="0" borderId="69" xfId="0" applyNumberFormat="1" applyFont="1" applyBorder="1" applyAlignment="1">
      <alignment horizontal="center"/>
    </xf>
    <xf numFmtId="2" fontId="0" fillId="0" borderId="70" xfId="0" applyNumberFormat="1" applyBorder="1" applyAlignment="1">
      <alignment horizontal="center"/>
    </xf>
    <xf numFmtId="2" fontId="0" fillId="0" borderId="64" xfId="0" applyNumberFormat="1" applyBorder="1" applyAlignment="1">
      <alignment horizontal="center"/>
    </xf>
    <xf numFmtId="166" fontId="15" fillId="0" borderId="76" xfId="0" applyNumberFormat="1" applyFont="1" applyBorder="1" applyAlignment="1">
      <alignment horizontal="center"/>
    </xf>
    <xf numFmtId="166" fontId="15" fillId="0" borderId="77" xfId="0" applyNumberFormat="1" applyFont="1" applyBorder="1" applyAlignment="1">
      <alignment horizontal="center"/>
    </xf>
    <xf numFmtId="166" fontId="0" fillId="0" borderId="79" xfId="0" applyNumberFormat="1" applyBorder="1" applyAlignment="1">
      <alignment horizontal="center"/>
    </xf>
    <xf numFmtId="166" fontId="0" fillId="0" borderId="80" xfId="0" applyNumberFormat="1" applyBorder="1" applyAlignment="1">
      <alignment horizontal="center"/>
    </xf>
    <xf numFmtId="166" fontId="0" fillId="0" borderId="52" xfId="0" applyNumberFormat="1" applyBorder="1" applyAlignment="1">
      <alignment horizontal="center"/>
    </xf>
    <xf numFmtId="166" fontId="0" fillId="0" borderId="53" xfId="0" applyNumberFormat="1" applyBorder="1" applyAlignment="1">
      <alignment horizontal="center"/>
    </xf>
    <xf numFmtId="0" fontId="5" fillId="8" borderId="0" xfId="0" applyFont="1" applyFill="1" applyAlignment="1">
      <alignment horizontal="center"/>
    </xf>
    <xf numFmtId="166" fontId="15" fillId="0" borderId="73" xfId="0" applyNumberFormat="1" applyFont="1" applyBorder="1" applyAlignment="1">
      <alignment horizontal="center"/>
    </xf>
    <xf numFmtId="166" fontId="15" fillId="0" borderId="74" xfId="0" applyNumberFormat="1" applyFont="1" applyBorder="1" applyAlignment="1">
      <alignment horizontal="center"/>
    </xf>
    <xf numFmtId="166" fontId="0" fillId="0" borderId="82" xfId="0" applyNumberFormat="1" applyBorder="1" applyAlignment="1">
      <alignment horizontal="center"/>
    </xf>
    <xf numFmtId="166" fontId="0" fillId="0" borderId="83" xfId="0" applyNumberFormat="1" applyBorder="1" applyAlignment="1">
      <alignment horizontal="center"/>
    </xf>
    <xf numFmtId="166" fontId="0" fillId="0" borderId="84" xfId="0" applyNumberFormat="1" applyBorder="1" applyAlignment="1">
      <alignment horizontal="center"/>
    </xf>
    <xf numFmtId="166" fontId="0" fillId="0" borderId="85" xfId="0" applyNumberFormat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166" fontId="0" fillId="0" borderId="86" xfId="0" applyNumberFormat="1" applyBorder="1" applyAlignment="1">
      <alignment horizontal="center"/>
    </xf>
    <xf numFmtId="166" fontId="0" fillId="0" borderId="87" xfId="0" applyNumberFormat="1" applyBorder="1" applyAlignment="1">
      <alignment horizontal="center"/>
    </xf>
    <xf numFmtId="169" fontId="17" fillId="0" borderId="96" xfId="0" applyNumberFormat="1" applyFont="1" applyBorder="1" applyAlignment="1">
      <alignment horizontal="right" indent="1"/>
    </xf>
    <xf numFmtId="169" fontId="17" fillId="0" borderId="97" xfId="0" applyNumberFormat="1" applyFont="1" applyBorder="1" applyAlignment="1">
      <alignment horizontal="right" indent="1"/>
    </xf>
    <xf numFmtId="169" fontId="18" fillId="0" borderId="98" xfId="0" applyNumberFormat="1" applyFont="1" applyBorder="1" applyAlignment="1">
      <alignment horizontal="right" indent="1"/>
    </xf>
    <xf numFmtId="169" fontId="18" fillId="0" borderId="99" xfId="0" applyNumberFormat="1" applyFont="1" applyBorder="1" applyAlignment="1">
      <alignment horizontal="right" indent="1"/>
    </xf>
    <xf numFmtId="169" fontId="0" fillId="0" borderId="104" xfId="0" applyNumberFormat="1" applyBorder="1" applyAlignment="1">
      <alignment horizontal="right" indent="1"/>
    </xf>
    <xf numFmtId="169" fontId="0" fillId="0" borderId="105" xfId="0" applyNumberFormat="1" applyBorder="1" applyAlignment="1">
      <alignment horizontal="right" indent="1"/>
    </xf>
    <xf numFmtId="169" fontId="0" fillId="0" borderId="106" xfId="0" applyNumberFormat="1" applyBorder="1" applyAlignment="1">
      <alignment horizontal="right" indent="1"/>
    </xf>
    <xf numFmtId="169" fontId="0" fillId="0" borderId="107" xfId="0" applyNumberFormat="1" applyBorder="1" applyAlignment="1">
      <alignment horizontal="right" indent="1"/>
    </xf>
    <xf numFmtId="169" fontId="0" fillId="0" borderId="100" xfId="0" applyNumberFormat="1" applyBorder="1" applyAlignment="1">
      <alignment horizontal="right" indent="1"/>
    </xf>
    <xf numFmtId="169" fontId="0" fillId="0" borderId="101" xfId="0" applyNumberFormat="1" applyBorder="1" applyAlignment="1">
      <alignment horizontal="right" indent="1"/>
    </xf>
    <xf numFmtId="169" fontId="0" fillId="0" borderId="102" xfId="0" applyNumberFormat="1" applyBorder="1" applyAlignment="1">
      <alignment horizontal="right" indent="1"/>
    </xf>
    <xf numFmtId="169" fontId="0" fillId="0" borderId="103" xfId="0" applyNumberFormat="1" applyBorder="1" applyAlignment="1">
      <alignment horizontal="right" indent="1"/>
    </xf>
    <xf numFmtId="169" fontId="0" fillId="0" borderId="84" xfId="0" applyNumberFormat="1" applyBorder="1" applyAlignment="1">
      <alignment horizontal="right" indent="1"/>
    </xf>
    <xf numFmtId="169" fontId="0" fillId="0" borderId="85" xfId="0" applyNumberFormat="1" applyBorder="1" applyAlignment="1">
      <alignment horizontal="right" indent="1"/>
    </xf>
    <xf numFmtId="169" fontId="0" fillId="0" borderId="108" xfId="0" applyNumberFormat="1" applyBorder="1" applyAlignment="1">
      <alignment horizontal="right" indent="1"/>
    </xf>
    <xf numFmtId="169" fontId="0" fillId="0" borderId="109" xfId="0" applyNumberFormat="1" applyBorder="1" applyAlignment="1">
      <alignment horizontal="right" indent="1"/>
    </xf>
    <xf numFmtId="169" fontId="0" fillId="0" borderId="52" xfId="0" applyNumberFormat="1" applyBorder="1" applyAlignment="1">
      <alignment horizontal="right" indent="1"/>
    </xf>
    <xf numFmtId="169" fontId="0" fillId="0" borderId="53" xfId="0" applyNumberFormat="1" applyBorder="1" applyAlignment="1">
      <alignment horizontal="right" indent="1"/>
    </xf>
    <xf numFmtId="169" fontId="17" fillId="0" borderId="96" xfId="0" applyNumberFormat="1" applyFont="1" applyBorder="1" applyAlignment="1">
      <alignment horizontal="right" indent="2"/>
    </xf>
    <xf numFmtId="169" fontId="17" fillId="0" borderId="97" xfId="0" applyNumberFormat="1" applyFont="1" applyBorder="1" applyAlignment="1">
      <alignment horizontal="right" indent="2"/>
    </xf>
    <xf numFmtId="169" fontId="0" fillId="0" borderId="111" xfId="0" applyNumberFormat="1" applyBorder="1" applyAlignment="1">
      <alignment horizontal="right" indent="1"/>
    </xf>
    <xf numFmtId="169" fontId="0" fillId="0" borderId="112" xfId="0" applyNumberFormat="1" applyBorder="1" applyAlignment="1">
      <alignment horizontal="right" indent="1"/>
    </xf>
    <xf numFmtId="169" fontId="17" fillId="0" borderId="96" xfId="0" applyNumberFormat="1" applyFont="1" applyBorder="1"/>
    <xf numFmtId="169" fontId="17" fillId="0" borderId="97" xfId="0" applyNumberFormat="1" applyFont="1" applyBorder="1"/>
    <xf numFmtId="169" fontId="18" fillId="0" borderId="98" xfId="0" applyNumberFormat="1" applyFont="1" applyBorder="1" applyAlignment="1">
      <alignment horizontal="right"/>
    </xf>
    <xf numFmtId="169" fontId="18" fillId="0" borderId="99" xfId="0" applyNumberFormat="1" applyFont="1" applyBorder="1" applyAlignment="1">
      <alignment horizontal="right"/>
    </xf>
    <xf numFmtId="169" fontId="0" fillId="0" borderId="52" xfId="0" applyNumberFormat="1" applyBorder="1"/>
    <xf numFmtId="169" fontId="0" fillId="0" borderId="53" xfId="0" applyNumberFormat="1" applyBorder="1"/>
    <xf numFmtId="2" fontId="0" fillId="0" borderId="116" xfId="0" applyNumberFormat="1" applyBorder="1" applyAlignment="1">
      <alignment horizontal="right"/>
    </xf>
    <xf numFmtId="2" fontId="0" fillId="0" borderId="117" xfId="0" applyNumberFormat="1" applyBorder="1" applyAlignment="1">
      <alignment horizontal="right"/>
    </xf>
    <xf numFmtId="2" fontId="0" fillId="0" borderId="118" xfId="0" applyNumberFormat="1" applyBorder="1" applyAlignment="1">
      <alignment horizontal="right"/>
    </xf>
    <xf numFmtId="169" fontId="0" fillId="0" borderId="113" xfId="0" applyNumberFormat="1" applyBorder="1"/>
    <xf numFmtId="169" fontId="0" fillId="0" borderId="114" xfId="0" applyNumberFormat="1" applyBorder="1"/>
    <xf numFmtId="169" fontId="0" fillId="0" borderId="113" xfId="0" applyNumberFormat="1" applyBorder="1" applyAlignment="1">
      <alignment horizontal="right" indent="1"/>
    </xf>
    <xf numFmtId="169" fontId="0" fillId="0" borderId="114" xfId="0" applyNumberFormat="1" applyBorder="1" applyAlignment="1">
      <alignment horizontal="right" indent="1"/>
    </xf>
    <xf numFmtId="169" fontId="0" fillId="0" borderId="52" xfId="0" applyNumberFormat="1" applyBorder="1" applyAlignment="1">
      <alignment horizontal="right"/>
    </xf>
    <xf numFmtId="169" fontId="0" fillId="0" borderId="53" xfId="0" applyNumberFormat="1" applyBorder="1" applyAlignment="1">
      <alignment horizontal="right"/>
    </xf>
    <xf numFmtId="169" fontId="0" fillId="0" borderId="111" xfId="0" applyNumberFormat="1" applyBorder="1" applyAlignment="1">
      <alignment horizontal="right"/>
    </xf>
    <xf numFmtId="169" fontId="0" fillId="0" borderId="112" xfId="0" applyNumberFormat="1" applyBorder="1" applyAlignment="1">
      <alignment horizontal="right"/>
    </xf>
    <xf numFmtId="0" fontId="16" fillId="11" borderId="0" xfId="0" applyFont="1" applyFill="1" applyAlignment="1">
      <alignment horizontal="center"/>
    </xf>
    <xf numFmtId="169" fontId="0" fillId="0" borderId="84" xfId="0" applyNumberFormat="1" applyBorder="1" applyAlignment="1">
      <alignment horizontal="right"/>
    </xf>
    <xf numFmtId="169" fontId="0" fillId="0" borderId="85" xfId="0" applyNumberFormat="1" applyBorder="1" applyAlignment="1">
      <alignment horizontal="right"/>
    </xf>
    <xf numFmtId="0" fontId="5" fillId="12" borderId="0" xfId="0" applyFont="1" applyFill="1" applyAlignment="1">
      <alignment horizontal="center"/>
    </xf>
    <xf numFmtId="1" fontId="19" fillId="0" borderId="120" xfId="1" applyNumberFormat="1" applyFont="1" applyBorder="1" applyAlignment="1">
      <alignment horizontal="center"/>
    </xf>
    <xf numFmtId="1" fontId="19" fillId="0" borderId="122" xfId="1" applyNumberFormat="1" applyFont="1" applyBorder="1" applyAlignment="1">
      <alignment horizontal="center"/>
    </xf>
    <xf numFmtId="164" fontId="19" fillId="0" borderId="120" xfId="1" applyNumberFormat="1" applyFont="1" applyBorder="1" applyAlignment="1">
      <alignment horizontal="center"/>
    </xf>
    <xf numFmtId="164" fontId="19" fillId="0" borderId="122" xfId="1" applyNumberFormat="1" applyFont="1" applyBorder="1" applyAlignment="1">
      <alignment horizontal="center"/>
    </xf>
    <xf numFmtId="0" fontId="20" fillId="0" borderId="124" xfId="0" applyFont="1" applyBorder="1" applyAlignment="1">
      <alignment horizontal="center"/>
    </xf>
    <xf numFmtId="0" fontId="20" fillId="0" borderId="125" xfId="0" applyFont="1" applyBorder="1" applyAlignment="1">
      <alignment horizontal="center"/>
    </xf>
    <xf numFmtId="164" fontId="20" fillId="0" borderId="124" xfId="1" applyNumberFormat="1" applyFont="1" applyBorder="1" applyAlignment="1">
      <alignment horizontal="center"/>
    </xf>
    <xf numFmtId="164" fontId="20" fillId="0" borderId="126" xfId="1" applyNumberFormat="1" applyFont="1" applyBorder="1" applyAlignment="1">
      <alignment horizontal="center"/>
    </xf>
    <xf numFmtId="1" fontId="20" fillId="0" borderId="124" xfId="1" applyNumberFormat="1" applyFont="1" applyBorder="1" applyAlignment="1">
      <alignment horizontal="center"/>
    </xf>
    <xf numFmtId="1" fontId="20" fillId="0" borderId="126" xfId="1" applyNumberFormat="1" applyFont="1" applyBorder="1" applyAlignment="1">
      <alignment horizontal="center"/>
    </xf>
    <xf numFmtId="0" fontId="19" fillId="0" borderId="120" xfId="0" applyFont="1" applyBorder="1" applyAlignment="1">
      <alignment horizontal="center"/>
    </xf>
    <xf numFmtId="0" fontId="19" fillId="0" borderId="121" xfId="0" applyFont="1" applyBorder="1" applyAlignment="1">
      <alignment horizontal="center"/>
    </xf>
    <xf numFmtId="1" fontId="0" fillId="0" borderId="127" xfId="1" applyNumberFormat="1" applyFont="1" applyBorder="1" applyAlignment="1">
      <alignment horizontal="center"/>
    </xf>
    <xf numFmtId="1" fontId="0" fillId="0" borderId="129" xfId="1" applyNumberFormat="1" applyFont="1" applyBorder="1" applyAlignment="1">
      <alignment horizontal="center"/>
    </xf>
    <xf numFmtId="164" fontId="0" fillId="0" borderId="127" xfId="1" applyNumberFormat="1" applyFont="1" applyBorder="1" applyAlignment="1">
      <alignment horizontal="center"/>
    </xf>
    <xf numFmtId="164" fontId="0" fillId="0" borderId="129" xfId="1" applyNumberFormat="1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164" fontId="0" fillId="0" borderId="52" xfId="1" applyNumberFormat="1" applyFont="1" applyBorder="1" applyAlignment="1">
      <alignment horizontal="center"/>
    </xf>
    <xf numFmtId="164" fontId="0" fillId="0" borderId="130" xfId="1" applyNumberFormat="1" applyFont="1" applyBorder="1" applyAlignment="1">
      <alignment horizontal="center"/>
    </xf>
    <xf numFmtId="1" fontId="0" fillId="0" borderId="52" xfId="1" applyNumberFormat="1" applyFont="1" applyBorder="1" applyAlignment="1">
      <alignment horizontal="center"/>
    </xf>
    <xf numFmtId="1" fontId="0" fillId="0" borderId="130" xfId="1" applyNumberFormat="1" applyFont="1" applyBorder="1" applyAlignment="1">
      <alignment horizontal="center"/>
    </xf>
    <xf numFmtId="0" fontId="0" fillId="0" borderId="127" xfId="0" applyBorder="1" applyAlignment="1">
      <alignment horizontal="center"/>
    </xf>
    <xf numFmtId="0" fontId="0" fillId="0" borderId="128" xfId="0" applyBorder="1" applyAlignment="1">
      <alignment horizontal="center"/>
    </xf>
    <xf numFmtId="1" fontId="0" fillId="0" borderId="131" xfId="1" applyNumberFormat="1" applyFont="1" applyBorder="1" applyAlignment="1">
      <alignment horizontal="center"/>
    </xf>
    <xf numFmtId="1" fontId="0" fillId="0" borderId="133" xfId="1" applyNumberFormat="1" applyFont="1" applyBorder="1" applyAlignment="1">
      <alignment horizontal="center"/>
    </xf>
    <xf numFmtId="164" fontId="0" fillId="0" borderId="131" xfId="1" applyNumberFormat="1" applyFont="1" applyBorder="1" applyAlignment="1">
      <alignment horizontal="center"/>
    </xf>
    <xf numFmtId="164" fontId="0" fillId="0" borderId="133" xfId="1" applyNumberFormat="1" applyFont="1" applyBorder="1" applyAlignment="1">
      <alignment horizontal="center"/>
    </xf>
    <xf numFmtId="0" fontId="0" fillId="0" borderId="131" xfId="0" applyBorder="1" applyAlignment="1">
      <alignment horizontal="center"/>
    </xf>
    <xf numFmtId="0" fontId="0" fillId="0" borderId="132" xfId="0" applyBorder="1" applyAlignment="1">
      <alignment horizontal="center"/>
    </xf>
    <xf numFmtId="164" fontId="0" fillId="0" borderId="113" xfId="1" applyNumberFormat="1" applyFont="1" applyBorder="1" applyAlignment="1">
      <alignment horizontal="center"/>
    </xf>
    <xf numFmtId="164" fontId="0" fillId="0" borderId="135" xfId="1" applyNumberFormat="1" applyFont="1" applyBorder="1" applyAlignment="1">
      <alignment horizontal="center"/>
    </xf>
    <xf numFmtId="1" fontId="0" fillId="0" borderId="113" xfId="1" applyNumberFormat="1" applyFont="1" applyBorder="1" applyAlignment="1">
      <alignment horizontal="center"/>
    </xf>
    <xf numFmtId="1" fontId="0" fillId="0" borderId="135" xfId="1" applyNumberFormat="1" applyFont="1" applyBorder="1" applyAlignment="1">
      <alignment horizontal="center"/>
    </xf>
    <xf numFmtId="3" fontId="19" fillId="0" borderId="120" xfId="0" applyNumberFormat="1" applyFont="1" applyBorder="1" applyAlignment="1">
      <alignment horizontal="center"/>
    </xf>
    <xf numFmtId="3" fontId="19" fillId="0" borderId="121" xfId="0" applyNumberFormat="1" applyFont="1" applyBorder="1" applyAlignment="1">
      <alignment horizontal="center"/>
    </xf>
    <xf numFmtId="3" fontId="19" fillId="0" borderId="120" xfId="1" applyNumberFormat="1" applyFont="1" applyBorder="1" applyAlignment="1">
      <alignment horizontal="center"/>
    </xf>
    <xf numFmtId="3" fontId="19" fillId="0" borderId="122" xfId="1" applyNumberFormat="1" applyFont="1" applyBorder="1" applyAlignment="1">
      <alignment horizontal="center"/>
    </xf>
    <xf numFmtId="3" fontId="20" fillId="0" borderId="124" xfId="1" applyNumberFormat="1" applyFont="1" applyBorder="1" applyAlignment="1">
      <alignment horizontal="center"/>
    </xf>
    <xf numFmtId="3" fontId="20" fillId="0" borderId="126" xfId="1" applyNumberFormat="1" applyFont="1" applyBorder="1" applyAlignment="1">
      <alignment horizontal="center"/>
    </xf>
    <xf numFmtId="3" fontId="0" fillId="0" borderId="127" xfId="0" applyNumberFormat="1" applyBorder="1" applyAlignment="1">
      <alignment horizontal="center"/>
    </xf>
    <xf numFmtId="3" fontId="0" fillId="0" borderId="128" xfId="0" applyNumberFormat="1" applyBorder="1" applyAlignment="1">
      <alignment horizontal="center"/>
    </xf>
    <xf numFmtId="3" fontId="0" fillId="0" borderId="127" xfId="1" applyNumberFormat="1" applyFont="1" applyBorder="1" applyAlignment="1">
      <alignment horizontal="center"/>
    </xf>
    <xf numFmtId="3" fontId="0" fillId="0" borderId="129" xfId="1" applyNumberFormat="1" applyFont="1" applyBorder="1" applyAlignment="1">
      <alignment horizontal="center"/>
    </xf>
    <xf numFmtId="3" fontId="20" fillId="0" borderId="124" xfId="0" applyNumberFormat="1" applyFont="1" applyBorder="1" applyAlignment="1">
      <alignment horizontal="center"/>
    </xf>
    <xf numFmtId="3" fontId="20" fillId="0" borderId="125" xfId="0" applyNumberFormat="1" applyFont="1" applyBorder="1" applyAlignment="1">
      <alignment horizontal="center"/>
    </xf>
    <xf numFmtId="3" fontId="0" fillId="0" borderId="52" xfId="1" applyNumberFormat="1" applyFont="1" applyBorder="1" applyAlignment="1">
      <alignment horizontal="center"/>
    </xf>
    <xf numFmtId="3" fontId="0" fillId="0" borderId="130" xfId="1" applyNumberFormat="1" applyFon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131" xfId="0" applyNumberFormat="1" applyBorder="1" applyAlignment="1">
      <alignment horizontal="center"/>
    </xf>
    <xf numFmtId="3" fontId="0" fillId="0" borderId="132" xfId="0" applyNumberFormat="1" applyBorder="1" applyAlignment="1">
      <alignment horizontal="center"/>
    </xf>
    <xf numFmtId="3" fontId="0" fillId="0" borderId="131" xfId="1" applyNumberFormat="1" applyFont="1" applyBorder="1" applyAlignment="1">
      <alignment horizontal="center"/>
    </xf>
    <xf numFmtId="3" fontId="0" fillId="0" borderId="133" xfId="1" applyNumberFormat="1" applyFont="1" applyBorder="1" applyAlignment="1">
      <alignment horizontal="center"/>
    </xf>
    <xf numFmtId="3" fontId="0" fillId="0" borderId="113" xfId="1" applyNumberFormat="1" applyFont="1" applyBorder="1" applyAlignment="1">
      <alignment horizontal="center"/>
    </xf>
    <xf numFmtId="3" fontId="0" fillId="0" borderId="135" xfId="1" applyNumberFormat="1" applyFont="1" applyBorder="1" applyAlignment="1">
      <alignment horizontal="center"/>
    </xf>
    <xf numFmtId="0" fontId="3" fillId="3" borderId="5" xfId="0" applyFont="1" applyFill="1" applyBorder="1" applyAlignment="1">
      <alignment horizontal="center" wrapText="1"/>
    </xf>
    <xf numFmtId="0" fontId="5" fillId="1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5" fillId="14" borderId="144" xfId="0" applyFont="1" applyFill="1" applyBorder="1" applyAlignment="1">
      <alignment horizontal="center"/>
    </xf>
    <xf numFmtId="0" fontId="5" fillId="15" borderId="0" xfId="0" applyFont="1" applyFill="1" applyAlignment="1">
      <alignment horizontal="center"/>
    </xf>
    <xf numFmtId="0" fontId="5" fillId="16" borderId="0" xfId="0" applyFont="1" applyFill="1" applyAlignment="1">
      <alignment horizontal="center"/>
    </xf>
    <xf numFmtId="0" fontId="5" fillId="17" borderId="0" xfId="0" applyFont="1" applyFill="1" applyAlignment="1">
      <alignment horizontal="center"/>
    </xf>
    <xf numFmtId="0" fontId="5" fillId="18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3D377C91-89EF-4DFB-9D5B-43BD06752C9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38100</xdr:rowOff>
    </xdr:from>
    <xdr:to>
      <xdr:col>0</xdr:col>
      <xdr:colOff>1693334</xdr:colOff>
      <xdr:row>0</xdr:row>
      <xdr:rowOff>516043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1742FF-9758-4AE5-A12F-D6675865F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8100"/>
          <a:ext cx="1636183" cy="477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142875</xdr:colOff>
      <xdr:row>0</xdr:row>
      <xdr:rowOff>639359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91BF7A-0EF4-4A08-8653-C7351C0B0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133600" cy="5822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2200275</xdr:colOff>
      <xdr:row>0</xdr:row>
      <xdr:rowOff>582209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AEF014-7912-4D27-973D-063D7DE25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2133600" cy="582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9F13-D8DC-4363-A8DB-A0FA09D9B32A}">
  <dimension ref="A1:R381"/>
  <sheetViews>
    <sheetView tabSelected="1" zoomScaleNormal="100" workbookViewId="0">
      <pane xSplit="1" ySplit="6" topLeftCell="F285" activePane="bottomRight" state="frozen"/>
      <selection activeCell="K28" sqref="K28:R28"/>
      <selection pane="topRight" activeCell="K28" sqref="K28:R28"/>
      <selection pane="bottomLeft" activeCell="K28" sqref="K28:R28"/>
      <selection pane="bottomRight" activeCell="M279" sqref="M279"/>
    </sheetView>
  </sheetViews>
  <sheetFormatPr baseColWidth="10" defaultRowHeight="15" x14ac:dyDescent="0.25"/>
  <cols>
    <col min="1" max="1" width="31.7109375" customWidth="1"/>
    <col min="2" max="9" width="14.140625" customWidth="1"/>
    <col min="10" max="10" width="2.140625" customWidth="1"/>
    <col min="11" max="18" width="14.140625" customWidth="1"/>
  </cols>
  <sheetData>
    <row r="1" spans="1:18" ht="46.5" x14ac:dyDescent="0.25">
      <c r="A1" s="320" t="s">
        <v>0</v>
      </c>
      <c r="B1" s="320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</row>
    <row r="2" spans="1:18" ht="21" x14ac:dyDescent="0.35">
      <c r="A2" s="322" t="s">
        <v>1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</row>
    <row r="3" spans="1:18" ht="46.35" customHeight="1" x14ac:dyDescent="0.25">
      <c r="A3" s="323" t="s">
        <v>2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5"/>
    </row>
    <row r="4" spans="1:18" ht="21" x14ac:dyDescent="0.35">
      <c r="A4" s="326" t="s">
        <v>3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8"/>
    </row>
    <row r="5" spans="1:18" x14ac:dyDescent="0.25">
      <c r="A5" s="1"/>
      <c r="B5" s="329" t="s">
        <v>146</v>
      </c>
      <c r="C5" s="330"/>
      <c r="D5" s="330"/>
      <c r="E5" s="330"/>
      <c r="F5" s="330"/>
      <c r="G5" s="330"/>
      <c r="H5" s="330"/>
      <c r="I5" s="331"/>
      <c r="J5" s="3"/>
      <c r="K5" s="329" t="str">
        <f>CONCATENATE("acumulado ",B5)</f>
        <v>acumulado diciembre</v>
      </c>
      <c r="L5" s="330"/>
      <c r="M5" s="330"/>
      <c r="N5" s="330"/>
      <c r="O5" s="330"/>
      <c r="P5" s="330"/>
      <c r="Q5" s="330"/>
      <c r="R5" s="331"/>
    </row>
    <row r="6" spans="1:18" x14ac:dyDescent="0.25">
      <c r="A6" s="4"/>
      <c r="B6" s="5">
        <v>2019</v>
      </c>
      <c r="C6" s="5">
        <v>2022</v>
      </c>
      <c r="D6" s="5">
        <v>2023</v>
      </c>
      <c r="E6" s="5" t="str">
        <f>CONCATENATE("var ",RIGHT(D6,2),"/",RIGHT(C6,2))</f>
        <v>var 23/22</v>
      </c>
      <c r="F6" s="5" t="str">
        <f>CONCATENATE("var ",RIGHT(D6,2),"/",RIGHT(B6,2))</f>
        <v>var 23/19</v>
      </c>
      <c r="G6" s="5" t="str">
        <f>CONCATENATE("dif ",RIGHT(D6,2),"-",RIGHT(C6,2))</f>
        <v>dif 23-22</v>
      </c>
      <c r="H6" s="5" t="str">
        <f>CONCATENATE("dif ",RIGHT(D6,2),"-",RIGHT(B6,2))</f>
        <v>dif 23-19</v>
      </c>
      <c r="I6" s="5" t="str">
        <f>CONCATENATE("cuota ",RIGHT(D6,2))</f>
        <v>cuota 23</v>
      </c>
      <c r="J6" s="6"/>
      <c r="K6" s="5">
        <v>2019</v>
      </c>
      <c r="L6" s="5">
        <v>2022</v>
      </c>
      <c r="M6" s="5">
        <v>2023</v>
      </c>
      <c r="N6" s="5" t="str">
        <f>CONCATENATE("var ",RIGHT(M6,2),"/",RIGHT(L6,2))</f>
        <v>var 23/22</v>
      </c>
      <c r="O6" s="5" t="str">
        <f>CONCATENATE("var ",RIGHT(M6,2),"/",RIGHT(K6,2))</f>
        <v>var 23/19</v>
      </c>
      <c r="P6" s="5" t="str">
        <f>CONCATENATE("dif ",RIGHT(M6,2),"-",RIGHT(L6,2))</f>
        <v>dif 23-22</v>
      </c>
      <c r="Q6" s="5" t="str">
        <f>CONCATENATE("dif ",RIGHT(M6,2),"-",RIGHT(K6,2))</f>
        <v>dif 23-19</v>
      </c>
      <c r="R6" s="5" t="str">
        <f>CONCATENATE("cuota ",RIGHT(M6,2))</f>
        <v>cuota 23</v>
      </c>
    </row>
    <row r="7" spans="1:18" x14ac:dyDescent="0.25">
      <c r="A7" s="7" t="s">
        <v>4</v>
      </c>
      <c r="B7" s="8">
        <v>397253</v>
      </c>
      <c r="C7" s="8">
        <v>423458</v>
      </c>
      <c r="D7" s="8">
        <v>434399</v>
      </c>
      <c r="E7" s="9">
        <f t="shared" ref="E7:E18" si="0">D7/C7-1</f>
        <v>2.5837273117995219E-2</v>
      </c>
      <c r="F7" s="9">
        <f t="shared" ref="F7:F18" si="1">D7/B7-1</f>
        <v>9.3507160424213254E-2</v>
      </c>
      <c r="G7" s="8">
        <f t="shared" ref="G7:G18" si="2">D7-C7</f>
        <v>10941</v>
      </c>
      <c r="H7" s="8">
        <f t="shared" ref="H7:H18" si="3">D7-B7</f>
        <v>37146</v>
      </c>
      <c r="I7" s="9">
        <f>D7/$D$7</f>
        <v>1</v>
      </c>
      <c r="J7" s="10"/>
      <c r="K7" s="8">
        <v>4831573</v>
      </c>
      <c r="L7" s="8">
        <v>4757683</v>
      </c>
      <c r="M7" s="8">
        <v>5188807</v>
      </c>
      <c r="N7" s="9">
        <f t="shared" ref="N7:N18" si="4">M7/L7-1</f>
        <v>9.0616377762032574E-2</v>
      </c>
      <c r="O7" s="9">
        <f t="shared" ref="O7:O18" si="5">M7/K7-1</f>
        <v>7.3937411273719666E-2</v>
      </c>
      <c r="P7" s="8">
        <f t="shared" ref="P7:P18" si="6">M7-L7</f>
        <v>431124</v>
      </c>
      <c r="Q7" s="8">
        <f t="shared" ref="Q7:Q18" si="7">M7-K7</f>
        <v>357234</v>
      </c>
      <c r="R7" s="9">
        <f>M7/$M$7</f>
        <v>1</v>
      </c>
    </row>
    <row r="8" spans="1:18" x14ac:dyDescent="0.25">
      <c r="A8" s="11" t="s">
        <v>5</v>
      </c>
      <c r="B8" s="12">
        <v>298050</v>
      </c>
      <c r="C8" s="12">
        <v>336260</v>
      </c>
      <c r="D8" s="12">
        <v>337584</v>
      </c>
      <c r="E8" s="13">
        <f t="shared" si="0"/>
        <v>3.9374293701301966E-3</v>
      </c>
      <c r="F8" s="13">
        <f t="shared" si="1"/>
        <v>0.13264217413185708</v>
      </c>
      <c r="G8" s="12">
        <f t="shared" si="2"/>
        <v>1324</v>
      </c>
      <c r="H8" s="12">
        <f t="shared" si="3"/>
        <v>39534</v>
      </c>
      <c r="I8" s="13">
        <f t="shared" ref="I8:I18" si="8">D8/$D$7</f>
        <v>0.77712886079387844</v>
      </c>
      <c r="J8" s="14"/>
      <c r="K8" s="12">
        <v>3568188</v>
      </c>
      <c r="L8" s="12">
        <v>3776873</v>
      </c>
      <c r="M8" s="12">
        <v>4088558</v>
      </c>
      <c r="N8" s="13">
        <f t="shared" si="4"/>
        <v>8.2524617587088622E-2</v>
      </c>
      <c r="O8" s="13">
        <f t="shared" si="5"/>
        <v>0.14583592568552994</v>
      </c>
      <c r="P8" s="12">
        <f t="shared" si="6"/>
        <v>311685</v>
      </c>
      <c r="Q8" s="12">
        <f t="shared" si="7"/>
        <v>520370</v>
      </c>
      <c r="R8" s="13">
        <f t="shared" ref="R8:R18" si="9">M8/$M$7</f>
        <v>0.7879572317875766</v>
      </c>
    </row>
    <row r="9" spans="1:18" x14ac:dyDescent="0.25">
      <c r="A9" s="15" t="s">
        <v>6</v>
      </c>
      <c r="B9" s="16">
        <v>48533</v>
      </c>
      <c r="C9" s="16">
        <v>69417</v>
      </c>
      <c r="D9" s="16">
        <v>64141</v>
      </c>
      <c r="E9" s="17">
        <f t="shared" si="0"/>
        <v>-7.6004436953484023E-2</v>
      </c>
      <c r="F9" s="17">
        <f t="shared" si="1"/>
        <v>0.32159561535450099</v>
      </c>
      <c r="G9" s="16">
        <f t="shared" si="2"/>
        <v>-5276</v>
      </c>
      <c r="H9" s="16">
        <f t="shared" si="3"/>
        <v>15608</v>
      </c>
      <c r="I9" s="17">
        <f t="shared" si="8"/>
        <v>0.14765457563208018</v>
      </c>
      <c r="J9" s="18"/>
      <c r="K9" s="16">
        <v>595112</v>
      </c>
      <c r="L9" s="16">
        <v>785052</v>
      </c>
      <c r="M9" s="16">
        <v>772030</v>
      </c>
      <c r="N9" s="17">
        <f t="shared" si="4"/>
        <v>-1.6587436246261356E-2</v>
      </c>
      <c r="O9" s="17">
        <f t="shared" si="5"/>
        <v>0.29728521690034815</v>
      </c>
      <c r="P9" s="16">
        <f t="shared" si="6"/>
        <v>-13022</v>
      </c>
      <c r="Q9" s="16">
        <f t="shared" si="7"/>
        <v>176918</v>
      </c>
      <c r="R9" s="17">
        <f t="shared" si="9"/>
        <v>0.14878757294306766</v>
      </c>
    </row>
    <row r="10" spans="1:18" x14ac:dyDescent="0.25">
      <c r="A10" s="19" t="s">
        <v>7</v>
      </c>
      <c r="B10" s="20">
        <v>186457</v>
      </c>
      <c r="C10" s="20">
        <v>204884</v>
      </c>
      <c r="D10" s="20">
        <v>210201</v>
      </c>
      <c r="E10" s="21">
        <f t="shared" si="0"/>
        <v>2.5951269986919323E-2</v>
      </c>
      <c r="F10" s="21">
        <f t="shared" si="1"/>
        <v>0.12734303351442966</v>
      </c>
      <c r="G10" s="20">
        <f t="shared" si="2"/>
        <v>5317</v>
      </c>
      <c r="H10" s="20">
        <f t="shared" si="3"/>
        <v>23744</v>
      </c>
      <c r="I10" s="21">
        <f t="shared" si="8"/>
        <v>0.48388923547245732</v>
      </c>
      <c r="J10" s="18"/>
      <c r="K10" s="20">
        <v>2231028</v>
      </c>
      <c r="L10" s="20">
        <v>2319338</v>
      </c>
      <c r="M10" s="20">
        <v>2578124</v>
      </c>
      <c r="N10" s="21">
        <f t="shared" si="4"/>
        <v>0.11157752772558371</v>
      </c>
      <c r="O10" s="21">
        <f t="shared" si="5"/>
        <v>0.15557671172212983</v>
      </c>
      <c r="P10" s="20">
        <f t="shared" si="6"/>
        <v>258786</v>
      </c>
      <c r="Q10" s="20">
        <f t="shared" si="7"/>
        <v>347096</v>
      </c>
      <c r="R10" s="21">
        <f t="shared" si="9"/>
        <v>0.49686257361277841</v>
      </c>
    </row>
    <row r="11" spans="1:18" x14ac:dyDescent="0.25">
      <c r="A11" s="19" t="s">
        <v>8</v>
      </c>
      <c r="B11" s="20">
        <v>47100</v>
      </c>
      <c r="C11" s="20">
        <v>48142</v>
      </c>
      <c r="D11" s="20">
        <v>49598</v>
      </c>
      <c r="E11" s="21">
        <f t="shared" si="0"/>
        <v>3.0243861908520575E-2</v>
      </c>
      <c r="F11" s="21">
        <f t="shared" si="1"/>
        <v>5.3036093418258989E-2</v>
      </c>
      <c r="G11" s="20">
        <f t="shared" si="2"/>
        <v>1456</v>
      </c>
      <c r="H11" s="20">
        <f t="shared" si="3"/>
        <v>2498</v>
      </c>
      <c r="I11" s="21">
        <f t="shared" si="8"/>
        <v>0.11417613760620995</v>
      </c>
      <c r="J11" s="18"/>
      <c r="K11" s="20">
        <v>566108</v>
      </c>
      <c r="L11" s="20">
        <v>543812</v>
      </c>
      <c r="M11" s="20">
        <v>593257</v>
      </c>
      <c r="N11" s="21">
        <f t="shared" si="4"/>
        <v>9.0922966025023255E-2</v>
      </c>
      <c r="O11" s="21">
        <f t="shared" si="5"/>
        <v>4.7957280236279987E-2</v>
      </c>
      <c r="P11" s="20">
        <f t="shared" si="6"/>
        <v>49445</v>
      </c>
      <c r="Q11" s="20">
        <f t="shared" si="7"/>
        <v>27149</v>
      </c>
      <c r="R11" s="21">
        <f t="shared" si="9"/>
        <v>0.11433398852568616</v>
      </c>
    </row>
    <row r="12" spans="1:18" x14ac:dyDescent="0.25">
      <c r="A12" s="19" t="s">
        <v>9</v>
      </c>
      <c r="B12" s="20">
        <v>11151</v>
      </c>
      <c r="C12" s="20">
        <v>10500</v>
      </c>
      <c r="D12" s="20">
        <v>9597</v>
      </c>
      <c r="E12" s="21">
        <f t="shared" si="0"/>
        <v>-8.5999999999999965E-2</v>
      </c>
      <c r="F12" s="21">
        <f t="shared" si="1"/>
        <v>-0.13935969868173259</v>
      </c>
      <c r="G12" s="20">
        <f t="shared" si="2"/>
        <v>-903</v>
      </c>
      <c r="H12" s="20">
        <f t="shared" si="3"/>
        <v>-1554</v>
      </c>
      <c r="I12" s="21">
        <f t="shared" si="8"/>
        <v>2.2092592294181156E-2</v>
      </c>
      <c r="J12" s="18"/>
      <c r="K12" s="20">
        <v>125486</v>
      </c>
      <c r="L12" s="20">
        <v>95353</v>
      </c>
      <c r="M12" s="20">
        <v>105516</v>
      </c>
      <c r="N12" s="21">
        <f t="shared" si="4"/>
        <v>0.10658290772183365</v>
      </c>
      <c r="O12" s="21">
        <f t="shared" si="5"/>
        <v>-0.15914125878584062</v>
      </c>
      <c r="P12" s="20">
        <f t="shared" si="6"/>
        <v>10163</v>
      </c>
      <c r="Q12" s="20">
        <f t="shared" si="7"/>
        <v>-19970</v>
      </c>
      <c r="R12" s="21">
        <f t="shared" si="9"/>
        <v>2.0335310216780082E-2</v>
      </c>
    </row>
    <row r="13" spans="1:18" x14ac:dyDescent="0.25">
      <c r="A13" s="22" t="s">
        <v>10</v>
      </c>
      <c r="B13" s="23">
        <v>4809</v>
      </c>
      <c r="C13" s="23">
        <v>3317</v>
      </c>
      <c r="D13" s="23">
        <v>4047</v>
      </c>
      <c r="E13" s="24">
        <f t="shared" si="0"/>
        <v>0.22007838408200175</v>
      </c>
      <c r="F13" s="24">
        <f t="shared" si="1"/>
        <v>-0.1584529008109794</v>
      </c>
      <c r="G13" s="23">
        <f t="shared" si="2"/>
        <v>730</v>
      </c>
      <c r="H13" s="23">
        <f t="shared" si="3"/>
        <v>-762</v>
      </c>
      <c r="I13" s="24">
        <f t="shared" si="8"/>
        <v>9.3163197889497909E-3</v>
      </c>
      <c r="J13" s="18"/>
      <c r="K13" s="23">
        <v>50454</v>
      </c>
      <c r="L13" s="23">
        <v>33318</v>
      </c>
      <c r="M13" s="23">
        <v>39631</v>
      </c>
      <c r="N13" s="24">
        <f t="shared" si="4"/>
        <v>0.18947715949336685</v>
      </c>
      <c r="O13" s="24">
        <f t="shared" si="5"/>
        <v>-0.21451222896103384</v>
      </c>
      <c r="P13" s="23">
        <f t="shared" si="6"/>
        <v>6313</v>
      </c>
      <c r="Q13" s="23">
        <f t="shared" si="7"/>
        <v>-10823</v>
      </c>
      <c r="R13" s="24">
        <f t="shared" si="9"/>
        <v>7.6377864892642955E-3</v>
      </c>
    </row>
    <row r="14" spans="1:18" x14ac:dyDescent="0.25">
      <c r="A14" s="11" t="s">
        <v>11</v>
      </c>
      <c r="B14" s="12">
        <v>99203</v>
      </c>
      <c r="C14" s="12">
        <v>87198</v>
      </c>
      <c r="D14" s="12">
        <v>96815</v>
      </c>
      <c r="E14" s="13">
        <f t="shared" si="0"/>
        <v>0.11028922681712894</v>
      </c>
      <c r="F14" s="13">
        <f t="shared" si="1"/>
        <v>-2.4071852665745963E-2</v>
      </c>
      <c r="G14" s="12">
        <f t="shared" si="2"/>
        <v>9617</v>
      </c>
      <c r="H14" s="12">
        <f t="shared" si="3"/>
        <v>-2388</v>
      </c>
      <c r="I14" s="13">
        <f t="shared" si="8"/>
        <v>0.22287113920612156</v>
      </c>
      <c r="J14" s="14"/>
      <c r="K14" s="12">
        <v>1263385</v>
      </c>
      <c r="L14" s="12">
        <v>980810</v>
      </c>
      <c r="M14" s="12">
        <v>1100249</v>
      </c>
      <c r="N14" s="13">
        <f t="shared" si="4"/>
        <v>0.12177587912031895</v>
      </c>
      <c r="O14" s="13">
        <f t="shared" si="5"/>
        <v>-0.12912611753345182</v>
      </c>
      <c r="P14" s="12">
        <f t="shared" si="6"/>
        <v>119439</v>
      </c>
      <c r="Q14" s="12">
        <f t="shared" si="7"/>
        <v>-163136</v>
      </c>
      <c r="R14" s="13">
        <f t="shared" si="9"/>
        <v>0.2120427682124234</v>
      </c>
    </row>
    <row r="15" spans="1:18" x14ac:dyDescent="0.25">
      <c r="A15" s="25" t="s">
        <v>12</v>
      </c>
      <c r="B15" s="16">
        <v>6215</v>
      </c>
      <c r="C15" s="16">
        <v>6380</v>
      </c>
      <c r="D15" s="16">
        <v>6872</v>
      </c>
      <c r="E15" s="17">
        <f t="shared" si="0"/>
        <v>7.7115987460814939E-2</v>
      </c>
      <c r="F15" s="17">
        <f t="shared" si="1"/>
        <v>0.10571198712791641</v>
      </c>
      <c r="G15" s="16">
        <f t="shared" si="2"/>
        <v>492</v>
      </c>
      <c r="H15" s="16">
        <f t="shared" si="3"/>
        <v>657</v>
      </c>
      <c r="I15" s="17">
        <f t="shared" si="8"/>
        <v>1.5819557595666656E-2</v>
      </c>
      <c r="J15" s="18"/>
      <c r="K15" s="16">
        <v>69221</v>
      </c>
      <c r="L15" s="16">
        <v>77819</v>
      </c>
      <c r="M15" s="16">
        <v>75983</v>
      </c>
      <c r="N15" s="17">
        <f t="shared" si="4"/>
        <v>-2.3593209884475552E-2</v>
      </c>
      <c r="O15" s="17">
        <f t="shared" si="5"/>
        <v>9.7687118071105639E-2</v>
      </c>
      <c r="P15" s="16">
        <f t="shared" si="6"/>
        <v>-1836</v>
      </c>
      <c r="Q15" s="16">
        <f t="shared" si="7"/>
        <v>6762</v>
      </c>
      <c r="R15" s="17">
        <f t="shared" si="9"/>
        <v>1.4643635810697912E-2</v>
      </c>
    </row>
    <row r="16" spans="1:18" x14ac:dyDescent="0.25">
      <c r="A16" s="26" t="s">
        <v>8</v>
      </c>
      <c r="B16" s="20">
        <v>54232</v>
      </c>
      <c r="C16" s="20">
        <v>49327</v>
      </c>
      <c r="D16" s="20">
        <v>55250</v>
      </c>
      <c r="E16" s="21">
        <f t="shared" si="0"/>
        <v>0.12007622600198675</v>
      </c>
      <c r="F16" s="21">
        <f t="shared" si="1"/>
        <v>1.8771205192506191E-2</v>
      </c>
      <c r="G16" s="20">
        <f t="shared" si="2"/>
        <v>5923</v>
      </c>
      <c r="H16" s="20">
        <f t="shared" si="3"/>
        <v>1018</v>
      </c>
      <c r="I16" s="21">
        <f t="shared" si="8"/>
        <v>0.12718721728180774</v>
      </c>
      <c r="J16" s="18"/>
      <c r="K16" s="20">
        <v>692053</v>
      </c>
      <c r="L16" s="20">
        <v>575835</v>
      </c>
      <c r="M16" s="20">
        <v>641983</v>
      </c>
      <c r="N16" s="21">
        <f t="shared" si="4"/>
        <v>0.11487318415865655</v>
      </c>
      <c r="O16" s="21">
        <f t="shared" si="5"/>
        <v>-7.2349950076078029E-2</v>
      </c>
      <c r="P16" s="20">
        <f t="shared" si="6"/>
        <v>66148</v>
      </c>
      <c r="Q16" s="20">
        <f t="shared" si="7"/>
        <v>-50070</v>
      </c>
      <c r="R16" s="21">
        <f t="shared" si="9"/>
        <v>0.12372458640300169</v>
      </c>
    </row>
    <row r="17" spans="1:18" x14ac:dyDescent="0.25">
      <c r="A17" s="26" t="s">
        <v>9</v>
      </c>
      <c r="B17" s="20">
        <v>25824</v>
      </c>
      <c r="C17" s="20">
        <v>22806</v>
      </c>
      <c r="D17" s="20">
        <v>24841</v>
      </c>
      <c r="E17" s="21">
        <f t="shared" si="0"/>
        <v>8.9230904148031254E-2</v>
      </c>
      <c r="F17" s="21">
        <f t="shared" si="1"/>
        <v>-3.8065365551425034E-2</v>
      </c>
      <c r="G17" s="20">
        <f t="shared" si="2"/>
        <v>2035</v>
      </c>
      <c r="H17" s="20">
        <f t="shared" si="3"/>
        <v>-983</v>
      </c>
      <c r="I17" s="21">
        <f t="shared" si="8"/>
        <v>5.7184754108549972E-2</v>
      </c>
      <c r="J17" s="18"/>
      <c r="K17" s="20">
        <v>344563</v>
      </c>
      <c r="L17" s="20">
        <v>237217</v>
      </c>
      <c r="M17" s="20">
        <v>277549</v>
      </c>
      <c r="N17" s="21">
        <f t="shared" si="4"/>
        <v>0.17002154145782122</v>
      </c>
      <c r="O17" s="21">
        <f t="shared" si="5"/>
        <v>-0.19448983204813053</v>
      </c>
      <c r="P17" s="20">
        <f t="shared" si="6"/>
        <v>40332</v>
      </c>
      <c r="Q17" s="20">
        <f t="shared" si="7"/>
        <v>-67014</v>
      </c>
      <c r="R17" s="21">
        <f t="shared" si="9"/>
        <v>5.3489944798486434E-2</v>
      </c>
    </row>
    <row r="18" spans="1:18" x14ac:dyDescent="0.25">
      <c r="A18" s="27" t="s">
        <v>10</v>
      </c>
      <c r="B18" s="28">
        <v>12932</v>
      </c>
      <c r="C18" s="28">
        <v>8685</v>
      </c>
      <c r="D18" s="28">
        <v>9852</v>
      </c>
      <c r="E18" s="29">
        <f t="shared" si="0"/>
        <v>0.13436960276338517</v>
      </c>
      <c r="F18" s="29">
        <f t="shared" si="1"/>
        <v>-0.23816888339004016</v>
      </c>
      <c r="G18" s="28">
        <f t="shared" si="2"/>
        <v>1167</v>
      </c>
      <c r="H18" s="28">
        <f t="shared" si="3"/>
        <v>-3080</v>
      </c>
      <c r="I18" s="29">
        <f t="shared" si="8"/>
        <v>2.2679610220097193E-2</v>
      </c>
      <c r="J18" s="30"/>
      <c r="K18" s="28">
        <v>157548</v>
      </c>
      <c r="L18" s="28">
        <v>89939</v>
      </c>
      <c r="M18" s="28">
        <v>104734</v>
      </c>
      <c r="N18" s="29">
        <f t="shared" si="4"/>
        <v>0.16450038359332431</v>
      </c>
      <c r="O18" s="29">
        <f t="shared" si="5"/>
        <v>-0.33522482037220402</v>
      </c>
      <c r="P18" s="28">
        <f t="shared" si="6"/>
        <v>14795</v>
      </c>
      <c r="Q18" s="28">
        <f t="shared" si="7"/>
        <v>-52814</v>
      </c>
      <c r="R18" s="29">
        <f t="shared" si="9"/>
        <v>2.0184601200237358E-2</v>
      </c>
    </row>
    <row r="19" spans="1:18" x14ac:dyDescent="0.25">
      <c r="A19" s="333" t="s">
        <v>13</v>
      </c>
      <c r="B19" s="334"/>
      <c r="C19" s="334"/>
      <c r="D19" s="334"/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334"/>
      <c r="R19" s="335"/>
    </row>
    <row r="20" spans="1:18" ht="21" x14ac:dyDescent="0.35">
      <c r="A20" s="31" t="s">
        <v>14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3"/>
    </row>
    <row r="21" spans="1:18" x14ac:dyDescent="0.25">
      <c r="A21" s="1"/>
      <c r="B21" s="329" t="s">
        <v>146</v>
      </c>
      <c r="C21" s="330"/>
      <c r="D21" s="330"/>
      <c r="E21" s="330"/>
      <c r="F21" s="330"/>
      <c r="G21" s="330"/>
      <c r="H21" s="330"/>
      <c r="I21" s="331"/>
      <c r="J21" s="3"/>
      <c r="K21" s="329" t="str">
        <f>K$5</f>
        <v>acumulado diciembre</v>
      </c>
      <c r="L21" s="330"/>
      <c r="M21" s="330"/>
      <c r="N21" s="330"/>
      <c r="O21" s="330"/>
      <c r="P21" s="330"/>
      <c r="Q21" s="330"/>
      <c r="R21" s="331"/>
    </row>
    <row r="22" spans="1:18" x14ac:dyDescent="0.25">
      <c r="A22" s="4"/>
      <c r="B22" s="5">
        <f>B$6</f>
        <v>2019</v>
      </c>
      <c r="C22" s="5">
        <f>C$6</f>
        <v>2022</v>
      </c>
      <c r="D22" s="5">
        <f>D$6</f>
        <v>2023</v>
      </c>
      <c r="E22" s="5" t="str">
        <f>CONCATENATE("var ",RIGHT(D22,2),"/",RIGHT(C22,2))</f>
        <v>var 23/22</v>
      </c>
      <c r="F22" s="5" t="str">
        <f>CONCATENATE("var ",RIGHT(D22,2),"/",RIGHT(B22,2))</f>
        <v>var 23/19</v>
      </c>
      <c r="G22" s="5" t="str">
        <f>CONCATENATE("dif ",RIGHT(D22,2),"-",RIGHT(C22,2))</f>
        <v>dif 23-22</v>
      </c>
      <c r="H22" s="5" t="str">
        <f>CONCATENATE("dif ",RIGHT(D22,2),"-",RIGHT(B22,2))</f>
        <v>dif 23-19</v>
      </c>
      <c r="I22" s="5" t="str">
        <f>CONCATENATE("cuota ",RIGHT(D22,2))</f>
        <v>cuota 23</v>
      </c>
      <c r="J22" s="6"/>
      <c r="K22" s="5">
        <f>K$6</f>
        <v>2019</v>
      </c>
      <c r="L22" s="5">
        <f>L$6</f>
        <v>2022</v>
      </c>
      <c r="M22" s="5">
        <f>M$6</f>
        <v>2023</v>
      </c>
      <c r="N22" s="5" t="str">
        <f>CONCATENATE("var ",RIGHT(M22,2),"/",RIGHT(L22,2))</f>
        <v>var 23/22</v>
      </c>
      <c r="O22" s="5" t="str">
        <f>CONCATENATE("var ",RIGHT(M22,2),"/",RIGHT(K22,2))</f>
        <v>var 23/19</v>
      </c>
      <c r="P22" s="5" t="str">
        <f>CONCATENATE("dif ",RIGHT(M22,2),"-",RIGHT(L22,2))</f>
        <v>dif 23-22</v>
      </c>
      <c r="Q22" s="5" t="str">
        <f>CONCATENATE("dif ",RIGHT(M22,2),"-",RIGHT(K22,2))</f>
        <v>dif 23-19</v>
      </c>
      <c r="R22" s="5" t="str">
        <f>CONCATENATE("cuota ",RIGHT(M22,2))</f>
        <v>cuota 23</v>
      </c>
    </row>
    <row r="23" spans="1:18" x14ac:dyDescent="0.25">
      <c r="A23" s="7" t="s">
        <v>15</v>
      </c>
      <c r="B23" s="8">
        <v>397253</v>
      </c>
      <c r="C23" s="8">
        <v>423458</v>
      </c>
      <c r="D23" s="8">
        <v>434399</v>
      </c>
      <c r="E23" s="9">
        <f t="shared" ref="E23:E52" si="10">D23/C23-1</f>
        <v>2.5837273117995219E-2</v>
      </c>
      <c r="F23" s="9">
        <f t="shared" ref="F23:F52" si="11">D23/B23-1</f>
        <v>9.3507160424213254E-2</v>
      </c>
      <c r="G23" s="8">
        <f t="shared" ref="G23:G52" si="12">D23-C23</f>
        <v>10941</v>
      </c>
      <c r="H23" s="8">
        <f t="shared" ref="H23:H52" si="13">D23-B23</f>
        <v>37146</v>
      </c>
      <c r="I23" s="9">
        <f>D23/$D$23</f>
        <v>1</v>
      </c>
      <c r="J23" s="10"/>
      <c r="K23" s="8">
        <v>4831573</v>
      </c>
      <c r="L23" s="8">
        <v>4757683</v>
      </c>
      <c r="M23" s="8">
        <v>5188807</v>
      </c>
      <c r="N23" s="9">
        <f t="shared" ref="N23:N52" si="14">M23/L23-1</f>
        <v>9.0616377762032574E-2</v>
      </c>
      <c r="O23" s="9">
        <f t="shared" ref="O23:O52" si="15">M23/K23-1</f>
        <v>7.3937411273719666E-2</v>
      </c>
      <c r="P23" s="8">
        <f t="shared" ref="P23:P52" si="16">M23-L23</f>
        <v>431124</v>
      </c>
      <c r="Q23" s="8">
        <f t="shared" ref="Q23:Q52" si="17">M23-K23</f>
        <v>357234</v>
      </c>
      <c r="R23" s="9">
        <f>M23/$M$23</f>
        <v>1</v>
      </c>
    </row>
    <row r="24" spans="1:18" x14ac:dyDescent="0.25">
      <c r="A24" s="11" t="s">
        <v>16</v>
      </c>
      <c r="B24" s="12">
        <v>70115</v>
      </c>
      <c r="C24" s="12">
        <v>68793</v>
      </c>
      <c r="D24" s="12">
        <v>66679</v>
      </c>
      <c r="E24" s="13">
        <f t="shared" si="10"/>
        <v>-3.0729870771735501E-2</v>
      </c>
      <c r="F24" s="13">
        <f t="shared" si="11"/>
        <v>-4.9005205733437918E-2</v>
      </c>
      <c r="G24" s="12">
        <f t="shared" si="12"/>
        <v>-2114</v>
      </c>
      <c r="H24" s="12">
        <f t="shared" si="13"/>
        <v>-3436</v>
      </c>
      <c r="I24" s="13">
        <f t="shared" ref="I24:I52" si="18">D24/$D$23</f>
        <v>0.15349713051825625</v>
      </c>
      <c r="J24" s="34"/>
      <c r="K24" s="12">
        <v>1047557</v>
      </c>
      <c r="L24" s="12">
        <v>1016781</v>
      </c>
      <c r="M24" s="12">
        <v>1041269</v>
      </c>
      <c r="N24" s="13">
        <f t="shared" si="14"/>
        <v>2.4083848931087504E-2</v>
      </c>
      <c r="O24" s="13">
        <f t="shared" si="15"/>
        <v>-6.0025373320974351E-3</v>
      </c>
      <c r="P24" s="12">
        <f t="shared" si="16"/>
        <v>24488</v>
      </c>
      <c r="Q24" s="12">
        <f t="shared" si="17"/>
        <v>-6288</v>
      </c>
      <c r="R24" s="13">
        <f t="shared" ref="R24:R52" si="19">M24/$M$23</f>
        <v>0.20067599353762822</v>
      </c>
    </row>
    <row r="25" spans="1:18" x14ac:dyDescent="0.25">
      <c r="A25" s="35" t="s">
        <v>17</v>
      </c>
      <c r="B25" s="16">
        <v>27256</v>
      </c>
      <c r="C25" s="16">
        <v>25423</v>
      </c>
      <c r="D25" s="16">
        <v>25884</v>
      </c>
      <c r="E25" s="17">
        <f>D25/C25-1</f>
        <v>1.8133186484679209E-2</v>
      </c>
      <c r="F25" s="17">
        <f t="shared" si="11"/>
        <v>-5.0337540358086241E-2</v>
      </c>
      <c r="G25" s="16">
        <f t="shared" si="12"/>
        <v>461</v>
      </c>
      <c r="H25" s="16">
        <f t="shared" si="13"/>
        <v>-1372</v>
      </c>
      <c r="I25" s="17">
        <f t="shared" si="18"/>
        <v>5.9585772527100664E-2</v>
      </c>
      <c r="J25" s="18"/>
      <c r="K25" s="16">
        <v>415150</v>
      </c>
      <c r="L25" s="16">
        <v>423208</v>
      </c>
      <c r="M25" s="16">
        <v>428791</v>
      </c>
      <c r="N25" s="17">
        <f t="shared" si="14"/>
        <v>1.3192094667397569E-2</v>
      </c>
      <c r="O25" s="17">
        <f t="shared" si="15"/>
        <v>3.2858003131398306E-2</v>
      </c>
      <c r="P25" s="16">
        <f t="shared" si="16"/>
        <v>5583</v>
      </c>
      <c r="Q25" s="16">
        <f t="shared" si="17"/>
        <v>13641</v>
      </c>
      <c r="R25" s="17">
        <f t="shared" si="19"/>
        <v>8.2637685309937328E-2</v>
      </c>
    </row>
    <row r="26" spans="1:18" x14ac:dyDescent="0.25">
      <c r="A26" s="36" t="s">
        <v>18</v>
      </c>
      <c r="B26" s="16">
        <v>16145</v>
      </c>
      <c r="C26" s="16">
        <v>12067</v>
      </c>
      <c r="D26" s="16">
        <v>14488</v>
      </c>
      <c r="E26" s="37">
        <f t="shared" si="10"/>
        <v>0.20062981685588799</v>
      </c>
      <c r="F26" s="37">
        <f t="shared" si="11"/>
        <v>-0.10263239393000934</v>
      </c>
      <c r="G26" s="38">
        <f t="shared" si="12"/>
        <v>2421</v>
      </c>
      <c r="H26" s="38">
        <f t="shared" si="13"/>
        <v>-1657</v>
      </c>
      <c r="I26" s="37">
        <f t="shared" si="18"/>
        <v>3.3351826316358926E-2</v>
      </c>
      <c r="J26" s="18"/>
      <c r="K26" s="16">
        <v>258533</v>
      </c>
      <c r="L26" s="16">
        <v>211611</v>
      </c>
      <c r="M26" s="16">
        <v>247040</v>
      </c>
      <c r="N26" s="37">
        <f t="shared" si="14"/>
        <v>0.16742513385410018</v>
      </c>
      <c r="O26" s="37">
        <f t="shared" si="15"/>
        <v>-4.4454673097825026E-2</v>
      </c>
      <c r="P26" s="38">
        <f t="shared" si="16"/>
        <v>35429</v>
      </c>
      <c r="Q26" s="38">
        <f t="shared" si="17"/>
        <v>-11493</v>
      </c>
      <c r="R26" s="37">
        <f t="shared" si="19"/>
        <v>4.7610173205517185E-2</v>
      </c>
    </row>
    <row r="27" spans="1:18" x14ac:dyDescent="0.25">
      <c r="A27" s="36" t="s">
        <v>19</v>
      </c>
      <c r="B27" s="38">
        <f>B25-B26</f>
        <v>11111</v>
      </c>
      <c r="C27" s="38">
        <f>C25-C26</f>
        <v>13356</v>
      </c>
      <c r="D27" s="38">
        <f>D25-D26</f>
        <v>11396</v>
      </c>
      <c r="E27" s="37">
        <f t="shared" si="10"/>
        <v>-0.14675052410901468</v>
      </c>
      <c r="F27" s="37">
        <f t="shared" si="11"/>
        <v>2.5650256502564917E-2</v>
      </c>
      <c r="G27" s="38">
        <f t="shared" si="12"/>
        <v>-1960</v>
      </c>
      <c r="H27" s="38">
        <f t="shared" si="13"/>
        <v>285</v>
      </c>
      <c r="I27" s="37">
        <f t="shared" si="18"/>
        <v>2.6233946210741738E-2</v>
      </c>
      <c r="J27" s="18"/>
      <c r="K27" s="38">
        <f>K25-K26</f>
        <v>156617</v>
      </c>
      <c r="L27" s="38">
        <f>L25-L26</f>
        <v>211597</v>
      </c>
      <c r="M27" s="38">
        <f>M25-M26</f>
        <v>181751</v>
      </c>
      <c r="N27" s="37">
        <f t="shared" si="14"/>
        <v>-0.14105114911837124</v>
      </c>
      <c r="O27" s="37">
        <f t="shared" si="15"/>
        <v>0.16048066301870167</v>
      </c>
      <c r="P27" s="38">
        <f t="shared" si="16"/>
        <v>-29846</v>
      </c>
      <c r="Q27" s="38">
        <f t="shared" si="17"/>
        <v>25134</v>
      </c>
      <c r="R27" s="37">
        <f t="shared" si="19"/>
        <v>3.502751210442015E-2</v>
      </c>
    </row>
    <row r="28" spans="1:18" x14ac:dyDescent="0.25">
      <c r="A28" s="39" t="s">
        <v>20</v>
      </c>
      <c r="B28" s="23">
        <v>42859</v>
      </c>
      <c r="C28" s="23">
        <v>43370</v>
      </c>
      <c r="D28" s="23">
        <v>40795</v>
      </c>
      <c r="E28" s="24">
        <f t="shared" si="10"/>
        <v>-5.9372838367535152E-2</v>
      </c>
      <c r="F28" s="24">
        <f t="shared" si="11"/>
        <v>-4.8157913157096499E-2</v>
      </c>
      <c r="G28" s="23">
        <f t="shared" si="12"/>
        <v>-2575</v>
      </c>
      <c r="H28" s="23">
        <f t="shared" si="13"/>
        <v>-2064</v>
      </c>
      <c r="I28" s="24">
        <f t="shared" si="18"/>
        <v>9.3911357991155603E-2</v>
      </c>
      <c r="J28" s="18"/>
      <c r="K28" s="16">
        <v>632407</v>
      </c>
      <c r="L28" s="16">
        <v>593573</v>
      </c>
      <c r="M28" s="16">
        <v>612478</v>
      </c>
      <c r="N28" s="24">
        <f t="shared" si="14"/>
        <v>3.1849494501939857E-2</v>
      </c>
      <c r="O28" s="24">
        <f t="shared" si="15"/>
        <v>-3.1512933917556274E-2</v>
      </c>
      <c r="P28" s="23">
        <f t="shared" si="16"/>
        <v>18905</v>
      </c>
      <c r="Q28" s="23">
        <f t="shared" si="17"/>
        <v>-19929</v>
      </c>
      <c r="R28" s="24">
        <f>M28/$M$23</f>
        <v>0.11803830822769087</v>
      </c>
    </row>
    <row r="29" spans="1:18" x14ac:dyDescent="0.25">
      <c r="A29" s="11" t="s">
        <v>21</v>
      </c>
      <c r="B29" s="12">
        <v>327138</v>
      </c>
      <c r="C29" s="12">
        <v>354665</v>
      </c>
      <c r="D29" s="12">
        <v>367720</v>
      </c>
      <c r="E29" s="13">
        <f t="shared" si="10"/>
        <v>3.6809383502742099E-2</v>
      </c>
      <c r="F29" s="13">
        <f t="shared" si="11"/>
        <v>0.12405162347388554</v>
      </c>
      <c r="G29" s="12">
        <f t="shared" si="12"/>
        <v>13055</v>
      </c>
      <c r="H29" s="12">
        <f t="shared" si="13"/>
        <v>40582</v>
      </c>
      <c r="I29" s="13">
        <f t="shared" si="18"/>
        <v>0.84650286948174369</v>
      </c>
      <c r="J29" s="34"/>
      <c r="K29" s="12">
        <v>3784016</v>
      </c>
      <c r="L29" s="12">
        <v>3740902</v>
      </c>
      <c r="M29" s="12">
        <v>4147538</v>
      </c>
      <c r="N29" s="13">
        <f t="shared" si="14"/>
        <v>0.10869998732925912</v>
      </c>
      <c r="O29" s="13">
        <f t="shared" si="15"/>
        <v>9.6067775611942352E-2</v>
      </c>
      <c r="P29" s="12">
        <f t="shared" si="16"/>
        <v>406636</v>
      </c>
      <c r="Q29" s="12">
        <f t="shared" si="17"/>
        <v>363522</v>
      </c>
      <c r="R29" s="13">
        <f t="shared" si="19"/>
        <v>0.79932400646237178</v>
      </c>
    </row>
    <row r="30" spans="1:18" x14ac:dyDescent="0.25">
      <c r="A30" s="35" t="s">
        <v>22</v>
      </c>
      <c r="B30" s="16">
        <v>39560</v>
      </c>
      <c r="C30" s="16">
        <v>39499</v>
      </c>
      <c r="D30" s="16">
        <v>42678</v>
      </c>
      <c r="E30" s="17">
        <f t="shared" si="10"/>
        <v>8.0483050203802531E-2</v>
      </c>
      <c r="F30" s="17">
        <f t="shared" si="11"/>
        <v>7.881698685540961E-2</v>
      </c>
      <c r="G30" s="16">
        <f t="shared" si="12"/>
        <v>3179</v>
      </c>
      <c r="H30" s="16">
        <f t="shared" si="13"/>
        <v>3118</v>
      </c>
      <c r="I30" s="17">
        <f t="shared" si="18"/>
        <v>9.824608251860617E-2</v>
      </c>
      <c r="J30" s="18"/>
      <c r="K30" s="16">
        <v>491040</v>
      </c>
      <c r="L30" s="16">
        <v>385709</v>
      </c>
      <c r="M30" s="16">
        <v>431586</v>
      </c>
      <c r="N30" s="17">
        <f t="shared" si="14"/>
        <v>0.11894200031630064</v>
      </c>
      <c r="O30" s="17">
        <f t="shared" si="15"/>
        <v>-0.12107771260997069</v>
      </c>
      <c r="P30" s="16">
        <f t="shared" si="16"/>
        <v>45877</v>
      </c>
      <c r="Q30" s="16">
        <f t="shared" si="17"/>
        <v>-59454</v>
      </c>
      <c r="R30" s="17">
        <f t="shared" si="19"/>
        <v>8.3176344774434668E-2</v>
      </c>
    </row>
    <row r="31" spans="1:18" x14ac:dyDescent="0.25">
      <c r="A31" s="40" t="s">
        <v>23</v>
      </c>
      <c r="B31" s="20">
        <v>2367</v>
      </c>
      <c r="C31" s="20">
        <v>2577</v>
      </c>
      <c r="D31" s="20">
        <v>2770</v>
      </c>
      <c r="E31" s="21">
        <f t="shared" si="10"/>
        <v>7.4893286767559131E-2</v>
      </c>
      <c r="F31" s="21">
        <f t="shared" si="11"/>
        <v>0.17025771018166447</v>
      </c>
      <c r="G31" s="20">
        <f t="shared" si="12"/>
        <v>193</v>
      </c>
      <c r="H31" s="20">
        <f t="shared" si="13"/>
        <v>403</v>
      </c>
      <c r="I31" s="21">
        <f t="shared" si="18"/>
        <v>6.3766260972055646E-3</v>
      </c>
      <c r="J31" s="18"/>
      <c r="K31" s="20">
        <v>27683</v>
      </c>
      <c r="L31" s="20">
        <v>25510</v>
      </c>
      <c r="M31" s="20">
        <v>29593</v>
      </c>
      <c r="N31" s="21">
        <f t="shared" si="14"/>
        <v>0.16005488043904359</v>
      </c>
      <c r="O31" s="21">
        <f t="shared" si="15"/>
        <v>6.8995412346927631E-2</v>
      </c>
      <c r="P31" s="20">
        <f t="shared" si="16"/>
        <v>4083</v>
      </c>
      <c r="Q31" s="20">
        <f t="shared" si="17"/>
        <v>1910</v>
      </c>
      <c r="R31" s="21">
        <f t="shared" si="19"/>
        <v>5.703237757735063E-3</v>
      </c>
    </row>
    <row r="32" spans="1:18" x14ac:dyDescent="0.25">
      <c r="A32" s="40" t="s">
        <v>24</v>
      </c>
      <c r="B32" s="20">
        <v>331</v>
      </c>
      <c r="C32" s="20">
        <v>547</v>
      </c>
      <c r="D32" s="20">
        <v>452</v>
      </c>
      <c r="E32" s="21">
        <f t="shared" si="10"/>
        <v>-0.17367458866544794</v>
      </c>
      <c r="F32" s="21">
        <f t="shared" si="11"/>
        <v>0.3655589123867069</v>
      </c>
      <c r="G32" s="20">
        <f t="shared" si="12"/>
        <v>-95</v>
      </c>
      <c r="H32" s="20">
        <f t="shared" si="13"/>
        <v>121</v>
      </c>
      <c r="I32" s="21">
        <f t="shared" si="18"/>
        <v>1.0405180490746986E-3</v>
      </c>
      <c r="J32" s="18"/>
      <c r="K32" s="20">
        <v>3482</v>
      </c>
      <c r="L32" s="20">
        <v>4434</v>
      </c>
      <c r="M32" s="20">
        <v>5384</v>
      </c>
      <c r="N32" s="21">
        <f t="shared" si="14"/>
        <v>0.21425349571493002</v>
      </c>
      <c r="O32" s="21">
        <f t="shared" si="15"/>
        <v>0.54623779437105102</v>
      </c>
      <c r="P32" s="20">
        <f t="shared" si="16"/>
        <v>950</v>
      </c>
      <c r="Q32" s="20">
        <f t="shared" si="17"/>
        <v>1902</v>
      </c>
      <c r="R32" s="21">
        <f t="shared" si="19"/>
        <v>1.0376180883197236E-3</v>
      </c>
    </row>
    <row r="33" spans="1:18" x14ac:dyDescent="0.25">
      <c r="A33" s="40" t="s">
        <v>25</v>
      </c>
      <c r="B33" s="20">
        <v>9082</v>
      </c>
      <c r="C33" s="20">
        <v>7805</v>
      </c>
      <c r="D33" s="20">
        <v>7602</v>
      </c>
      <c r="E33" s="21">
        <f t="shared" si="10"/>
        <v>-2.6008968609865457E-2</v>
      </c>
      <c r="F33" s="21">
        <f t="shared" si="11"/>
        <v>-0.16295970050649633</v>
      </c>
      <c r="G33" s="20">
        <f t="shared" si="12"/>
        <v>-203</v>
      </c>
      <c r="H33" s="20">
        <f t="shared" si="13"/>
        <v>-1480</v>
      </c>
      <c r="I33" s="21">
        <f t="shared" si="18"/>
        <v>1.7500040285543937E-2</v>
      </c>
      <c r="J33" s="18"/>
      <c r="K33" s="20">
        <v>74390</v>
      </c>
      <c r="L33" s="20">
        <v>62340</v>
      </c>
      <c r="M33" s="20">
        <v>67966</v>
      </c>
      <c r="N33" s="21">
        <f t="shared" si="14"/>
        <v>9.0247032402951621E-2</v>
      </c>
      <c r="O33" s="21">
        <f t="shared" si="15"/>
        <v>-8.6355692969485198E-2</v>
      </c>
      <c r="P33" s="20">
        <f t="shared" si="16"/>
        <v>5626</v>
      </c>
      <c r="Q33" s="20">
        <f t="shared" si="17"/>
        <v>-6424</v>
      </c>
      <c r="R33" s="21">
        <f t="shared" si="19"/>
        <v>1.3098579307343672E-2</v>
      </c>
    </row>
    <row r="34" spans="1:18" x14ac:dyDescent="0.25">
      <c r="A34" s="40" t="s">
        <v>26</v>
      </c>
      <c r="B34" s="20">
        <v>1622</v>
      </c>
      <c r="C34" s="20">
        <v>2774</v>
      </c>
      <c r="D34" s="20">
        <v>3442</v>
      </c>
      <c r="E34" s="21">
        <f>D34/C34-1</f>
        <v>0.24080749819754876</v>
      </c>
      <c r="F34" s="21">
        <f>D34/B34-1</f>
        <v>1.1220715166461157</v>
      </c>
      <c r="G34" s="20">
        <f>D34-C34</f>
        <v>668</v>
      </c>
      <c r="H34" s="20">
        <f>D34-B34</f>
        <v>1820</v>
      </c>
      <c r="I34" s="21">
        <f>D34/$D$23</f>
        <v>7.9235909843254695E-3</v>
      </c>
      <c r="J34" s="18"/>
      <c r="K34" s="20">
        <v>17037</v>
      </c>
      <c r="L34" s="20">
        <v>26507</v>
      </c>
      <c r="M34" s="20">
        <v>36531</v>
      </c>
      <c r="N34" s="21">
        <f>M34/L34-1</f>
        <v>0.37816425849775537</v>
      </c>
      <c r="O34" s="21">
        <f>M34/K34-1</f>
        <v>1.1442155309033279</v>
      </c>
      <c r="P34" s="20">
        <f>M34-L34</f>
        <v>10024</v>
      </c>
      <c r="Q34" s="20">
        <f>M34-K34</f>
        <v>19494</v>
      </c>
      <c r="R34" s="21">
        <f>M34/$M$23</f>
        <v>7.0403466538647517E-3</v>
      </c>
    </row>
    <row r="35" spans="1:18" x14ac:dyDescent="0.25">
      <c r="A35" s="40" t="s">
        <v>27</v>
      </c>
      <c r="B35" s="20">
        <v>14401</v>
      </c>
      <c r="C35" s="20">
        <v>11049</v>
      </c>
      <c r="D35" s="20">
        <v>11522</v>
      </c>
      <c r="E35" s="21">
        <f t="shared" si="10"/>
        <v>4.280930400941263E-2</v>
      </c>
      <c r="F35" s="21">
        <f t="shared" si="11"/>
        <v>-0.1999166724533018</v>
      </c>
      <c r="G35" s="20">
        <f t="shared" si="12"/>
        <v>473</v>
      </c>
      <c r="H35" s="20">
        <f t="shared" si="13"/>
        <v>-2879</v>
      </c>
      <c r="I35" s="21">
        <f t="shared" si="18"/>
        <v>2.6524002127076719E-2</v>
      </c>
      <c r="J35" s="18"/>
      <c r="K35" s="20">
        <v>84811</v>
      </c>
      <c r="L35" s="20">
        <v>55641</v>
      </c>
      <c r="M35" s="20">
        <v>65822</v>
      </c>
      <c r="N35" s="21">
        <f t="shared" si="14"/>
        <v>0.18297658201685807</v>
      </c>
      <c r="O35" s="21">
        <f t="shared" si="15"/>
        <v>-0.22389784344011976</v>
      </c>
      <c r="P35" s="20">
        <f t="shared" si="16"/>
        <v>10181</v>
      </c>
      <c r="Q35" s="20">
        <f t="shared" si="17"/>
        <v>-18989</v>
      </c>
      <c r="R35" s="21">
        <f t="shared" si="19"/>
        <v>1.2685382208280246E-2</v>
      </c>
    </row>
    <row r="36" spans="1:18" x14ac:dyDescent="0.25">
      <c r="A36" s="40" t="s">
        <v>28</v>
      </c>
      <c r="B36" s="20">
        <v>411</v>
      </c>
      <c r="C36" s="20">
        <v>594</v>
      </c>
      <c r="D36" s="20">
        <v>550</v>
      </c>
      <c r="E36" s="21">
        <f>D36/C36-1</f>
        <v>-7.407407407407407E-2</v>
      </c>
      <c r="F36" s="21">
        <f>D36/B36-1</f>
        <v>0.33819951338199505</v>
      </c>
      <c r="G36" s="20">
        <f>D36-C36</f>
        <v>-44</v>
      </c>
      <c r="H36" s="20">
        <f>D36-B36</f>
        <v>139</v>
      </c>
      <c r="I36" s="21">
        <f>D36/$D$23</f>
        <v>1.2661170951130181E-3</v>
      </c>
      <c r="J36" s="18"/>
      <c r="K36" s="20">
        <v>2802</v>
      </c>
      <c r="L36" s="20">
        <v>4975</v>
      </c>
      <c r="M36" s="20">
        <v>5169</v>
      </c>
      <c r="N36" s="21">
        <f>M36/L36-1</f>
        <v>3.8994974874371868E-2</v>
      </c>
      <c r="O36" s="21">
        <f>M36/K36-1</f>
        <v>0.84475374732334041</v>
      </c>
      <c r="P36" s="20">
        <f>M36-L36</f>
        <v>194</v>
      </c>
      <c r="Q36" s="20">
        <f>M36-K36</f>
        <v>2367</v>
      </c>
      <c r="R36" s="21">
        <f>M36/$M$23</f>
        <v>9.9618274489685207E-4</v>
      </c>
    </row>
    <row r="37" spans="1:18" x14ac:dyDescent="0.25">
      <c r="A37" s="40" t="s">
        <v>29</v>
      </c>
      <c r="B37" s="20">
        <v>133916</v>
      </c>
      <c r="C37" s="20">
        <v>149677</v>
      </c>
      <c r="D37" s="20">
        <v>156510</v>
      </c>
      <c r="E37" s="21">
        <f t="shared" si="10"/>
        <v>4.5651636523981631E-2</v>
      </c>
      <c r="F37" s="21">
        <f t="shared" si="11"/>
        <v>0.16871770363511462</v>
      </c>
      <c r="G37" s="20">
        <f t="shared" si="12"/>
        <v>6833</v>
      </c>
      <c r="H37" s="20">
        <f t="shared" si="13"/>
        <v>22594</v>
      </c>
      <c r="I37" s="21">
        <f t="shared" si="18"/>
        <v>0.36029088464752451</v>
      </c>
      <c r="J37" s="18"/>
      <c r="K37" s="20">
        <v>1721079</v>
      </c>
      <c r="L37" s="20">
        <v>1722453</v>
      </c>
      <c r="M37" s="20">
        <v>1939344</v>
      </c>
      <c r="N37" s="21">
        <f t="shared" si="14"/>
        <v>0.12591983641933924</v>
      </c>
      <c r="O37" s="21">
        <f t="shared" si="15"/>
        <v>0.1268186991997462</v>
      </c>
      <c r="P37" s="20">
        <f t="shared" si="16"/>
        <v>216891</v>
      </c>
      <c r="Q37" s="20">
        <f t="shared" si="17"/>
        <v>218265</v>
      </c>
      <c r="R37" s="21">
        <f t="shared" si="19"/>
        <v>0.37375527746551374</v>
      </c>
    </row>
    <row r="38" spans="1:18" x14ac:dyDescent="0.25">
      <c r="A38" s="40" t="s">
        <v>30</v>
      </c>
      <c r="B38" s="20">
        <v>11447</v>
      </c>
      <c r="C38" s="20">
        <v>18480</v>
      </c>
      <c r="D38" s="20">
        <v>15887</v>
      </c>
      <c r="E38" s="21">
        <f t="shared" si="10"/>
        <v>-0.14031385281385278</v>
      </c>
      <c r="F38" s="21">
        <f t="shared" si="11"/>
        <v>0.38787455228444134</v>
      </c>
      <c r="G38" s="20">
        <f t="shared" si="12"/>
        <v>-2593</v>
      </c>
      <c r="H38" s="20">
        <f t="shared" si="13"/>
        <v>4440</v>
      </c>
      <c r="I38" s="21">
        <f t="shared" si="18"/>
        <v>3.6572367800110035E-2</v>
      </c>
      <c r="J38" s="18"/>
      <c r="K38" s="20">
        <v>166950</v>
      </c>
      <c r="L38" s="20">
        <v>197280</v>
      </c>
      <c r="M38" s="20">
        <v>216824</v>
      </c>
      <c r="N38" s="21">
        <f t="shared" si="14"/>
        <v>9.9067315490673158E-2</v>
      </c>
      <c r="O38" s="21">
        <f t="shared" si="15"/>
        <v>0.29873614854746933</v>
      </c>
      <c r="P38" s="20">
        <f t="shared" si="16"/>
        <v>19544</v>
      </c>
      <c r="Q38" s="20">
        <f t="shared" si="17"/>
        <v>49874</v>
      </c>
      <c r="R38" s="21">
        <f t="shared" si="19"/>
        <v>4.1786869313119569E-2</v>
      </c>
    </row>
    <row r="39" spans="1:18" x14ac:dyDescent="0.25">
      <c r="A39" s="40" t="s">
        <v>31</v>
      </c>
      <c r="B39" s="20">
        <v>10448</v>
      </c>
      <c r="C39" s="20">
        <v>11551</v>
      </c>
      <c r="D39" s="20">
        <v>13604</v>
      </c>
      <c r="E39" s="21">
        <f t="shared" si="10"/>
        <v>0.17773352956453992</v>
      </c>
      <c r="F39" s="21">
        <f t="shared" si="11"/>
        <v>0.30206738131699851</v>
      </c>
      <c r="G39" s="20">
        <f t="shared" si="12"/>
        <v>2053</v>
      </c>
      <c r="H39" s="20">
        <f t="shared" si="13"/>
        <v>3156</v>
      </c>
      <c r="I39" s="21">
        <f t="shared" si="18"/>
        <v>3.1316830839849999E-2</v>
      </c>
      <c r="J39" s="18"/>
      <c r="K39" s="20">
        <v>137818</v>
      </c>
      <c r="L39" s="20">
        <v>169583</v>
      </c>
      <c r="M39" s="20">
        <v>165044</v>
      </c>
      <c r="N39" s="21">
        <f t="shared" si="14"/>
        <v>-2.6765654576225262E-2</v>
      </c>
      <c r="O39" s="21">
        <f t="shared" si="15"/>
        <v>0.19755039254669193</v>
      </c>
      <c r="P39" s="20">
        <f t="shared" si="16"/>
        <v>-4539</v>
      </c>
      <c r="Q39" s="20">
        <f t="shared" si="17"/>
        <v>27226</v>
      </c>
      <c r="R39" s="21">
        <f t="shared" si="19"/>
        <v>3.1807696836671707E-2</v>
      </c>
    </row>
    <row r="40" spans="1:18" x14ac:dyDescent="0.25">
      <c r="A40" s="40" t="s">
        <v>32</v>
      </c>
      <c r="B40" s="20">
        <v>12560</v>
      </c>
      <c r="C40" s="20">
        <v>13797</v>
      </c>
      <c r="D40" s="20">
        <v>14493</v>
      </c>
      <c r="E40" s="21">
        <f t="shared" si="10"/>
        <v>5.0445749075886059E-2</v>
      </c>
      <c r="F40" s="21">
        <f t="shared" si="11"/>
        <v>0.15390127388535024</v>
      </c>
      <c r="G40" s="20">
        <f t="shared" si="12"/>
        <v>696</v>
      </c>
      <c r="H40" s="20">
        <f t="shared" si="13"/>
        <v>1933</v>
      </c>
      <c r="I40" s="21">
        <f t="shared" si="18"/>
        <v>3.3363336471769041E-2</v>
      </c>
      <c r="J40" s="18"/>
      <c r="K40" s="20">
        <v>133862</v>
      </c>
      <c r="L40" s="20">
        <v>146133</v>
      </c>
      <c r="M40" s="20">
        <v>151265</v>
      </c>
      <c r="N40" s="21">
        <f t="shared" si="14"/>
        <v>3.5118693245194343E-2</v>
      </c>
      <c r="O40" s="21">
        <f t="shared" si="15"/>
        <v>0.13000702215714699</v>
      </c>
      <c r="P40" s="20">
        <f t="shared" si="16"/>
        <v>5132</v>
      </c>
      <c r="Q40" s="20">
        <f t="shared" si="17"/>
        <v>17403</v>
      </c>
      <c r="R40" s="21">
        <f t="shared" si="19"/>
        <v>2.9152173129584506E-2</v>
      </c>
    </row>
    <row r="41" spans="1:18" x14ac:dyDescent="0.25">
      <c r="A41" s="40" t="s">
        <v>33</v>
      </c>
      <c r="B41" s="20">
        <v>7720</v>
      </c>
      <c r="C41" s="20">
        <v>10736</v>
      </c>
      <c r="D41" s="20">
        <v>13396</v>
      </c>
      <c r="E41" s="21">
        <f t="shared" si="10"/>
        <v>0.24776453055141578</v>
      </c>
      <c r="F41" s="21">
        <f t="shared" si="11"/>
        <v>0.73523316062176169</v>
      </c>
      <c r="G41" s="20">
        <f t="shared" si="12"/>
        <v>2660</v>
      </c>
      <c r="H41" s="20">
        <f t="shared" si="13"/>
        <v>5676</v>
      </c>
      <c r="I41" s="21">
        <f t="shared" si="18"/>
        <v>3.0838008374789075E-2</v>
      </c>
      <c r="J41" s="18"/>
      <c r="K41" s="20">
        <v>111075</v>
      </c>
      <c r="L41" s="20">
        <v>134967</v>
      </c>
      <c r="M41" s="20">
        <v>154609</v>
      </c>
      <c r="N41" s="21">
        <f t="shared" si="14"/>
        <v>0.14553187075359153</v>
      </c>
      <c r="O41" s="21">
        <f t="shared" si="15"/>
        <v>0.39193337834796305</v>
      </c>
      <c r="P41" s="20">
        <f t="shared" si="16"/>
        <v>19642</v>
      </c>
      <c r="Q41" s="20">
        <f t="shared" si="17"/>
        <v>43534</v>
      </c>
      <c r="R41" s="21">
        <f t="shared" si="19"/>
        <v>2.9796637261705821E-2</v>
      </c>
    </row>
    <row r="42" spans="1:18" x14ac:dyDescent="0.25">
      <c r="A42" s="40" t="s">
        <v>34</v>
      </c>
      <c r="B42" s="20">
        <v>2578</v>
      </c>
      <c r="C42" s="20">
        <v>5002</v>
      </c>
      <c r="D42" s="20">
        <v>4856</v>
      </c>
      <c r="E42" s="21">
        <f>D42/C42-1</f>
        <v>-2.9188324670131993E-2</v>
      </c>
      <c r="F42" s="21">
        <f>D42/B42-1</f>
        <v>0.8836307214895267</v>
      </c>
      <c r="G42" s="20">
        <f>D42-C42</f>
        <v>-146</v>
      </c>
      <c r="H42" s="20">
        <f>D42-B42</f>
        <v>2278</v>
      </c>
      <c r="I42" s="21">
        <f>D42/$D$23</f>
        <v>1.117866293430694E-2</v>
      </c>
      <c r="J42" s="18"/>
      <c r="K42" s="20">
        <v>25367</v>
      </c>
      <c r="L42" s="20">
        <v>51062</v>
      </c>
      <c r="M42" s="20">
        <v>52887</v>
      </c>
      <c r="N42" s="21">
        <f>M42/L42-1</f>
        <v>3.574086404762844E-2</v>
      </c>
      <c r="O42" s="21">
        <f>M42/K42-1</f>
        <v>1.0848740489612489</v>
      </c>
      <c r="P42" s="20">
        <f>M42-L42</f>
        <v>1825</v>
      </c>
      <c r="Q42" s="20">
        <f>M42-K42</f>
        <v>27520</v>
      </c>
      <c r="R42" s="21">
        <f>M42/$M$23</f>
        <v>1.0192516314443763E-2</v>
      </c>
    </row>
    <row r="43" spans="1:18" x14ac:dyDescent="0.25">
      <c r="A43" s="40" t="s">
        <v>35</v>
      </c>
      <c r="B43" s="20">
        <v>13094</v>
      </c>
      <c r="C43" s="20">
        <v>14336</v>
      </c>
      <c r="D43" s="20">
        <v>14548</v>
      </c>
      <c r="E43" s="21">
        <f t="shared" si="10"/>
        <v>1.4787946428571397E-2</v>
      </c>
      <c r="F43" s="21">
        <f t="shared" si="11"/>
        <v>0.11104322590499471</v>
      </c>
      <c r="G43" s="20">
        <f t="shared" si="12"/>
        <v>212</v>
      </c>
      <c r="H43" s="20">
        <f t="shared" si="13"/>
        <v>1454</v>
      </c>
      <c r="I43" s="21">
        <f t="shared" si="18"/>
        <v>3.3489948181280343E-2</v>
      </c>
      <c r="J43" s="18"/>
      <c r="K43" s="20">
        <v>132707</v>
      </c>
      <c r="L43" s="20">
        <v>149766</v>
      </c>
      <c r="M43" s="20">
        <v>156054</v>
      </c>
      <c r="N43" s="21">
        <f t="shared" si="14"/>
        <v>4.19854973759064E-2</v>
      </c>
      <c r="O43" s="21">
        <f t="shared" si="15"/>
        <v>0.17592892613049793</v>
      </c>
      <c r="P43" s="20">
        <f t="shared" si="16"/>
        <v>6288</v>
      </c>
      <c r="Q43" s="20">
        <f t="shared" si="17"/>
        <v>23347</v>
      </c>
      <c r="R43" s="21">
        <f t="shared" si="19"/>
        <v>3.0075121314013027E-2</v>
      </c>
    </row>
    <row r="44" spans="1:18" x14ac:dyDescent="0.25">
      <c r="A44" s="40" t="s">
        <v>36</v>
      </c>
      <c r="B44" s="20">
        <v>8348</v>
      </c>
      <c r="C44" s="20">
        <v>5702</v>
      </c>
      <c r="D44" s="20">
        <v>7197</v>
      </c>
      <c r="E44" s="21">
        <f t="shared" si="10"/>
        <v>0.26218870571729225</v>
      </c>
      <c r="F44" s="21">
        <f t="shared" si="11"/>
        <v>-0.13787733588883566</v>
      </c>
      <c r="G44" s="20">
        <f t="shared" si="12"/>
        <v>1495</v>
      </c>
      <c r="H44" s="20">
        <f t="shared" si="13"/>
        <v>-1151</v>
      </c>
      <c r="I44" s="21">
        <f t="shared" si="18"/>
        <v>1.656771769732435E-2</v>
      </c>
      <c r="J44" s="18"/>
      <c r="K44" s="20">
        <v>61542</v>
      </c>
      <c r="L44" s="20">
        <v>34417</v>
      </c>
      <c r="M44" s="20">
        <v>51122</v>
      </c>
      <c r="N44" s="21">
        <f t="shared" si="14"/>
        <v>0.48537060173751345</v>
      </c>
      <c r="O44" s="21">
        <f t="shared" si="15"/>
        <v>-0.1693152643722986</v>
      </c>
      <c r="P44" s="20">
        <f t="shared" si="16"/>
        <v>16705</v>
      </c>
      <c r="Q44" s="20">
        <f t="shared" si="17"/>
        <v>-10420</v>
      </c>
      <c r="R44" s="21">
        <f t="shared" si="19"/>
        <v>9.8523610533211205E-3</v>
      </c>
    </row>
    <row r="45" spans="1:18" x14ac:dyDescent="0.25">
      <c r="A45" s="40" t="s">
        <v>37</v>
      </c>
      <c r="B45" s="20">
        <v>17968</v>
      </c>
      <c r="C45" s="20">
        <v>10970</v>
      </c>
      <c r="D45" s="20">
        <v>12283</v>
      </c>
      <c r="E45" s="21">
        <f t="shared" si="10"/>
        <v>0.11969006381039193</v>
      </c>
      <c r="F45" s="21">
        <f t="shared" si="11"/>
        <v>-0.31639581478183432</v>
      </c>
      <c r="G45" s="20">
        <f t="shared" si="12"/>
        <v>1313</v>
      </c>
      <c r="H45" s="20">
        <f t="shared" si="13"/>
        <v>-5685</v>
      </c>
      <c r="I45" s="21">
        <f t="shared" si="18"/>
        <v>2.8275847780496733E-2</v>
      </c>
      <c r="J45" s="18"/>
      <c r="K45" s="20">
        <v>106028</v>
      </c>
      <c r="L45" s="20">
        <v>56752</v>
      </c>
      <c r="M45" s="20">
        <v>70972</v>
      </c>
      <c r="N45" s="21">
        <f t="shared" si="14"/>
        <v>0.25056385678037785</v>
      </c>
      <c r="O45" s="21">
        <f t="shared" si="15"/>
        <v>-0.33062964499943415</v>
      </c>
      <c r="P45" s="20">
        <f t="shared" si="16"/>
        <v>14220</v>
      </c>
      <c r="Q45" s="20">
        <f t="shared" si="17"/>
        <v>-35056</v>
      </c>
      <c r="R45" s="21">
        <f t="shared" si="19"/>
        <v>1.3677903225153682E-2</v>
      </c>
    </row>
    <row r="46" spans="1:18" x14ac:dyDescent="0.25">
      <c r="A46" s="40" t="s">
        <v>38</v>
      </c>
      <c r="B46" s="20">
        <v>1005</v>
      </c>
      <c r="C46" s="20">
        <v>1993</v>
      </c>
      <c r="D46" s="20">
        <v>1983</v>
      </c>
      <c r="E46" s="21">
        <f t="shared" si="10"/>
        <v>-5.0175614651279954E-3</v>
      </c>
      <c r="F46" s="21">
        <f t="shared" si="11"/>
        <v>0.97313432835820901</v>
      </c>
      <c r="G46" s="20">
        <f t="shared" si="12"/>
        <v>-10</v>
      </c>
      <c r="H46" s="20">
        <f t="shared" si="13"/>
        <v>978</v>
      </c>
      <c r="I46" s="21">
        <f t="shared" si="18"/>
        <v>4.5649276356529364E-3</v>
      </c>
      <c r="J46" s="18"/>
      <c r="K46" s="20">
        <v>10674</v>
      </c>
      <c r="L46" s="20">
        <v>27620</v>
      </c>
      <c r="M46" s="20">
        <v>29385</v>
      </c>
      <c r="N46" s="21">
        <f t="shared" si="14"/>
        <v>6.3902968863142728E-2</v>
      </c>
      <c r="O46" s="21">
        <f t="shared" si="15"/>
        <v>1.7529510961214165</v>
      </c>
      <c r="P46" s="20">
        <f t="shared" si="16"/>
        <v>1765</v>
      </c>
      <c r="Q46" s="20">
        <f t="shared" si="17"/>
        <v>18711</v>
      </c>
      <c r="R46" s="21">
        <f t="shared" si="19"/>
        <v>5.6631514720050296E-3</v>
      </c>
    </row>
    <row r="47" spans="1:18" x14ac:dyDescent="0.25">
      <c r="A47" s="40" t="s">
        <v>39</v>
      </c>
      <c r="B47" s="20">
        <v>994</v>
      </c>
      <c r="C47" s="20">
        <v>1544</v>
      </c>
      <c r="D47" s="20">
        <v>2039</v>
      </c>
      <c r="E47" s="21">
        <f t="shared" si="10"/>
        <v>0.32059585492227982</v>
      </c>
      <c r="F47" s="21">
        <f t="shared" si="11"/>
        <v>1.0513078470824948</v>
      </c>
      <c r="G47" s="20">
        <f t="shared" si="12"/>
        <v>495</v>
      </c>
      <c r="H47" s="20">
        <f t="shared" si="13"/>
        <v>1045</v>
      </c>
      <c r="I47" s="21">
        <f t="shared" si="18"/>
        <v>4.6938413762462623E-3</v>
      </c>
      <c r="J47" s="18"/>
      <c r="K47" s="20">
        <v>10652</v>
      </c>
      <c r="L47" s="20">
        <v>15242</v>
      </c>
      <c r="M47" s="20">
        <v>20117</v>
      </c>
      <c r="N47" s="21">
        <f t="shared" si="14"/>
        <v>0.31983991602151951</v>
      </c>
      <c r="O47" s="21">
        <f t="shared" si="15"/>
        <v>0.88856552760045071</v>
      </c>
      <c r="P47" s="20">
        <f t="shared" si="16"/>
        <v>4875</v>
      </c>
      <c r="Q47" s="20">
        <f t="shared" si="17"/>
        <v>9465</v>
      </c>
      <c r="R47" s="21">
        <f t="shared" si="19"/>
        <v>3.8769990866879419E-3</v>
      </c>
    </row>
    <row r="48" spans="1:18" x14ac:dyDescent="0.25">
      <c r="A48" s="40" t="s">
        <v>40</v>
      </c>
      <c r="B48" s="20">
        <v>760</v>
      </c>
      <c r="C48" s="20">
        <v>1061</v>
      </c>
      <c r="D48" s="20">
        <v>821</v>
      </c>
      <c r="E48" s="21">
        <f t="shared" si="10"/>
        <v>-0.22620169651272382</v>
      </c>
      <c r="F48" s="21">
        <f t="shared" si="11"/>
        <v>8.0263157894736814E-2</v>
      </c>
      <c r="G48" s="20">
        <f t="shared" si="12"/>
        <v>-240</v>
      </c>
      <c r="H48" s="20">
        <f t="shared" si="13"/>
        <v>61</v>
      </c>
      <c r="I48" s="21">
        <f t="shared" si="18"/>
        <v>1.8899675183414327E-3</v>
      </c>
      <c r="J48" s="18"/>
      <c r="K48" s="20">
        <v>13370</v>
      </c>
      <c r="L48" s="20">
        <v>20656</v>
      </c>
      <c r="M48" s="20">
        <v>23851</v>
      </c>
      <c r="N48" s="21">
        <f t="shared" si="14"/>
        <v>0.15467660728117738</v>
      </c>
      <c r="O48" s="21">
        <f t="shared" si="15"/>
        <v>0.78391922213911736</v>
      </c>
      <c r="P48" s="20">
        <f t="shared" si="16"/>
        <v>3195</v>
      </c>
      <c r="Q48" s="20">
        <f t="shared" si="17"/>
        <v>10481</v>
      </c>
      <c r="R48" s="21">
        <f t="shared" si="19"/>
        <v>4.5966250045530697E-3</v>
      </c>
    </row>
    <row r="49" spans="1:18" x14ac:dyDescent="0.25">
      <c r="A49" s="40" t="s">
        <v>41</v>
      </c>
      <c r="B49" s="20">
        <v>1298</v>
      </c>
      <c r="C49" s="20">
        <v>2380</v>
      </c>
      <c r="D49" s="20">
        <v>2685</v>
      </c>
      <c r="E49" s="21">
        <f t="shared" si="10"/>
        <v>0.12815126050420167</v>
      </c>
      <c r="F49" s="21">
        <f t="shared" si="11"/>
        <v>1.0685670261941449</v>
      </c>
      <c r="G49" s="20">
        <f t="shared" si="12"/>
        <v>305</v>
      </c>
      <c r="H49" s="20">
        <f t="shared" si="13"/>
        <v>1387</v>
      </c>
      <c r="I49" s="21">
        <f t="shared" si="18"/>
        <v>6.1809534552335526E-3</v>
      </c>
      <c r="J49" s="18"/>
      <c r="K49" s="20">
        <v>10476</v>
      </c>
      <c r="L49" s="20">
        <v>21097</v>
      </c>
      <c r="M49" s="20">
        <v>21438</v>
      </c>
      <c r="N49" s="21">
        <f t="shared" si="14"/>
        <v>1.6163435559558126E-2</v>
      </c>
      <c r="O49" s="21">
        <f t="shared" si="15"/>
        <v>1.0463917525773194</v>
      </c>
      <c r="P49" s="20">
        <f t="shared" si="16"/>
        <v>341</v>
      </c>
      <c r="Q49" s="20">
        <f t="shared" si="17"/>
        <v>10962</v>
      </c>
      <c r="R49" s="21">
        <f t="shared" si="19"/>
        <v>4.131585545579167E-3</v>
      </c>
    </row>
    <row r="50" spans="1:18" x14ac:dyDescent="0.25">
      <c r="A50" s="40" t="s">
        <v>42</v>
      </c>
      <c r="B50" s="20">
        <v>1197</v>
      </c>
      <c r="C50" s="20">
        <v>2020</v>
      </c>
      <c r="D50" s="20">
        <v>2537</v>
      </c>
      <c r="E50" s="21">
        <f t="shared" si="10"/>
        <v>0.25594059405940595</v>
      </c>
      <c r="F50" s="21">
        <f t="shared" si="11"/>
        <v>1.1194653299916459</v>
      </c>
      <c r="G50" s="20">
        <f t="shared" si="12"/>
        <v>517</v>
      </c>
      <c r="H50" s="20">
        <f t="shared" si="13"/>
        <v>1340</v>
      </c>
      <c r="I50" s="21">
        <f t="shared" si="18"/>
        <v>5.8402528550940492E-3</v>
      </c>
      <c r="J50" s="18"/>
      <c r="K50" s="20">
        <v>17159</v>
      </c>
      <c r="L50" s="20">
        <v>28264</v>
      </c>
      <c r="M50" s="20">
        <v>36106</v>
      </c>
      <c r="N50" s="21">
        <f t="shared" si="14"/>
        <v>0.27745542032267201</v>
      </c>
      <c r="O50" s="21">
        <f t="shared" si="15"/>
        <v>1.1042018765662336</v>
      </c>
      <c r="P50" s="20">
        <f t="shared" si="16"/>
        <v>7842</v>
      </c>
      <c r="Q50" s="20">
        <f t="shared" si="17"/>
        <v>18947</v>
      </c>
      <c r="R50" s="21">
        <f t="shared" si="19"/>
        <v>6.95843957965675E-3</v>
      </c>
    </row>
    <row r="51" spans="1:18" x14ac:dyDescent="0.25">
      <c r="A51" s="40" t="s">
        <v>43</v>
      </c>
      <c r="B51" s="20">
        <v>4130</v>
      </c>
      <c r="C51" s="20">
        <v>7799</v>
      </c>
      <c r="D51" s="20">
        <v>8658</v>
      </c>
      <c r="E51" s="21">
        <f t="shared" si="10"/>
        <v>0.11014232593922291</v>
      </c>
      <c r="F51" s="21">
        <f t="shared" si="11"/>
        <v>1.0963680387409203</v>
      </c>
      <c r="G51" s="20">
        <f t="shared" si="12"/>
        <v>859</v>
      </c>
      <c r="H51" s="20">
        <f t="shared" si="13"/>
        <v>4528</v>
      </c>
      <c r="I51" s="21">
        <f t="shared" si="18"/>
        <v>1.993098510816093E-2</v>
      </c>
      <c r="J51" s="18"/>
      <c r="K51" s="20">
        <v>53107</v>
      </c>
      <c r="L51" s="20">
        <v>91265</v>
      </c>
      <c r="M51" s="20">
        <v>104646</v>
      </c>
      <c r="N51" s="21">
        <f t="shared" si="14"/>
        <v>0.1466169944666631</v>
      </c>
      <c r="O51" s="21">
        <f t="shared" si="15"/>
        <v>0.97047470201668329</v>
      </c>
      <c r="P51" s="20">
        <f t="shared" si="16"/>
        <v>13381</v>
      </c>
      <c r="Q51" s="20">
        <f t="shared" si="17"/>
        <v>51539</v>
      </c>
      <c r="R51" s="21">
        <f t="shared" si="19"/>
        <v>2.0167641617813113E-2</v>
      </c>
    </row>
    <row r="52" spans="1:18" x14ac:dyDescent="0.25">
      <c r="A52" s="40" t="s">
        <v>44</v>
      </c>
      <c r="B52" s="20">
        <v>3559</v>
      </c>
      <c r="C52" s="20">
        <v>3989</v>
      </c>
      <c r="D52" s="20">
        <v>3688</v>
      </c>
      <c r="E52" s="21">
        <f t="shared" si="10"/>
        <v>-7.5457508147405372E-2</v>
      </c>
      <c r="F52" s="21">
        <f t="shared" si="11"/>
        <v>3.6246136555212027E-2</v>
      </c>
      <c r="G52" s="20">
        <f t="shared" si="12"/>
        <v>-301</v>
      </c>
      <c r="H52" s="20">
        <f t="shared" si="13"/>
        <v>129</v>
      </c>
      <c r="I52" s="21">
        <f t="shared" si="18"/>
        <v>8.4898906305032936E-3</v>
      </c>
      <c r="J52" s="18"/>
      <c r="K52" s="20">
        <v>41827</v>
      </c>
      <c r="L52" s="20">
        <v>44226</v>
      </c>
      <c r="M52" s="20">
        <v>49390</v>
      </c>
      <c r="N52" s="21">
        <f t="shared" si="14"/>
        <v>0.11676389454167224</v>
      </c>
      <c r="O52" s="21">
        <f t="shared" si="15"/>
        <v>0.1808162191885625</v>
      </c>
      <c r="P52" s="20">
        <f t="shared" si="16"/>
        <v>5164</v>
      </c>
      <c r="Q52" s="20">
        <f t="shared" si="17"/>
        <v>7563</v>
      </c>
      <c r="R52" s="21">
        <f t="shared" si="19"/>
        <v>9.518565635607568E-3</v>
      </c>
    </row>
    <row r="53" spans="1:18" x14ac:dyDescent="0.25">
      <c r="A53" s="41" t="s">
        <v>45</v>
      </c>
      <c r="B53" s="20">
        <v>4286</v>
      </c>
      <c r="C53" s="20">
        <v>985</v>
      </c>
      <c r="D53" s="20">
        <v>909</v>
      </c>
      <c r="E53" s="21">
        <f>D53/C53-1</f>
        <v>-7.7157360406091335E-2</v>
      </c>
      <c r="F53" s="21">
        <f>D53/B53-1</f>
        <v>-0.78791413905739616</v>
      </c>
      <c r="G53" s="20">
        <f>D53-C53</f>
        <v>-76</v>
      </c>
      <c r="H53" s="20">
        <f>D53-B53</f>
        <v>-3377</v>
      </c>
      <c r="I53" s="21">
        <f>D53/$D$23</f>
        <v>2.0925462535595156E-3</v>
      </c>
      <c r="J53" s="18"/>
      <c r="K53" s="20">
        <v>58773</v>
      </c>
      <c r="L53" s="20">
        <v>7855</v>
      </c>
      <c r="M53" s="20">
        <v>8890</v>
      </c>
      <c r="N53" s="21">
        <f>M53/L53-1</f>
        <v>0.13176320814767672</v>
      </c>
      <c r="O53" s="21">
        <f>M53/K53-1</f>
        <v>-0.8487400677181699</v>
      </c>
      <c r="P53" s="20">
        <f>M53-L53</f>
        <v>1035</v>
      </c>
      <c r="Q53" s="20">
        <f>M53-K53</f>
        <v>-49883</v>
      </c>
      <c r="R53" s="21">
        <f>M53/$M$23</f>
        <v>1.7133032699038527E-3</v>
      </c>
    </row>
    <row r="54" spans="1:18" x14ac:dyDescent="0.25">
      <c r="A54" s="39" t="s">
        <v>46</v>
      </c>
      <c r="B54" s="23">
        <f>B29-SUM(B30:B53)</f>
        <v>24056</v>
      </c>
      <c r="C54" s="23">
        <f>C29-SUM(C30:C53)</f>
        <v>27798</v>
      </c>
      <c r="D54" s="23">
        <f>D29-SUM(D30:D53)</f>
        <v>22610</v>
      </c>
      <c r="E54" s="24">
        <f>D54/C54-1</f>
        <v>-0.18663213180804372</v>
      </c>
      <c r="F54" s="24">
        <f>D54/B54-1</f>
        <v>-6.0109743930828019E-2</v>
      </c>
      <c r="G54" s="23">
        <f>D54-C54</f>
        <v>-5188</v>
      </c>
      <c r="H54" s="23">
        <f>D54-B54</f>
        <v>-1446</v>
      </c>
      <c r="I54" s="24">
        <f>D54/$D$23</f>
        <v>5.2048922764555167E-2</v>
      </c>
      <c r="J54" s="18"/>
      <c r="K54" s="23">
        <f>K29-SUM(K30:K53)</f>
        <v>270305</v>
      </c>
      <c r="L54" s="23">
        <f>L29-SUM(L30:L53)</f>
        <v>257148</v>
      </c>
      <c r="M54" s="23">
        <f>M29-SUM(M30:M53)</f>
        <v>253543</v>
      </c>
      <c r="N54" s="24">
        <f>M54/L54-1</f>
        <v>-1.4019164061163214E-2</v>
      </c>
      <c r="O54" s="24">
        <f>M54/K54-1</f>
        <v>-6.2011431531048267E-2</v>
      </c>
      <c r="P54" s="23">
        <f>M54-L54</f>
        <v>-3605</v>
      </c>
      <c r="Q54" s="23">
        <f>M54-K54</f>
        <v>-16762</v>
      </c>
      <c r="R54" s="24">
        <f>M54/$M$23</f>
        <v>4.8863447802163389E-2</v>
      </c>
    </row>
    <row r="55" spans="1:18" ht="21" x14ac:dyDescent="0.35">
      <c r="A55" s="336" t="s">
        <v>47</v>
      </c>
      <c r="B55" s="337"/>
      <c r="C55" s="337"/>
      <c r="D55" s="337"/>
      <c r="E55" s="337"/>
      <c r="F55" s="337"/>
      <c r="G55" s="337"/>
      <c r="H55" s="337"/>
      <c r="I55" s="337"/>
      <c r="J55" s="337"/>
      <c r="K55" s="337"/>
      <c r="L55" s="337"/>
      <c r="M55" s="337"/>
      <c r="N55" s="337"/>
      <c r="O55" s="337"/>
      <c r="P55" s="337"/>
      <c r="Q55" s="337"/>
      <c r="R55" s="338"/>
    </row>
    <row r="56" spans="1:18" x14ac:dyDescent="0.25">
      <c r="A56" s="1"/>
      <c r="B56" s="329" t="s">
        <v>146</v>
      </c>
      <c r="C56" s="330"/>
      <c r="D56" s="330"/>
      <c r="E56" s="330"/>
      <c r="F56" s="330"/>
      <c r="G56" s="330"/>
      <c r="H56" s="330"/>
      <c r="I56" s="331"/>
      <c r="J56" s="3"/>
      <c r="K56" s="329" t="str">
        <f>K$5</f>
        <v>acumulado diciembre</v>
      </c>
      <c r="L56" s="330"/>
      <c r="M56" s="330"/>
      <c r="N56" s="330"/>
      <c r="O56" s="330"/>
      <c r="P56" s="330"/>
      <c r="Q56" s="330"/>
      <c r="R56" s="331"/>
    </row>
    <row r="57" spans="1:18" x14ac:dyDescent="0.25">
      <c r="A57" s="4"/>
      <c r="B57" s="5">
        <f>B$6</f>
        <v>2019</v>
      </c>
      <c r="C57" s="5">
        <f>C$6</f>
        <v>2022</v>
      </c>
      <c r="D57" s="5">
        <f>D$6</f>
        <v>2023</v>
      </c>
      <c r="E57" s="5" t="str">
        <f>CONCATENATE("var ",RIGHT(D57,2),"/",RIGHT(C57,2))</f>
        <v>var 23/22</v>
      </c>
      <c r="F57" s="5" t="str">
        <f>CONCATENATE("var ",RIGHT(D57,2),"/",RIGHT(B57,2))</f>
        <v>var 23/19</v>
      </c>
      <c r="G57" s="5" t="str">
        <f>CONCATENATE("dif ",RIGHT(D57,2),"-",RIGHT(C57,2))</f>
        <v>dif 23-22</v>
      </c>
      <c r="H57" s="5" t="str">
        <f>CONCATENATE("dif ",RIGHT(D57,2),"-",RIGHT(B57,2))</f>
        <v>dif 23-19</v>
      </c>
      <c r="I57" s="5" t="str">
        <f>CONCATENATE("cuota ",RIGHT(D57,2))</f>
        <v>cuota 23</v>
      </c>
      <c r="J57" s="6"/>
      <c r="K57" s="5">
        <f>K$6</f>
        <v>2019</v>
      </c>
      <c r="L57" s="5">
        <f>L$6</f>
        <v>2022</v>
      </c>
      <c r="M57" s="5">
        <f>M$6</f>
        <v>2023</v>
      </c>
      <c r="N57" s="5" t="str">
        <f>CONCATENATE("var ",RIGHT(M57,2),"/",RIGHT(L57,2))</f>
        <v>var 23/22</v>
      </c>
      <c r="O57" s="5" t="str">
        <f>CONCATENATE("var ",RIGHT(M57,2),"/",RIGHT(K57,2))</f>
        <v>var 23/19</v>
      </c>
      <c r="P57" s="5" t="str">
        <f>CONCATENATE("dif ",RIGHT(M57,2),"-",RIGHT(L57,2))</f>
        <v>dif 23-22</v>
      </c>
      <c r="Q57" s="5" t="str">
        <f>CONCATENATE("dif ",RIGHT(M57,2),"-",RIGHT(K57,2))</f>
        <v>dif 23-19</v>
      </c>
      <c r="R57" s="5" t="str">
        <f>CONCATENATE("cuota ",RIGHT(M57,2))</f>
        <v>cuota 23</v>
      </c>
    </row>
    <row r="58" spans="1:18" x14ac:dyDescent="0.25">
      <c r="A58" s="7" t="s">
        <v>48</v>
      </c>
      <c r="B58" s="8">
        <v>397253</v>
      </c>
      <c r="C58" s="8">
        <v>423458</v>
      </c>
      <c r="D58" s="8">
        <v>434399</v>
      </c>
      <c r="E58" s="9">
        <f t="shared" ref="E58:E68" si="20">D58/C58-1</f>
        <v>2.5837273117995219E-2</v>
      </c>
      <c r="F58" s="9">
        <f t="shared" ref="F58:F68" si="21">D58/B58-1</f>
        <v>9.3507160424213254E-2</v>
      </c>
      <c r="G58" s="8">
        <f t="shared" ref="G58:G68" si="22">D58-C58</f>
        <v>10941</v>
      </c>
      <c r="H58" s="8">
        <f t="shared" ref="H58:H68" si="23">D58-B58</f>
        <v>37146</v>
      </c>
      <c r="I58" s="9">
        <f>D58/$D$58</f>
        <v>1</v>
      </c>
      <c r="J58" s="10"/>
      <c r="K58" s="8">
        <v>4831573</v>
      </c>
      <c r="L58" s="8">
        <v>4757683</v>
      </c>
      <c r="M58" s="8">
        <v>5188807</v>
      </c>
      <c r="N58" s="9">
        <f t="shared" ref="N58:N68" si="24">M58/L58-1</f>
        <v>9.0616377762032574E-2</v>
      </c>
      <c r="O58" s="9">
        <f t="shared" ref="O58:O68" si="25">M58/K58-1</f>
        <v>7.3937411273719666E-2</v>
      </c>
      <c r="P58" s="8">
        <f t="shared" ref="P58:P68" si="26">M58-L58</f>
        <v>431124</v>
      </c>
      <c r="Q58" s="8">
        <f t="shared" ref="Q58:Q68" si="27">M58-K58</f>
        <v>357234</v>
      </c>
      <c r="R58" s="9">
        <f>M58/$M$58</f>
        <v>1</v>
      </c>
    </row>
    <row r="59" spans="1:18" x14ac:dyDescent="0.25">
      <c r="A59" s="42" t="s">
        <v>49</v>
      </c>
      <c r="B59" s="43">
        <v>141195</v>
      </c>
      <c r="C59" s="43">
        <v>153975</v>
      </c>
      <c r="D59" s="43">
        <v>161770</v>
      </c>
      <c r="E59" s="44">
        <f t="shared" si="20"/>
        <v>5.0625101477512535E-2</v>
      </c>
      <c r="F59" s="44">
        <f t="shared" si="21"/>
        <v>0.14572045752328333</v>
      </c>
      <c r="G59" s="43">
        <f t="shared" si="22"/>
        <v>7795</v>
      </c>
      <c r="H59" s="43">
        <f t="shared" si="23"/>
        <v>20575</v>
      </c>
      <c r="I59" s="44">
        <f t="shared" ref="I59:I68" si="28">D59/$D$58</f>
        <v>0.37239956813896902</v>
      </c>
      <c r="J59" s="45"/>
      <c r="K59" s="43">
        <v>1762715</v>
      </c>
      <c r="L59" s="43">
        <v>1757049</v>
      </c>
      <c r="M59" s="43">
        <v>1888332</v>
      </c>
      <c r="N59" s="44">
        <f t="shared" si="24"/>
        <v>7.4717893467968199E-2</v>
      </c>
      <c r="O59" s="44">
        <f t="shared" si="25"/>
        <v>7.1263363618055076E-2</v>
      </c>
      <c r="P59" s="43">
        <f t="shared" si="26"/>
        <v>131283</v>
      </c>
      <c r="Q59" s="43">
        <f t="shared" si="27"/>
        <v>125617</v>
      </c>
      <c r="R59" s="44">
        <f t="shared" ref="R59:R68" si="29">M59/$M$58</f>
        <v>0.36392411589022294</v>
      </c>
    </row>
    <row r="60" spans="1:18" x14ac:dyDescent="0.25">
      <c r="A60" s="46" t="s">
        <v>50</v>
      </c>
      <c r="B60" s="20">
        <v>109344</v>
      </c>
      <c r="C60" s="20">
        <v>108917</v>
      </c>
      <c r="D60" s="20">
        <v>111619</v>
      </c>
      <c r="E60" s="21">
        <f t="shared" si="20"/>
        <v>2.4807881230661799E-2</v>
      </c>
      <c r="F60" s="21">
        <f t="shared" si="21"/>
        <v>2.0805896985659933E-2</v>
      </c>
      <c r="G60" s="20">
        <f t="shared" si="22"/>
        <v>2702</v>
      </c>
      <c r="H60" s="20">
        <f t="shared" si="23"/>
        <v>2275</v>
      </c>
      <c r="I60" s="21">
        <f t="shared" si="28"/>
        <v>0.25695040734439994</v>
      </c>
      <c r="J60" s="18"/>
      <c r="K60" s="20">
        <v>1299411</v>
      </c>
      <c r="L60" s="20">
        <v>1243535</v>
      </c>
      <c r="M60" s="20">
        <v>1319978</v>
      </c>
      <c r="N60" s="21">
        <f t="shared" si="24"/>
        <v>6.1472334916186533E-2</v>
      </c>
      <c r="O60" s="21">
        <f t="shared" si="25"/>
        <v>1.5827940505352078E-2</v>
      </c>
      <c r="P60" s="20">
        <f t="shared" si="26"/>
        <v>76443</v>
      </c>
      <c r="Q60" s="20">
        <f t="shared" si="27"/>
        <v>20567</v>
      </c>
      <c r="R60" s="21">
        <f t="shared" si="29"/>
        <v>0.25438949646807058</v>
      </c>
    </row>
    <row r="61" spans="1:18" x14ac:dyDescent="0.25">
      <c r="A61" s="47" t="s">
        <v>51</v>
      </c>
      <c r="B61" s="48">
        <v>3627</v>
      </c>
      <c r="C61" s="48">
        <v>4675</v>
      </c>
      <c r="D61" s="48">
        <v>5492</v>
      </c>
      <c r="E61" s="49">
        <f t="shared" si="20"/>
        <v>0.17475935828877009</v>
      </c>
      <c r="F61" s="49">
        <f t="shared" si="21"/>
        <v>0.51419906258615944</v>
      </c>
      <c r="G61" s="48">
        <f t="shared" si="22"/>
        <v>817</v>
      </c>
      <c r="H61" s="48">
        <f t="shared" si="23"/>
        <v>1865</v>
      </c>
      <c r="I61" s="49">
        <f t="shared" si="28"/>
        <v>1.2642754702473993E-2</v>
      </c>
      <c r="J61" s="18"/>
      <c r="K61" s="48">
        <v>45076</v>
      </c>
      <c r="L61" s="48">
        <v>37751</v>
      </c>
      <c r="M61" s="48">
        <v>51166</v>
      </c>
      <c r="N61" s="49">
        <f t="shared" si="24"/>
        <v>0.3553548250377474</v>
      </c>
      <c r="O61" s="49">
        <f t="shared" si="25"/>
        <v>0.13510515573697757</v>
      </c>
      <c r="P61" s="48">
        <f t="shared" si="26"/>
        <v>13415</v>
      </c>
      <c r="Q61" s="48">
        <f t="shared" si="27"/>
        <v>6090</v>
      </c>
      <c r="R61" s="49">
        <f t="shared" si="29"/>
        <v>9.8608408445332429E-3</v>
      </c>
    </row>
    <row r="62" spans="1:18" x14ac:dyDescent="0.25">
      <c r="A62" s="46" t="s">
        <v>52</v>
      </c>
      <c r="B62" s="20">
        <v>62015</v>
      </c>
      <c r="C62" s="20">
        <v>61100</v>
      </c>
      <c r="D62" s="20">
        <v>62539</v>
      </c>
      <c r="E62" s="21">
        <f t="shared" si="20"/>
        <v>2.3551554828150634E-2</v>
      </c>
      <c r="F62" s="21">
        <f t="shared" si="21"/>
        <v>8.4495686527452651E-3</v>
      </c>
      <c r="G62" s="20">
        <f t="shared" si="22"/>
        <v>1439</v>
      </c>
      <c r="H62" s="20">
        <f t="shared" si="23"/>
        <v>524</v>
      </c>
      <c r="I62" s="21">
        <f t="shared" si="28"/>
        <v>0.14396672183867826</v>
      </c>
      <c r="J62" s="18"/>
      <c r="K62" s="20">
        <v>791721</v>
      </c>
      <c r="L62" s="20">
        <v>710225</v>
      </c>
      <c r="M62" s="20">
        <v>797848</v>
      </c>
      <c r="N62" s="21">
        <f t="shared" si="24"/>
        <v>0.12337357879545219</v>
      </c>
      <c r="O62" s="21">
        <f t="shared" si="25"/>
        <v>7.7388372924300786E-3</v>
      </c>
      <c r="P62" s="20">
        <f t="shared" si="26"/>
        <v>87623</v>
      </c>
      <c r="Q62" s="20">
        <f t="shared" si="27"/>
        <v>6127</v>
      </c>
      <c r="R62" s="21">
        <f t="shared" si="29"/>
        <v>0.1537632831593081</v>
      </c>
    </row>
    <row r="63" spans="1:18" x14ac:dyDescent="0.25">
      <c r="A63" s="46" t="s">
        <v>53</v>
      </c>
      <c r="B63" s="20">
        <v>11708</v>
      </c>
      <c r="C63" s="20">
        <v>17905</v>
      </c>
      <c r="D63" s="20">
        <v>20333</v>
      </c>
      <c r="E63" s="21">
        <f>D63/C63-1</f>
        <v>0.13560457972633344</v>
      </c>
      <c r="F63" s="21">
        <f>D63/B63-1</f>
        <v>0.73667577724632727</v>
      </c>
      <c r="G63" s="20">
        <f>D63-C63</f>
        <v>2428</v>
      </c>
      <c r="H63" s="20">
        <f>D63-B63</f>
        <v>8625</v>
      </c>
      <c r="I63" s="21">
        <f>D63/$D$58</f>
        <v>4.6807197990787273E-2</v>
      </c>
      <c r="J63" s="18"/>
      <c r="K63" s="20">
        <v>142901</v>
      </c>
      <c r="L63" s="20">
        <v>198873</v>
      </c>
      <c r="M63" s="20">
        <v>252588</v>
      </c>
      <c r="N63" s="21">
        <f>M63/L63-1</f>
        <v>0.27009699657570407</v>
      </c>
      <c r="O63" s="21">
        <f>M63/K63-1</f>
        <v>0.76757335498002122</v>
      </c>
      <c r="P63" s="20">
        <f>M63-L63</f>
        <v>53715</v>
      </c>
      <c r="Q63" s="20">
        <f>M63-K63</f>
        <v>109687</v>
      </c>
      <c r="R63" s="21">
        <f>M63/$M$58</f>
        <v>4.8679397788354818E-2</v>
      </c>
    </row>
    <row r="64" spans="1:18" x14ac:dyDescent="0.25">
      <c r="A64" s="46" t="s">
        <v>54</v>
      </c>
      <c r="B64" s="20">
        <v>20923</v>
      </c>
      <c r="C64" s="20">
        <v>23965</v>
      </c>
      <c r="D64" s="20">
        <v>20577</v>
      </c>
      <c r="E64" s="21">
        <f t="shared" si="20"/>
        <v>-0.14137283538493639</v>
      </c>
      <c r="F64" s="21">
        <f t="shared" si="21"/>
        <v>-1.6536825503034924E-2</v>
      </c>
      <c r="G64" s="20">
        <f t="shared" si="22"/>
        <v>-3388</v>
      </c>
      <c r="H64" s="20">
        <f t="shared" si="23"/>
        <v>-346</v>
      </c>
      <c r="I64" s="21">
        <f t="shared" si="28"/>
        <v>4.7368893574801049E-2</v>
      </c>
      <c r="J64" s="18"/>
      <c r="K64" s="20">
        <v>220415</v>
      </c>
      <c r="L64" s="20">
        <v>229131</v>
      </c>
      <c r="M64" s="20">
        <v>239109</v>
      </c>
      <c r="N64" s="21">
        <f t="shared" si="24"/>
        <v>4.3547141155059865E-2</v>
      </c>
      <c r="O64" s="21">
        <f t="shared" si="25"/>
        <v>8.4812739604836374E-2</v>
      </c>
      <c r="P64" s="20">
        <f t="shared" si="26"/>
        <v>9978</v>
      </c>
      <c r="Q64" s="20">
        <f t="shared" si="27"/>
        <v>18694</v>
      </c>
      <c r="R64" s="21">
        <f t="shared" si="29"/>
        <v>4.6081690839532091E-2</v>
      </c>
    </row>
    <row r="65" spans="1:18" x14ac:dyDescent="0.25">
      <c r="A65" s="46" t="s">
        <v>55</v>
      </c>
      <c r="B65" s="20">
        <v>5767</v>
      </c>
      <c r="C65" s="20">
        <v>5166</v>
      </c>
      <c r="D65" s="20">
        <v>4585</v>
      </c>
      <c r="E65" s="21">
        <f>D65/C65-1</f>
        <v>-0.11246612466124661</v>
      </c>
      <c r="F65" s="21">
        <f>D65/B65-1</f>
        <v>-0.20495925091035205</v>
      </c>
      <c r="G65" s="20">
        <f>D65-C65</f>
        <v>-581</v>
      </c>
      <c r="H65" s="20">
        <f>D65-B65</f>
        <v>-1182</v>
      </c>
      <c r="I65" s="21">
        <f>D65/$D$58</f>
        <v>1.0554812511078525E-2</v>
      </c>
      <c r="J65" s="18"/>
      <c r="K65" s="20">
        <v>55887</v>
      </c>
      <c r="L65" s="20">
        <v>51485</v>
      </c>
      <c r="M65" s="20">
        <v>58157</v>
      </c>
      <c r="N65" s="21">
        <f>M65/L65-1</f>
        <v>0.12959114305137409</v>
      </c>
      <c r="O65" s="21">
        <f>M65/K65-1</f>
        <v>4.0617674951240801E-2</v>
      </c>
      <c r="P65" s="20">
        <f>M65-L65</f>
        <v>6672</v>
      </c>
      <c r="Q65" s="20">
        <f>M65-K65</f>
        <v>2270</v>
      </c>
      <c r="R65" s="21">
        <f>M65/$M$58</f>
        <v>1.1208164034622988E-2</v>
      </c>
    </row>
    <row r="66" spans="1:18" x14ac:dyDescent="0.25">
      <c r="A66" s="46" t="s">
        <v>56</v>
      </c>
      <c r="B66" s="20">
        <v>20974</v>
      </c>
      <c r="C66" s="20">
        <v>23285</v>
      </c>
      <c r="D66" s="20">
        <v>24142</v>
      </c>
      <c r="E66" s="21">
        <f t="shared" si="20"/>
        <v>3.6804809963495888E-2</v>
      </c>
      <c r="F66" s="21">
        <f t="shared" si="21"/>
        <v>0.15104414989987602</v>
      </c>
      <c r="G66" s="20">
        <f t="shared" si="22"/>
        <v>857</v>
      </c>
      <c r="H66" s="20">
        <f t="shared" si="23"/>
        <v>3168</v>
      </c>
      <c r="I66" s="21">
        <f t="shared" si="28"/>
        <v>5.5575634382215432E-2</v>
      </c>
      <c r="J66" s="18"/>
      <c r="K66" s="20">
        <v>250224</v>
      </c>
      <c r="L66" s="20">
        <v>257117</v>
      </c>
      <c r="M66" s="20">
        <v>278594</v>
      </c>
      <c r="N66" s="21">
        <f t="shared" si="24"/>
        <v>8.3530066078866927E-2</v>
      </c>
      <c r="O66" s="21">
        <f t="shared" si="25"/>
        <v>0.1133784129420039</v>
      </c>
      <c r="P66" s="20">
        <f t="shared" si="26"/>
        <v>21477</v>
      </c>
      <c r="Q66" s="20">
        <f t="shared" si="27"/>
        <v>28370</v>
      </c>
      <c r="R66" s="21">
        <f t="shared" si="29"/>
        <v>5.3691339839774345E-2</v>
      </c>
    </row>
    <row r="67" spans="1:18" x14ac:dyDescent="0.25">
      <c r="A67" s="50" t="s">
        <v>57</v>
      </c>
      <c r="B67" s="28">
        <v>10746</v>
      </c>
      <c r="C67" s="28">
        <v>14121</v>
      </c>
      <c r="D67" s="28">
        <v>12492</v>
      </c>
      <c r="E67" s="29">
        <f t="shared" si="20"/>
        <v>-0.11536010197578073</v>
      </c>
      <c r="F67" s="29">
        <f t="shared" si="21"/>
        <v>0.16247906197654949</v>
      </c>
      <c r="G67" s="28">
        <f t="shared" si="22"/>
        <v>-1629</v>
      </c>
      <c r="H67" s="28">
        <f t="shared" si="23"/>
        <v>1746</v>
      </c>
      <c r="I67" s="29">
        <f t="shared" si="28"/>
        <v>2.8756972276639679E-2</v>
      </c>
      <c r="J67" s="18"/>
      <c r="K67" s="28">
        <v>137126</v>
      </c>
      <c r="L67" s="28">
        <v>161080</v>
      </c>
      <c r="M67" s="28">
        <v>179837</v>
      </c>
      <c r="N67" s="29">
        <f t="shared" si="24"/>
        <v>0.116445244598957</v>
      </c>
      <c r="O67" s="29">
        <f t="shared" si="25"/>
        <v>0.31147266018114728</v>
      </c>
      <c r="P67" s="28">
        <f t="shared" si="26"/>
        <v>18757</v>
      </c>
      <c r="Q67" s="28">
        <f t="shared" si="27"/>
        <v>42711</v>
      </c>
      <c r="R67" s="29">
        <f t="shared" si="29"/>
        <v>3.4658641186692818E-2</v>
      </c>
    </row>
    <row r="68" spans="1:18" x14ac:dyDescent="0.25">
      <c r="A68" s="51" t="s">
        <v>58</v>
      </c>
      <c r="B68" s="52">
        <f>B58-SUM(B59:B67)</f>
        <v>10954</v>
      </c>
      <c r="C68" s="52">
        <f>C58-SUM(C59:C67)</f>
        <v>10349</v>
      </c>
      <c r="D68" s="52">
        <f>D58-SUM(D59:D67)</f>
        <v>10850</v>
      </c>
      <c r="E68" s="53">
        <f t="shared" si="20"/>
        <v>4.8410474441975104E-2</v>
      </c>
      <c r="F68" s="53">
        <f t="shared" si="21"/>
        <v>-9.4942486762826794E-3</v>
      </c>
      <c r="G68" s="52">
        <f t="shared" si="22"/>
        <v>501</v>
      </c>
      <c r="H68" s="52">
        <f t="shared" si="23"/>
        <v>-104</v>
      </c>
      <c r="I68" s="53">
        <f t="shared" si="28"/>
        <v>2.4977037239956815E-2</v>
      </c>
      <c r="J68" s="18"/>
      <c r="K68" s="52">
        <f>K58-SUM(K59:K67)</f>
        <v>126097</v>
      </c>
      <c r="L68" s="52">
        <f>L58-SUM(L59:L67)</f>
        <v>111437</v>
      </c>
      <c r="M68" s="52">
        <f>M58-SUM(M59:M67)</f>
        <v>123198</v>
      </c>
      <c r="N68" s="53">
        <f t="shared" si="24"/>
        <v>0.10553945278498156</v>
      </c>
      <c r="O68" s="53">
        <f t="shared" si="25"/>
        <v>-2.2990237674171521E-2</v>
      </c>
      <c r="P68" s="52">
        <f t="shared" si="26"/>
        <v>11761</v>
      </c>
      <c r="Q68" s="52">
        <f t="shared" si="27"/>
        <v>-2899</v>
      </c>
      <c r="R68" s="53">
        <f t="shared" si="29"/>
        <v>2.3743029948888057E-2</v>
      </c>
    </row>
    <row r="69" spans="1:18" ht="21" x14ac:dyDescent="0.35">
      <c r="A69" s="332" t="s">
        <v>59</v>
      </c>
      <c r="B69" s="332"/>
      <c r="C69" s="332"/>
      <c r="D69" s="332"/>
      <c r="E69" s="332"/>
      <c r="F69" s="332"/>
      <c r="G69" s="332"/>
      <c r="H69" s="332"/>
      <c r="I69" s="332"/>
      <c r="J69" s="332"/>
      <c r="K69" s="332"/>
      <c r="L69" s="332"/>
      <c r="M69" s="332"/>
      <c r="N69" s="332"/>
      <c r="O69" s="332"/>
      <c r="P69" s="332"/>
      <c r="Q69" s="332"/>
      <c r="R69" s="332"/>
    </row>
    <row r="70" spans="1:18" x14ac:dyDescent="0.25">
      <c r="A70" s="54"/>
      <c r="B70" s="329" t="s">
        <v>146</v>
      </c>
      <c r="C70" s="330"/>
      <c r="D70" s="330"/>
      <c r="E70" s="330"/>
      <c r="F70" s="330"/>
      <c r="G70" s="330"/>
      <c r="H70" s="330"/>
      <c r="I70" s="331"/>
      <c r="J70" s="55"/>
      <c r="K70" s="329" t="str">
        <f>K$5</f>
        <v>acumulado diciembre</v>
      </c>
      <c r="L70" s="330"/>
      <c r="M70" s="330"/>
      <c r="N70" s="330"/>
      <c r="O70" s="330"/>
      <c r="P70" s="330"/>
      <c r="Q70" s="330"/>
      <c r="R70" s="331"/>
    </row>
    <row r="71" spans="1:18" x14ac:dyDescent="0.25">
      <c r="A71" s="4"/>
      <c r="B71" s="5">
        <f>B$6</f>
        <v>2019</v>
      </c>
      <c r="C71" s="5">
        <f>C$6</f>
        <v>2022</v>
      </c>
      <c r="D71" s="5">
        <f>D$6</f>
        <v>2023</v>
      </c>
      <c r="E71" s="5" t="str">
        <f>CONCATENATE("var ",RIGHT(D71,2),"/",RIGHT(C71,2))</f>
        <v>var 23/22</v>
      </c>
      <c r="F71" s="5" t="str">
        <f>CONCATENATE("var ",RIGHT(D71,2),"/",RIGHT(B71,2))</f>
        <v>var 23/19</v>
      </c>
      <c r="G71" s="5" t="str">
        <f>CONCATENATE("dif ",RIGHT(D71,2),"-",RIGHT(C71,2))</f>
        <v>dif 23-22</v>
      </c>
      <c r="H71" s="5" t="str">
        <f>CONCATENATE("dif ",RIGHT(D71,2),"-",RIGHT(B71,2))</f>
        <v>dif 23-19</v>
      </c>
      <c r="I71" s="5" t="str">
        <f>CONCATENATE("cuota ",RIGHT(D71,2))</f>
        <v>cuota 23</v>
      </c>
      <c r="J71" s="56"/>
      <c r="K71" s="5">
        <f>K$6</f>
        <v>2019</v>
      </c>
      <c r="L71" s="5">
        <f>L$6</f>
        <v>2022</v>
      </c>
      <c r="M71" s="5">
        <f>M$6</f>
        <v>2023</v>
      </c>
      <c r="N71" s="5" t="str">
        <f>CONCATENATE("var ",RIGHT(M71,2),"/",RIGHT(L71,2))</f>
        <v>var 23/22</v>
      </c>
      <c r="O71" s="5" t="str">
        <f>CONCATENATE("var ",RIGHT(M71,2),"/",RIGHT(K71,2))</f>
        <v>var 23/19</v>
      </c>
      <c r="P71" s="5" t="str">
        <f>CONCATENATE("dif ",RIGHT(M71,2),"-",RIGHT(L71,2))</f>
        <v>dif 23-22</v>
      </c>
      <c r="Q71" s="5" t="str">
        <f>CONCATENATE("dif ",RIGHT(M71,2),"-",RIGHT(K71,2))</f>
        <v>dif 23-19</v>
      </c>
      <c r="R71" s="5" t="str">
        <f>CONCATENATE("cuota ",RIGHT(M71,2))</f>
        <v>cuota 23</v>
      </c>
    </row>
    <row r="72" spans="1:18" x14ac:dyDescent="0.25">
      <c r="A72" s="57" t="s">
        <v>4</v>
      </c>
      <c r="B72" s="58">
        <v>2854802</v>
      </c>
      <c r="C72" s="58">
        <v>2818920</v>
      </c>
      <c r="D72" s="58">
        <v>2932508</v>
      </c>
      <c r="E72" s="59">
        <f t="shared" ref="E72:E83" si="30">D72/C72-1</f>
        <v>4.0294864699955912E-2</v>
      </c>
      <c r="F72" s="59">
        <f t="shared" ref="F72:F83" si="31">D72/B72-1</f>
        <v>2.7219400855120535E-2</v>
      </c>
      <c r="G72" s="58">
        <f t="shared" ref="G72:G83" si="32">D72-C72</f>
        <v>113588</v>
      </c>
      <c r="H72" s="58">
        <f t="shared" ref="H72:H83" si="33">D72-B72</f>
        <v>77706</v>
      </c>
      <c r="I72" s="59">
        <f>D72/$D$72</f>
        <v>1</v>
      </c>
      <c r="J72" s="60"/>
      <c r="K72" s="58">
        <v>34034766</v>
      </c>
      <c r="L72" s="58">
        <v>31405937</v>
      </c>
      <c r="M72" s="58">
        <v>34509923</v>
      </c>
      <c r="N72" s="59">
        <f t="shared" ref="N72:N83" si="34">M72/L72-1</f>
        <v>9.8834370074677214E-2</v>
      </c>
      <c r="O72" s="59">
        <f t="shared" ref="O72:O83" si="35">M72/K72-1</f>
        <v>1.3960930420382489E-2</v>
      </c>
      <c r="P72" s="58">
        <f t="shared" ref="P72:P83" si="36">M72-L72</f>
        <v>3103986</v>
      </c>
      <c r="Q72" s="58">
        <f t="shared" ref="Q72:Q83" si="37">M72-K72</f>
        <v>475157</v>
      </c>
      <c r="R72" s="59">
        <f>M72/$M$72</f>
        <v>1</v>
      </c>
    </row>
    <row r="73" spans="1:18" x14ac:dyDescent="0.25">
      <c r="A73" s="61" t="s">
        <v>5</v>
      </c>
      <c r="B73" s="62">
        <v>2021610</v>
      </c>
      <c r="C73" s="62">
        <v>2150387</v>
      </c>
      <c r="D73" s="62">
        <v>2184627</v>
      </c>
      <c r="E73" s="63">
        <f t="shared" si="30"/>
        <v>1.5922715306593727E-2</v>
      </c>
      <c r="F73" s="63">
        <f t="shared" si="31"/>
        <v>8.0637214893080289E-2</v>
      </c>
      <c r="G73" s="62">
        <f t="shared" si="32"/>
        <v>34240</v>
      </c>
      <c r="H73" s="62">
        <f t="shared" si="33"/>
        <v>163017</v>
      </c>
      <c r="I73" s="63">
        <f t="shared" ref="I73:I83" si="38">D73/$D$72</f>
        <v>0.74496881167928608</v>
      </c>
      <c r="J73" s="64"/>
      <c r="K73" s="62">
        <v>24096786</v>
      </c>
      <c r="L73" s="62">
        <v>24186974</v>
      </c>
      <c r="M73" s="62">
        <v>26238302</v>
      </c>
      <c r="N73" s="63">
        <f t="shared" si="34"/>
        <v>8.4811270727789267E-2</v>
      </c>
      <c r="O73" s="63">
        <f t="shared" si="35"/>
        <v>8.8871437045587642E-2</v>
      </c>
      <c r="P73" s="62">
        <f t="shared" si="36"/>
        <v>2051328</v>
      </c>
      <c r="Q73" s="62">
        <f t="shared" si="37"/>
        <v>2141516</v>
      </c>
      <c r="R73" s="63">
        <f t="shared" ref="R73:R83" si="39">M73/$M$72</f>
        <v>0.76031180944680754</v>
      </c>
    </row>
    <row r="74" spans="1:18" x14ac:dyDescent="0.25">
      <c r="A74" s="26" t="s">
        <v>6</v>
      </c>
      <c r="B74" s="20">
        <v>298326</v>
      </c>
      <c r="C74" s="20">
        <v>426063</v>
      </c>
      <c r="D74" s="20">
        <v>383549</v>
      </c>
      <c r="E74" s="21">
        <f t="shared" si="30"/>
        <v>-9.9783365370848864E-2</v>
      </c>
      <c r="F74" s="21">
        <f t="shared" si="31"/>
        <v>0.28567070922413729</v>
      </c>
      <c r="G74" s="20">
        <f t="shared" si="32"/>
        <v>-42514</v>
      </c>
      <c r="H74" s="20">
        <f t="shared" si="33"/>
        <v>85223</v>
      </c>
      <c r="I74" s="21">
        <f t="shared" si="38"/>
        <v>0.13079214106150777</v>
      </c>
      <c r="J74" s="65"/>
      <c r="K74" s="20">
        <v>3800056</v>
      </c>
      <c r="L74" s="20">
        <v>5003339</v>
      </c>
      <c r="M74" s="20">
        <v>4810724</v>
      </c>
      <c r="N74" s="21">
        <f t="shared" si="34"/>
        <v>-3.8497291508730491E-2</v>
      </c>
      <c r="O74" s="21">
        <f t="shared" si="35"/>
        <v>0.26596134372756608</v>
      </c>
      <c r="P74" s="20">
        <f t="shared" si="36"/>
        <v>-192615</v>
      </c>
      <c r="Q74" s="20">
        <f t="shared" si="37"/>
        <v>1010668</v>
      </c>
      <c r="R74" s="21">
        <f t="shared" si="39"/>
        <v>0.13940118035035895</v>
      </c>
    </row>
    <row r="75" spans="1:18" x14ac:dyDescent="0.25">
      <c r="A75" s="26" t="s">
        <v>7</v>
      </c>
      <c r="B75" s="20">
        <v>1325580</v>
      </c>
      <c r="C75" s="20">
        <v>1362833</v>
      </c>
      <c r="D75" s="20">
        <v>1424824</v>
      </c>
      <c r="E75" s="21">
        <f t="shared" si="30"/>
        <v>4.5486864494769241E-2</v>
      </c>
      <c r="F75" s="21">
        <f t="shared" si="31"/>
        <v>7.4868359510553928E-2</v>
      </c>
      <c r="G75" s="20">
        <f t="shared" si="32"/>
        <v>61991</v>
      </c>
      <c r="H75" s="20">
        <f t="shared" si="33"/>
        <v>99244</v>
      </c>
      <c r="I75" s="21">
        <f t="shared" si="38"/>
        <v>0.48587216130356675</v>
      </c>
      <c r="J75" s="65"/>
      <c r="K75" s="20">
        <v>15634796</v>
      </c>
      <c r="L75" s="20">
        <v>15203961</v>
      </c>
      <c r="M75" s="20">
        <v>17214915</v>
      </c>
      <c r="N75" s="21">
        <f t="shared" si="34"/>
        <v>0.13226513801239026</v>
      </c>
      <c r="O75" s="21">
        <f t="shared" si="35"/>
        <v>0.10106425437210698</v>
      </c>
      <c r="P75" s="20">
        <f t="shared" si="36"/>
        <v>2010954</v>
      </c>
      <c r="Q75" s="20">
        <f t="shared" si="37"/>
        <v>1580119</v>
      </c>
      <c r="R75" s="21">
        <f t="shared" si="39"/>
        <v>0.49883956565188509</v>
      </c>
    </row>
    <row r="76" spans="1:18" x14ac:dyDescent="0.25">
      <c r="A76" s="26" t="s">
        <v>8</v>
      </c>
      <c r="B76" s="20">
        <v>338253</v>
      </c>
      <c r="C76" s="20">
        <v>307147</v>
      </c>
      <c r="D76" s="20">
        <v>321873</v>
      </c>
      <c r="E76" s="21">
        <f t="shared" si="30"/>
        <v>4.7944469586224114E-2</v>
      </c>
      <c r="F76" s="21">
        <f t="shared" si="31"/>
        <v>-4.8425291128238346E-2</v>
      </c>
      <c r="G76" s="20">
        <f t="shared" si="32"/>
        <v>14726</v>
      </c>
      <c r="H76" s="20">
        <f t="shared" si="33"/>
        <v>-16380</v>
      </c>
      <c r="I76" s="21">
        <f t="shared" si="38"/>
        <v>0.10976031437936401</v>
      </c>
      <c r="J76" s="65"/>
      <c r="K76" s="20">
        <v>3942100</v>
      </c>
      <c r="L76" s="20">
        <v>3468230</v>
      </c>
      <c r="M76" s="20">
        <v>3633669</v>
      </c>
      <c r="N76" s="21">
        <f t="shared" si="34"/>
        <v>4.7701277020266719E-2</v>
      </c>
      <c r="O76" s="21">
        <f t="shared" si="35"/>
        <v>-7.8240278024403254E-2</v>
      </c>
      <c r="P76" s="20">
        <f t="shared" si="36"/>
        <v>165439</v>
      </c>
      <c r="Q76" s="20">
        <f t="shared" si="37"/>
        <v>-308431</v>
      </c>
      <c r="R76" s="21">
        <f t="shared" si="39"/>
        <v>0.10529345429139324</v>
      </c>
    </row>
    <row r="77" spans="1:18" x14ac:dyDescent="0.25">
      <c r="A77" s="26" t="s">
        <v>9</v>
      </c>
      <c r="B77" s="20">
        <v>38726</v>
      </c>
      <c r="C77" s="20">
        <v>42097</v>
      </c>
      <c r="D77" s="20">
        <v>40217</v>
      </c>
      <c r="E77" s="21">
        <f t="shared" si="30"/>
        <v>-4.4658764282490493E-2</v>
      </c>
      <c r="F77" s="21">
        <f t="shared" si="31"/>
        <v>3.8501265299798693E-2</v>
      </c>
      <c r="G77" s="20">
        <f t="shared" si="32"/>
        <v>-1880</v>
      </c>
      <c r="H77" s="20">
        <f t="shared" si="33"/>
        <v>1491</v>
      </c>
      <c r="I77" s="21">
        <f t="shared" si="38"/>
        <v>1.3714199586156287E-2</v>
      </c>
      <c r="J77" s="65"/>
      <c r="K77" s="20">
        <v>489333</v>
      </c>
      <c r="L77" s="20">
        <v>387725</v>
      </c>
      <c r="M77" s="20">
        <v>434244</v>
      </c>
      <c r="N77" s="21">
        <f t="shared" si="34"/>
        <v>0.11997936681926613</v>
      </c>
      <c r="O77" s="21">
        <f t="shared" si="35"/>
        <v>-0.11257977696170096</v>
      </c>
      <c r="P77" s="20">
        <f t="shared" si="36"/>
        <v>46519</v>
      </c>
      <c r="Q77" s="20">
        <f t="shared" si="37"/>
        <v>-55089</v>
      </c>
      <c r="R77" s="21">
        <f t="shared" si="39"/>
        <v>1.2583163399118566E-2</v>
      </c>
    </row>
    <row r="78" spans="1:18" x14ac:dyDescent="0.25">
      <c r="A78" s="66" t="s">
        <v>10</v>
      </c>
      <c r="B78" s="23">
        <v>20725</v>
      </c>
      <c r="C78" s="23">
        <v>12247</v>
      </c>
      <c r="D78" s="23">
        <v>14164</v>
      </c>
      <c r="E78" s="24">
        <f t="shared" si="30"/>
        <v>0.15652812933779692</v>
      </c>
      <c r="F78" s="24">
        <f t="shared" si="31"/>
        <v>-0.31657418576598306</v>
      </c>
      <c r="G78" s="23">
        <f t="shared" si="32"/>
        <v>1917</v>
      </c>
      <c r="H78" s="23">
        <f t="shared" si="33"/>
        <v>-6561</v>
      </c>
      <c r="I78" s="24">
        <f t="shared" si="38"/>
        <v>4.8299953486912912E-3</v>
      </c>
      <c r="J78" s="65"/>
      <c r="K78" s="23">
        <v>230501</v>
      </c>
      <c r="L78" s="23">
        <v>123719</v>
      </c>
      <c r="M78" s="23">
        <v>144750</v>
      </c>
      <c r="N78" s="24">
        <f t="shared" si="34"/>
        <v>0.16999005811556844</v>
      </c>
      <c r="O78" s="24">
        <f t="shared" si="35"/>
        <v>-0.37202007800399994</v>
      </c>
      <c r="P78" s="23">
        <f t="shared" si="36"/>
        <v>21031</v>
      </c>
      <c r="Q78" s="23">
        <f t="shared" si="37"/>
        <v>-85751</v>
      </c>
      <c r="R78" s="24">
        <f t="shared" si="39"/>
        <v>4.1944457540516681E-3</v>
      </c>
    </row>
    <row r="79" spans="1:18" x14ac:dyDescent="0.25">
      <c r="A79" s="61" t="s">
        <v>11</v>
      </c>
      <c r="B79" s="62">
        <v>833192</v>
      </c>
      <c r="C79" s="62">
        <v>668533</v>
      </c>
      <c r="D79" s="62">
        <v>747881</v>
      </c>
      <c r="E79" s="63">
        <f t="shared" si="30"/>
        <v>0.11868972810616674</v>
      </c>
      <c r="F79" s="63">
        <f t="shared" si="31"/>
        <v>-0.10239056543989866</v>
      </c>
      <c r="G79" s="62">
        <f t="shared" si="32"/>
        <v>79348</v>
      </c>
      <c r="H79" s="62">
        <f t="shared" si="33"/>
        <v>-85311</v>
      </c>
      <c r="I79" s="63">
        <f t="shared" si="38"/>
        <v>0.25503118832071386</v>
      </c>
      <c r="J79" s="64"/>
      <c r="K79" s="62">
        <v>9937980</v>
      </c>
      <c r="L79" s="62">
        <v>7218963</v>
      </c>
      <c r="M79" s="62">
        <v>8271621</v>
      </c>
      <c r="N79" s="63">
        <f t="shared" si="34"/>
        <v>0.14581845065558574</v>
      </c>
      <c r="O79" s="63">
        <f t="shared" si="35"/>
        <v>-0.16767582546956228</v>
      </c>
      <c r="P79" s="62">
        <f t="shared" si="36"/>
        <v>1052658</v>
      </c>
      <c r="Q79" s="62">
        <f t="shared" si="37"/>
        <v>-1666359</v>
      </c>
      <c r="R79" s="63">
        <f t="shared" si="39"/>
        <v>0.23968819055319249</v>
      </c>
    </row>
    <row r="80" spans="1:18" x14ac:dyDescent="0.25">
      <c r="A80" s="25" t="s">
        <v>12</v>
      </c>
      <c r="B80" s="20">
        <v>46537</v>
      </c>
      <c r="C80" s="20">
        <v>43037</v>
      </c>
      <c r="D80" s="20">
        <v>43554</v>
      </c>
      <c r="E80" s="21">
        <f t="shared" si="30"/>
        <v>1.2012919116109355E-2</v>
      </c>
      <c r="F80" s="21">
        <f t="shared" si="31"/>
        <v>-6.4099533704364275E-2</v>
      </c>
      <c r="G80" s="20">
        <f t="shared" si="32"/>
        <v>517</v>
      </c>
      <c r="H80" s="20">
        <f t="shared" si="33"/>
        <v>-2983</v>
      </c>
      <c r="I80" s="21">
        <f t="shared" si="38"/>
        <v>1.4852133395714522E-2</v>
      </c>
      <c r="J80" s="65"/>
      <c r="K80" s="20">
        <v>533069</v>
      </c>
      <c r="L80" s="20">
        <v>534897</v>
      </c>
      <c r="M80" s="20">
        <v>499725</v>
      </c>
      <c r="N80" s="21">
        <f t="shared" si="34"/>
        <v>-6.5754715393804841E-2</v>
      </c>
      <c r="O80" s="21">
        <f t="shared" si="35"/>
        <v>-6.2551001840287057E-2</v>
      </c>
      <c r="P80" s="20">
        <f t="shared" si="36"/>
        <v>-35172</v>
      </c>
      <c r="Q80" s="20">
        <f t="shared" si="37"/>
        <v>-33344</v>
      </c>
      <c r="R80" s="21">
        <f t="shared" si="39"/>
        <v>1.4480617647277857E-2</v>
      </c>
    </row>
    <row r="81" spans="1:18" x14ac:dyDescent="0.25">
      <c r="A81" s="26" t="s">
        <v>8</v>
      </c>
      <c r="B81" s="20">
        <v>458659</v>
      </c>
      <c r="C81" s="20">
        <v>395517</v>
      </c>
      <c r="D81" s="20">
        <v>446145</v>
      </c>
      <c r="E81" s="21">
        <f t="shared" si="30"/>
        <v>0.12800461168546495</v>
      </c>
      <c r="F81" s="21">
        <f t="shared" si="31"/>
        <v>-2.7283886285889958E-2</v>
      </c>
      <c r="G81" s="20">
        <f t="shared" si="32"/>
        <v>50628</v>
      </c>
      <c r="H81" s="20">
        <f t="shared" si="33"/>
        <v>-12514</v>
      </c>
      <c r="I81" s="21">
        <f t="shared" si="38"/>
        <v>0.1521376923779918</v>
      </c>
      <c r="J81" s="65"/>
      <c r="K81" s="20">
        <v>5539594</v>
      </c>
      <c r="L81" s="20">
        <v>4378359</v>
      </c>
      <c r="M81" s="20">
        <v>5068214</v>
      </c>
      <c r="N81" s="21">
        <f t="shared" si="34"/>
        <v>0.15756017265829514</v>
      </c>
      <c r="O81" s="21">
        <f t="shared" si="35"/>
        <v>-8.5092878647785364E-2</v>
      </c>
      <c r="P81" s="20">
        <f t="shared" si="36"/>
        <v>689855</v>
      </c>
      <c r="Q81" s="20">
        <f t="shared" si="37"/>
        <v>-471380</v>
      </c>
      <c r="R81" s="21">
        <f t="shared" si="39"/>
        <v>0.14686251255906888</v>
      </c>
    </row>
    <row r="82" spans="1:18" x14ac:dyDescent="0.25">
      <c r="A82" s="26" t="s">
        <v>9</v>
      </c>
      <c r="B82" s="20">
        <v>219057</v>
      </c>
      <c r="C82" s="20">
        <v>169230</v>
      </c>
      <c r="D82" s="20">
        <v>183240</v>
      </c>
      <c r="E82" s="21">
        <f t="shared" si="30"/>
        <v>8.2786739939727072E-2</v>
      </c>
      <c r="F82" s="21">
        <f t="shared" si="31"/>
        <v>-0.16350538900834033</v>
      </c>
      <c r="G82" s="20">
        <f t="shared" si="32"/>
        <v>14010</v>
      </c>
      <c r="H82" s="20">
        <f t="shared" si="33"/>
        <v>-35817</v>
      </c>
      <c r="I82" s="21">
        <f t="shared" si="38"/>
        <v>6.2485763039691625E-2</v>
      </c>
      <c r="J82" s="65"/>
      <c r="K82" s="20">
        <v>2695039</v>
      </c>
      <c r="L82" s="20">
        <v>1686903</v>
      </c>
      <c r="M82" s="20">
        <v>1926107</v>
      </c>
      <c r="N82" s="21">
        <f t="shared" si="34"/>
        <v>0.14180068444955052</v>
      </c>
      <c r="O82" s="21">
        <f t="shared" si="35"/>
        <v>-0.28531386744310561</v>
      </c>
      <c r="P82" s="20">
        <f t="shared" si="36"/>
        <v>239204</v>
      </c>
      <c r="Q82" s="20">
        <f t="shared" si="37"/>
        <v>-768932</v>
      </c>
      <c r="R82" s="21">
        <f t="shared" si="39"/>
        <v>5.5813135253880458E-2</v>
      </c>
    </row>
    <row r="83" spans="1:18" x14ac:dyDescent="0.25">
      <c r="A83" s="27" t="s">
        <v>10</v>
      </c>
      <c r="B83" s="52">
        <v>108939</v>
      </c>
      <c r="C83" s="52">
        <v>60749</v>
      </c>
      <c r="D83" s="52">
        <v>74942</v>
      </c>
      <c r="E83" s="53">
        <f t="shared" si="30"/>
        <v>0.23363347544815549</v>
      </c>
      <c r="F83" s="53">
        <f t="shared" si="31"/>
        <v>-0.31207372933476529</v>
      </c>
      <c r="G83" s="52">
        <f t="shared" si="32"/>
        <v>14193</v>
      </c>
      <c r="H83" s="52">
        <f t="shared" si="33"/>
        <v>-33997</v>
      </c>
      <c r="I83" s="53">
        <f t="shared" si="38"/>
        <v>2.5555599507315924E-2</v>
      </c>
      <c r="J83" s="65"/>
      <c r="K83" s="52">
        <v>1170278</v>
      </c>
      <c r="L83" s="52">
        <v>618804</v>
      </c>
      <c r="M83" s="52">
        <v>777575</v>
      </c>
      <c r="N83" s="53">
        <f t="shared" si="34"/>
        <v>0.25657720376726711</v>
      </c>
      <c r="O83" s="53">
        <f t="shared" si="35"/>
        <v>-0.33556385747659956</v>
      </c>
      <c r="P83" s="52">
        <f t="shared" si="36"/>
        <v>158771</v>
      </c>
      <c r="Q83" s="52">
        <f t="shared" si="37"/>
        <v>-392703</v>
      </c>
      <c r="R83" s="53">
        <f t="shared" si="39"/>
        <v>2.253192509296529E-2</v>
      </c>
    </row>
    <row r="84" spans="1:18" x14ac:dyDescent="0.25">
      <c r="A84" s="333" t="s">
        <v>13</v>
      </c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5"/>
    </row>
    <row r="85" spans="1:18" ht="21" x14ac:dyDescent="0.35">
      <c r="A85" s="332" t="s">
        <v>60</v>
      </c>
      <c r="B85" s="332"/>
      <c r="C85" s="332"/>
      <c r="D85" s="332"/>
      <c r="E85" s="332"/>
      <c r="F85" s="332"/>
      <c r="G85" s="332"/>
      <c r="H85" s="332"/>
      <c r="I85" s="332"/>
      <c r="J85" s="332"/>
      <c r="K85" s="332"/>
      <c r="L85" s="332"/>
      <c r="M85" s="332"/>
      <c r="N85" s="332"/>
      <c r="O85" s="332"/>
      <c r="P85" s="332"/>
      <c r="Q85" s="332"/>
      <c r="R85" s="332"/>
    </row>
    <row r="86" spans="1:18" x14ac:dyDescent="0.25">
      <c r="A86" s="54"/>
      <c r="B86" s="329" t="s">
        <v>146</v>
      </c>
      <c r="C86" s="330"/>
      <c r="D86" s="330"/>
      <c r="E86" s="330"/>
      <c r="F86" s="330"/>
      <c r="G86" s="330"/>
      <c r="H86" s="330"/>
      <c r="I86" s="331"/>
      <c r="J86" s="55"/>
      <c r="K86" s="329" t="str">
        <f>K$5</f>
        <v>acumulado diciembre</v>
      </c>
      <c r="L86" s="330"/>
      <c r="M86" s="330"/>
      <c r="N86" s="330"/>
      <c r="O86" s="330"/>
      <c r="P86" s="330"/>
      <c r="Q86" s="330"/>
      <c r="R86" s="331"/>
    </row>
    <row r="87" spans="1:18" x14ac:dyDescent="0.25">
      <c r="A87" s="4"/>
      <c r="B87" s="5">
        <f>B$6</f>
        <v>2019</v>
      </c>
      <c r="C87" s="5">
        <f>C$6</f>
        <v>2022</v>
      </c>
      <c r="D87" s="5">
        <f>D$6</f>
        <v>2023</v>
      </c>
      <c r="E87" s="5" t="str">
        <f>CONCATENATE("var ",RIGHT(D87,2),"/",RIGHT(C87,2))</f>
        <v>var 23/22</v>
      </c>
      <c r="F87" s="5" t="str">
        <f>CONCATENATE("var ",RIGHT(D87,2),"/",RIGHT(B87,2))</f>
        <v>var 23/19</v>
      </c>
      <c r="G87" s="5" t="str">
        <f>CONCATENATE("dif ",RIGHT(D87,2),"-",RIGHT(C87,2))</f>
        <v>dif 23-22</v>
      </c>
      <c r="H87" s="5" t="str">
        <f>CONCATENATE("dif ",RIGHT(D87,2),"-",RIGHT(B87,2))</f>
        <v>dif 23-19</v>
      </c>
      <c r="I87" s="5" t="str">
        <f>CONCATENATE("cuota ",RIGHT(D87,2))</f>
        <v>cuota 23</v>
      </c>
      <c r="J87" s="56"/>
      <c r="K87" s="5">
        <f>K$6</f>
        <v>2019</v>
      </c>
      <c r="L87" s="5">
        <f>L$6</f>
        <v>2022</v>
      </c>
      <c r="M87" s="5">
        <f>M$6</f>
        <v>2023</v>
      </c>
      <c r="N87" s="5" t="str">
        <f>CONCATENATE("var ",RIGHT(M87,2),"/",RIGHT(L87,2))</f>
        <v>var 23/22</v>
      </c>
      <c r="O87" s="5" t="str">
        <f>CONCATENATE("var ",RIGHT(M87,2),"/",RIGHT(K87,2))</f>
        <v>var 23/19</v>
      </c>
      <c r="P87" s="5" t="str">
        <f>CONCATENATE("dif ",RIGHT(M87,2),"-",RIGHT(L87,2))</f>
        <v>dif 23-22</v>
      </c>
      <c r="Q87" s="5" t="str">
        <f>CONCATENATE("dif ",RIGHT(M87,2),"-",RIGHT(K87,2))</f>
        <v>dif 23-19</v>
      </c>
      <c r="R87" s="5" t="str">
        <f>CONCATENATE("cuota ",RIGHT(M87,2))</f>
        <v>cuota 23</v>
      </c>
    </row>
    <row r="88" spans="1:18" x14ac:dyDescent="0.25">
      <c r="A88" s="57" t="s">
        <v>15</v>
      </c>
      <c r="B88" s="58">
        <v>2854802</v>
      </c>
      <c r="C88" s="58">
        <v>2818920</v>
      </c>
      <c r="D88" s="58">
        <v>2932508</v>
      </c>
      <c r="E88" s="59">
        <f t="shared" ref="E88:E119" si="40">D88/C88-1</f>
        <v>4.0294864699955912E-2</v>
      </c>
      <c r="F88" s="59">
        <f t="shared" ref="F88:F119" si="41">D88/B88-1</f>
        <v>2.7219400855120535E-2</v>
      </c>
      <c r="G88" s="58">
        <f t="shared" ref="G88:G119" si="42">D88-C88</f>
        <v>113588</v>
      </c>
      <c r="H88" s="58">
        <f t="shared" ref="H88:H119" si="43">D88-B88</f>
        <v>77706</v>
      </c>
      <c r="I88" s="59">
        <f>D88/$D$88</f>
        <v>1</v>
      </c>
      <c r="J88" s="60"/>
      <c r="K88" s="58">
        <v>34034766</v>
      </c>
      <c r="L88" s="58">
        <v>31405937</v>
      </c>
      <c r="M88" s="58">
        <v>34509923</v>
      </c>
      <c r="N88" s="59">
        <f t="shared" ref="N88:N119" si="44">M88/L88-1</f>
        <v>9.8834370074677214E-2</v>
      </c>
      <c r="O88" s="59">
        <f t="shared" ref="O88:O119" si="45">M88/K88-1</f>
        <v>1.3960930420382489E-2</v>
      </c>
      <c r="P88" s="58">
        <f t="shared" ref="P88:P119" si="46">M88-L88</f>
        <v>3103986</v>
      </c>
      <c r="Q88" s="58">
        <f t="shared" ref="Q88:Q119" si="47">M88-K88</f>
        <v>475157</v>
      </c>
      <c r="R88" s="59">
        <f>M88/$M$88</f>
        <v>1</v>
      </c>
    </row>
    <row r="89" spans="1:18" x14ac:dyDescent="0.25">
      <c r="A89" s="67" t="s">
        <v>16</v>
      </c>
      <c r="B89" s="68">
        <v>295269</v>
      </c>
      <c r="C89" s="68">
        <v>302176</v>
      </c>
      <c r="D89" s="68">
        <v>277480</v>
      </c>
      <c r="E89" s="69">
        <f t="shared" si="40"/>
        <v>-8.1727205337286835E-2</v>
      </c>
      <c r="F89" s="69">
        <f t="shared" si="41"/>
        <v>-6.0246758040972792E-2</v>
      </c>
      <c r="G89" s="68">
        <f t="shared" si="42"/>
        <v>-24696</v>
      </c>
      <c r="H89" s="68">
        <f t="shared" si="43"/>
        <v>-17789</v>
      </c>
      <c r="I89" s="69">
        <f t="shared" ref="I89:I119" si="48">D89/$D$88</f>
        <v>9.4622077757332626E-2</v>
      </c>
      <c r="J89" s="70"/>
      <c r="K89" s="68">
        <v>4613933</v>
      </c>
      <c r="L89" s="68">
        <v>4154268</v>
      </c>
      <c r="M89" s="68">
        <v>4256196</v>
      </c>
      <c r="N89" s="69">
        <f t="shared" si="44"/>
        <v>2.4535730482482032E-2</v>
      </c>
      <c r="O89" s="69">
        <f t="shared" si="45"/>
        <v>-7.7534069090296698E-2</v>
      </c>
      <c r="P89" s="68">
        <f t="shared" si="46"/>
        <v>101928</v>
      </c>
      <c r="Q89" s="68">
        <f t="shared" si="47"/>
        <v>-357737</v>
      </c>
      <c r="R89" s="69">
        <f t="shared" ref="R89:R119" si="49">M89/$M$88</f>
        <v>0.12333252670543483</v>
      </c>
    </row>
    <row r="90" spans="1:18" x14ac:dyDescent="0.25">
      <c r="A90" s="41" t="s">
        <v>17</v>
      </c>
      <c r="B90" s="16">
        <v>79428</v>
      </c>
      <c r="C90" s="16">
        <v>85417</v>
      </c>
      <c r="D90" s="16">
        <v>86685</v>
      </c>
      <c r="E90" s="17">
        <f>D90/C90-1</f>
        <v>1.4844820117775104E-2</v>
      </c>
      <c r="F90" s="17">
        <f t="shared" si="41"/>
        <v>9.136576522133244E-2</v>
      </c>
      <c r="G90" s="16">
        <f t="shared" si="42"/>
        <v>1268</v>
      </c>
      <c r="H90" s="16">
        <f t="shared" si="43"/>
        <v>7257</v>
      </c>
      <c r="I90" s="17">
        <f t="shared" ref="I90:I93" si="50">D90/$D$23</f>
        <v>0.19955156434522178</v>
      </c>
      <c r="J90" s="71"/>
      <c r="K90" s="16">
        <v>1301233</v>
      </c>
      <c r="L90" s="16">
        <v>1214668</v>
      </c>
      <c r="M90" s="16">
        <v>1317693</v>
      </c>
      <c r="N90" s="17">
        <f t="shared" si="44"/>
        <v>8.4817415129072371E-2</v>
      </c>
      <c r="O90" s="17">
        <f t="shared" si="45"/>
        <v>1.2649540858554964E-2</v>
      </c>
      <c r="P90" s="16">
        <f t="shared" si="46"/>
        <v>103025</v>
      </c>
      <c r="Q90" s="16">
        <f t="shared" si="47"/>
        <v>16460</v>
      </c>
      <c r="R90" s="17">
        <f t="shared" ref="R90:R93" si="51">M90/$M$23</f>
        <v>0.25394912549262288</v>
      </c>
    </row>
    <row r="91" spans="1:18" x14ac:dyDescent="0.25">
      <c r="A91" s="36" t="s">
        <v>18</v>
      </c>
      <c r="B91" s="16">
        <v>49556</v>
      </c>
      <c r="C91" s="16">
        <v>43607</v>
      </c>
      <c r="D91" s="16">
        <v>52246</v>
      </c>
      <c r="E91" s="37">
        <f t="shared" ref="E91:E93" si="52">D91/C91-1</f>
        <v>0.19811039512004958</v>
      </c>
      <c r="F91" s="37">
        <f t="shared" si="41"/>
        <v>5.4282024376463012E-2</v>
      </c>
      <c r="G91" s="38">
        <f t="shared" si="42"/>
        <v>8639</v>
      </c>
      <c r="H91" s="38">
        <f t="shared" si="43"/>
        <v>2690</v>
      </c>
      <c r="I91" s="37">
        <f t="shared" si="50"/>
        <v>0.12027191591140864</v>
      </c>
      <c r="J91" s="72"/>
      <c r="K91" s="16">
        <v>848542</v>
      </c>
      <c r="L91" s="16">
        <v>657136</v>
      </c>
      <c r="M91" s="16">
        <v>764167</v>
      </c>
      <c r="N91" s="37">
        <f t="shared" si="44"/>
        <v>0.16287496043436978</v>
      </c>
      <c r="O91" s="37">
        <f t="shared" si="45"/>
        <v>-9.9435266610256146E-2</v>
      </c>
      <c r="P91" s="38">
        <f t="shared" si="46"/>
        <v>107031</v>
      </c>
      <c r="Q91" s="38">
        <f t="shared" si="47"/>
        <v>-84375</v>
      </c>
      <c r="R91" s="37">
        <f t="shared" si="51"/>
        <v>0.14727219570895583</v>
      </c>
    </row>
    <row r="92" spans="1:18" x14ac:dyDescent="0.25">
      <c r="A92" s="36" t="s">
        <v>19</v>
      </c>
      <c r="B92" s="38">
        <f>B90-B91</f>
        <v>29872</v>
      </c>
      <c r="C92" s="38">
        <f>C90-C91</f>
        <v>41810</v>
      </c>
      <c r="D92" s="38">
        <f>D90-D91</f>
        <v>34439</v>
      </c>
      <c r="E92" s="37">
        <f t="shared" si="52"/>
        <v>-0.17629753647452762</v>
      </c>
      <c r="F92" s="37">
        <f t="shared" si="41"/>
        <v>0.15288564542046057</v>
      </c>
      <c r="G92" s="38">
        <f t="shared" si="42"/>
        <v>-7371</v>
      </c>
      <c r="H92" s="38">
        <f t="shared" si="43"/>
        <v>4567</v>
      </c>
      <c r="I92" s="37">
        <f t="shared" si="50"/>
        <v>7.927964843381316E-2</v>
      </c>
      <c r="J92" s="72"/>
      <c r="K92" s="38">
        <f>K90-K91</f>
        <v>452691</v>
      </c>
      <c r="L92" s="38">
        <f>L90-L91</f>
        <v>557532</v>
      </c>
      <c r="M92" s="38">
        <f>M90-M91</f>
        <v>553526</v>
      </c>
      <c r="N92" s="37">
        <f t="shared" si="44"/>
        <v>-7.1852377980098359E-3</v>
      </c>
      <c r="O92" s="37">
        <f t="shared" si="45"/>
        <v>0.22274575814407616</v>
      </c>
      <c r="P92" s="38">
        <f t="shared" si="46"/>
        <v>-4006</v>
      </c>
      <c r="Q92" s="38">
        <f t="shared" si="47"/>
        <v>100835</v>
      </c>
      <c r="R92" s="37">
        <f t="shared" si="51"/>
        <v>0.10667692978366704</v>
      </c>
    </row>
    <row r="93" spans="1:18" x14ac:dyDescent="0.25">
      <c r="A93" s="73" t="s">
        <v>20</v>
      </c>
      <c r="B93" s="23">
        <v>215841</v>
      </c>
      <c r="C93" s="23">
        <v>216759</v>
      </c>
      <c r="D93" s="23">
        <v>190795</v>
      </c>
      <c r="E93" s="24">
        <f t="shared" si="52"/>
        <v>-0.11978280025281529</v>
      </c>
      <c r="F93" s="24">
        <f t="shared" si="41"/>
        <v>-0.11603912139028261</v>
      </c>
      <c r="G93" s="23">
        <f t="shared" si="42"/>
        <v>-25964</v>
      </c>
      <c r="H93" s="23">
        <f t="shared" si="43"/>
        <v>-25046</v>
      </c>
      <c r="I93" s="24">
        <f t="shared" si="50"/>
        <v>0.43921602029470602</v>
      </c>
      <c r="J93" s="72"/>
      <c r="K93" s="16">
        <v>3312700</v>
      </c>
      <c r="L93" s="16">
        <v>2939600</v>
      </c>
      <c r="M93" s="16">
        <v>2938503</v>
      </c>
      <c r="N93" s="24">
        <f t="shared" si="44"/>
        <v>-3.7318002449315824E-4</v>
      </c>
      <c r="O93" s="24">
        <f t="shared" si="45"/>
        <v>-0.1129583119509765</v>
      </c>
      <c r="P93" s="23">
        <f t="shared" si="46"/>
        <v>-1097</v>
      </c>
      <c r="Q93" s="23">
        <f t="shared" si="47"/>
        <v>-374197</v>
      </c>
      <c r="R93" s="24">
        <f t="shared" si="51"/>
        <v>0.56631572536808561</v>
      </c>
    </row>
    <row r="94" spans="1:18" x14ac:dyDescent="0.25">
      <c r="A94" s="67" t="s">
        <v>21</v>
      </c>
      <c r="B94" s="68">
        <v>2559533</v>
      </c>
      <c r="C94" s="68">
        <v>2516744</v>
      </c>
      <c r="D94" s="68">
        <v>2655028</v>
      </c>
      <c r="E94" s="69">
        <f t="shared" si="40"/>
        <v>5.4945596373727312E-2</v>
      </c>
      <c r="F94" s="69">
        <f t="shared" si="41"/>
        <v>3.7309540451324619E-2</v>
      </c>
      <c r="G94" s="68">
        <f t="shared" si="42"/>
        <v>138284</v>
      </c>
      <c r="H94" s="68">
        <f t="shared" si="43"/>
        <v>95495</v>
      </c>
      <c r="I94" s="69">
        <f t="shared" si="48"/>
        <v>0.90537792224266733</v>
      </c>
      <c r="J94" s="70"/>
      <c r="K94" s="68">
        <v>29420833</v>
      </c>
      <c r="L94" s="68">
        <v>27251669</v>
      </c>
      <c r="M94" s="68">
        <v>30253727</v>
      </c>
      <c r="N94" s="69">
        <f t="shared" si="44"/>
        <v>0.11016051897592027</v>
      </c>
      <c r="O94" s="69">
        <f t="shared" si="45"/>
        <v>2.8309667506694947E-2</v>
      </c>
      <c r="P94" s="68">
        <f t="shared" si="46"/>
        <v>3002058</v>
      </c>
      <c r="Q94" s="68">
        <f t="shared" si="47"/>
        <v>832894</v>
      </c>
      <c r="R94" s="69">
        <f t="shared" si="49"/>
        <v>0.87666747329456518</v>
      </c>
    </row>
    <row r="95" spans="1:18" x14ac:dyDescent="0.25">
      <c r="A95" s="35" t="s">
        <v>22</v>
      </c>
      <c r="B95" s="74">
        <v>403671</v>
      </c>
      <c r="C95" s="74">
        <v>330779</v>
      </c>
      <c r="D95" s="74">
        <v>367223</v>
      </c>
      <c r="E95" s="75">
        <f t="shared" si="40"/>
        <v>0.11017628084007747</v>
      </c>
      <c r="F95" s="75">
        <f t="shared" si="41"/>
        <v>-9.0291351125049824E-2</v>
      </c>
      <c r="G95" s="74">
        <f t="shared" si="42"/>
        <v>36444</v>
      </c>
      <c r="H95" s="74">
        <f t="shared" si="43"/>
        <v>-36448</v>
      </c>
      <c r="I95" s="75">
        <f t="shared" si="48"/>
        <v>0.12522489282211677</v>
      </c>
      <c r="J95" s="71"/>
      <c r="K95" s="74">
        <v>4424103</v>
      </c>
      <c r="L95" s="74">
        <v>3169256</v>
      </c>
      <c r="M95" s="74">
        <v>3598054</v>
      </c>
      <c r="N95" s="75">
        <f t="shared" si="44"/>
        <v>0.13529926266606429</v>
      </c>
      <c r="O95" s="75">
        <f t="shared" si="45"/>
        <v>-0.18671558957827161</v>
      </c>
      <c r="P95" s="74">
        <f t="shared" si="46"/>
        <v>428798</v>
      </c>
      <c r="Q95" s="74">
        <f t="shared" si="47"/>
        <v>-826049</v>
      </c>
      <c r="R95" s="75">
        <f t="shared" si="49"/>
        <v>0.10426143228427372</v>
      </c>
    </row>
    <row r="96" spans="1:18" x14ac:dyDescent="0.25">
      <c r="A96" s="40" t="s">
        <v>23</v>
      </c>
      <c r="B96" s="20">
        <v>24937</v>
      </c>
      <c r="C96" s="20">
        <v>20121</v>
      </c>
      <c r="D96" s="20">
        <v>23357</v>
      </c>
      <c r="E96" s="21">
        <f t="shared" si="40"/>
        <v>0.16082699667014566</v>
      </c>
      <c r="F96" s="21">
        <f t="shared" si="41"/>
        <v>-6.3359666359225297E-2</v>
      </c>
      <c r="G96" s="20">
        <f t="shared" si="42"/>
        <v>3236</v>
      </c>
      <c r="H96" s="20">
        <f t="shared" si="43"/>
        <v>-1580</v>
      </c>
      <c r="I96" s="21">
        <f t="shared" si="48"/>
        <v>7.9648546568329912E-3</v>
      </c>
      <c r="J96" s="72"/>
      <c r="K96" s="20">
        <v>254156</v>
      </c>
      <c r="L96" s="20">
        <v>201674</v>
      </c>
      <c r="M96" s="20">
        <v>243161</v>
      </c>
      <c r="N96" s="21">
        <f t="shared" si="44"/>
        <v>0.20571318067772748</v>
      </c>
      <c r="O96" s="21">
        <f t="shared" si="45"/>
        <v>-4.3260831929995747E-2</v>
      </c>
      <c r="P96" s="20">
        <f t="shared" si="46"/>
        <v>41487</v>
      </c>
      <c r="Q96" s="20">
        <f t="shared" si="47"/>
        <v>-10995</v>
      </c>
      <c r="R96" s="21">
        <f t="shared" si="49"/>
        <v>7.0461183005247506E-3</v>
      </c>
    </row>
    <row r="97" spans="1:18" x14ac:dyDescent="0.25">
      <c r="A97" s="40" t="s">
        <v>24</v>
      </c>
      <c r="B97" s="20">
        <v>1669</v>
      </c>
      <c r="C97" s="20">
        <v>2505</v>
      </c>
      <c r="D97" s="20">
        <v>2124</v>
      </c>
      <c r="E97" s="21">
        <f t="shared" si="40"/>
        <v>-0.15209580838323356</v>
      </c>
      <c r="F97" s="21">
        <f t="shared" si="41"/>
        <v>0.27261833433193527</v>
      </c>
      <c r="G97" s="20">
        <f t="shared" si="42"/>
        <v>-381</v>
      </c>
      <c r="H97" s="20">
        <f t="shared" si="43"/>
        <v>455</v>
      </c>
      <c r="I97" s="21">
        <f t="shared" si="48"/>
        <v>7.242946992812978E-4</v>
      </c>
      <c r="J97" s="72"/>
      <c r="K97" s="20">
        <v>20886</v>
      </c>
      <c r="L97" s="20">
        <v>22305</v>
      </c>
      <c r="M97" s="20">
        <v>28507</v>
      </c>
      <c r="N97" s="21">
        <f t="shared" si="44"/>
        <v>0.27805424792647382</v>
      </c>
      <c r="O97" s="21">
        <f t="shared" si="45"/>
        <v>0.36488556928085791</v>
      </c>
      <c r="P97" s="20">
        <f t="shared" si="46"/>
        <v>6202</v>
      </c>
      <c r="Q97" s="20">
        <f t="shared" si="47"/>
        <v>7621</v>
      </c>
      <c r="R97" s="21">
        <f t="shared" si="49"/>
        <v>8.260522632867074E-4</v>
      </c>
    </row>
    <row r="98" spans="1:18" x14ac:dyDescent="0.25">
      <c r="A98" s="40" t="s">
        <v>25</v>
      </c>
      <c r="B98" s="20">
        <v>72090</v>
      </c>
      <c r="C98" s="20">
        <v>65089</v>
      </c>
      <c r="D98" s="20">
        <v>58957</v>
      </c>
      <c r="E98" s="21">
        <f t="shared" si="40"/>
        <v>-9.4209467037441041E-2</v>
      </c>
      <c r="F98" s="21">
        <f t="shared" si="41"/>
        <v>-0.18217505895408515</v>
      </c>
      <c r="G98" s="20">
        <f t="shared" si="42"/>
        <v>-6132</v>
      </c>
      <c r="H98" s="20">
        <f t="shared" si="43"/>
        <v>-13133</v>
      </c>
      <c r="I98" s="21">
        <f t="shared" si="48"/>
        <v>2.0104633985653236E-2</v>
      </c>
      <c r="J98" s="72"/>
      <c r="K98" s="20">
        <v>594834</v>
      </c>
      <c r="L98" s="20">
        <v>491173</v>
      </c>
      <c r="M98" s="20">
        <v>523681</v>
      </c>
      <c r="N98" s="21">
        <f t="shared" si="44"/>
        <v>6.6184419746199374E-2</v>
      </c>
      <c r="O98" s="21">
        <f t="shared" si="45"/>
        <v>-0.11961824643513985</v>
      </c>
      <c r="P98" s="20">
        <f t="shared" si="46"/>
        <v>32508</v>
      </c>
      <c r="Q98" s="20">
        <f t="shared" si="47"/>
        <v>-71153</v>
      </c>
      <c r="R98" s="21">
        <f t="shared" si="49"/>
        <v>1.5174794797426816E-2</v>
      </c>
    </row>
    <row r="99" spans="1:18" x14ac:dyDescent="0.25">
      <c r="A99" s="40" t="s">
        <v>26</v>
      </c>
      <c r="B99" s="20">
        <v>7866</v>
      </c>
      <c r="C99" s="20">
        <v>12754</v>
      </c>
      <c r="D99" s="20">
        <v>15244</v>
      </c>
      <c r="E99" s="21">
        <f t="shared" si="40"/>
        <v>0.19523286811980545</v>
      </c>
      <c r="F99" s="21">
        <f t="shared" si="41"/>
        <v>0.93796084413933389</v>
      </c>
      <c r="G99" s="20">
        <f t="shared" si="42"/>
        <v>2490</v>
      </c>
      <c r="H99" s="20">
        <f t="shared" si="43"/>
        <v>7378</v>
      </c>
      <c r="I99" s="21">
        <f t="shared" si="48"/>
        <v>5.198280789003815E-3</v>
      </c>
      <c r="J99" s="72"/>
      <c r="K99" s="20">
        <v>84019</v>
      </c>
      <c r="L99" s="20">
        <v>129002</v>
      </c>
      <c r="M99" s="20">
        <v>163780</v>
      </c>
      <c r="N99" s="21">
        <f t="shared" si="44"/>
        <v>0.26959271949272101</v>
      </c>
      <c r="O99" s="21">
        <f t="shared" si="45"/>
        <v>0.9493209869196253</v>
      </c>
      <c r="P99" s="20">
        <f t="shared" si="46"/>
        <v>34778</v>
      </c>
      <c r="Q99" s="20">
        <f t="shared" si="47"/>
        <v>79761</v>
      </c>
      <c r="R99" s="21">
        <f t="shared" si="49"/>
        <v>4.7458813512855419E-3</v>
      </c>
    </row>
    <row r="100" spans="1:18" x14ac:dyDescent="0.25">
      <c r="A100" s="40" t="s">
        <v>27</v>
      </c>
      <c r="B100" s="20">
        <v>127254</v>
      </c>
      <c r="C100" s="20">
        <v>92174</v>
      </c>
      <c r="D100" s="20">
        <v>92690</v>
      </c>
      <c r="E100" s="21">
        <f t="shared" si="40"/>
        <v>5.5981079263132116E-3</v>
      </c>
      <c r="F100" s="21">
        <f t="shared" si="41"/>
        <v>-0.27161425181133791</v>
      </c>
      <c r="G100" s="20">
        <f t="shared" si="42"/>
        <v>516</v>
      </c>
      <c r="H100" s="20">
        <f t="shared" si="43"/>
        <v>-34564</v>
      </c>
      <c r="I100" s="21">
        <f t="shared" si="48"/>
        <v>3.1607756909785074E-2</v>
      </c>
      <c r="J100" s="72"/>
      <c r="K100" s="20">
        <v>701643</v>
      </c>
      <c r="L100" s="20">
        <v>441341</v>
      </c>
      <c r="M100" s="20">
        <v>534964</v>
      </c>
      <c r="N100" s="21">
        <f t="shared" si="44"/>
        <v>0.21213302185838168</v>
      </c>
      <c r="O100" s="21">
        <f t="shared" si="45"/>
        <v>-0.23755528096197065</v>
      </c>
      <c r="P100" s="20">
        <f t="shared" si="46"/>
        <v>93623</v>
      </c>
      <c r="Q100" s="20">
        <f t="shared" si="47"/>
        <v>-166679</v>
      </c>
      <c r="R100" s="21">
        <f t="shared" si="49"/>
        <v>1.5501744237447299E-2</v>
      </c>
    </row>
    <row r="101" spans="1:18" x14ac:dyDescent="0.25">
      <c r="A101" s="40" t="s">
        <v>28</v>
      </c>
      <c r="B101" s="20">
        <v>3665</v>
      </c>
      <c r="C101" s="20">
        <v>4295</v>
      </c>
      <c r="D101" s="20">
        <v>4436</v>
      </c>
      <c r="E101" s="21">
        <f t="shared" si="40"/>
        <v>3.2828870779976649E-2</v>
      </c>
      <c r="F101" s="21">
        <f t="shared" si="41"/>
        <v>0.21036834924965886</v>
      </c>
      <c r="G101" s="20">
        <f t="shared" si="42"/>
        <v>141</v>
      </c>
      <c r="H101" s="20">
        <f t="shared" si="43"/>
        <v>771</v>
      </c>
      <c r="I101" s="21">
        <f t="shared" si="48"/>
        <v>1.512698345579961E-3</v>
      </c>
      <c r="J101" s="72"/>
      <c r="K101" s="20">
        <v>23114</v>
      </c>
      <c r="L101" s="20">
        <v>38707</v>
      </c>
      <c r="M101" s="20">
        <v>42171</v>
      </c>
      <c r="N101" s="21">
        <f t="shared" si="44"/>
        <v>8.9492856589247438E-2</v>
      </c>
      <c r="O101" s="21">
        <f t="shared" si="45"/>
        <v>0.82447867093536376</v>
      </c>
      <c r="P101" s="20">
        <f t="shared" si="46"/>
        <v>3464</v>
      </c>
      <c r="Q101" s="20">
        <f t="shared" si="47"/>
        <v>19057</v>
      </c>
      <c r="R101" s="21">
        <f t="shared" si="49"/>
        <v>1.221996351600089E-3</v>
      </c>
    </row>
    <row r="102" spans="1:18" x14ac:dyDescent="0.25">
      <c r="A102" s="40" t="s">
        <v>29</v>
      </c>
      <c r="B102" s="20">
        <v>1018249</v>
      </c>
      <c r="C102" s="20">
        <v>1043010</v>
      </c>
      <c r="D102" s="20">
        <v>1102993</v>
      </c>
      <c r="E102" s="21">
        <f t="shared" si="40"/>
        <v>5.7509515728516591E-2</v>
      </c>
      <c r="F102" s="21">
        <f t="shared" si="41"/>
        <v>8.3225222907167051E-2</v>
      </c>
      <c r="G102" s="20">
        <f t="shared" si="42"/>
        <v>59983</v>
      </c>
      <c r="H102" s="20">
        <f t="shared" si="43"/>
        <v>84744</v>
      </c>
      <c r="I102" s="21">
        <f t="shared" si="48"/>
        <v>0.37612616913577046</v>
      </c>
      <c r="J102" s="72"/>
      <c r="K102" s="20">
        <v>13160030</v>
      </c>
      <c r="L102" s="20">
        <v>12657617</v>
      </c>
      <c r="M102" s="20">
        <v>13883101</v>
      </c>
      <c r="N102" s="21">
        <f t="shared" si="44"/>
        <v>9.6817908141793252E-2</v>
      </c>
      <c r="O102" s="21">
        <f t="shared" si="45"/>
        <v>5.4944479609848829E-2</v>
      </c>
      <c r="P102" s="20">
        <f t="shared" si="46"/>
        <v>1225484</v>
      </c>
      <c r="Q102" s="20">
        <f t="shared" si="47"/>
        <v>723071</v>
      </c>
      <c r="R102" s="21">
        <f t="shared" si="49"/>
        <v>0.40229301583779253</v>
      </c>
    </row>
    <row r="103" spans="1:18" x14ac:dyDescent="0.25">
      <c r="A103" s="40" t="s">
        <v>30</v>
      </c>
      <c r="B103" s="20">
        <v>74211</v>
      </c>
      <c r="C103" s="20">
        <v>115679</v>
      </c>
      <c r="D103" s="20">
        <v>104485</v>
      </c>
      <c r="E103" s="21">
        <f t="shared" si="40"/>
        <v>-9.6767779804458942E-2</v>
      </c>
      <c r="F103" s="21">
        <f t="shared" si="41"/>
        <v>0.40794491382679121</v>
      </c>
      <c r="G103" s="20">
        <f t="shared" si="42"/>
        <v>-11194</v>
      </c>
      <c r="H103" s="20">
        <f t="shared" si="43"/>
        <v>30274</v>
      </c>
      <c r="I103" s="21">
        <f t="shared" si="48"/>
        <v>3.5629911325050091E-2</v>
      </c>
      <c r="J103" s="72"/>
      <c r="K103" s="20">
        <v>1180822</v>
      </c>
      <c r="L103" s="20">
        <v>1288352</v>
      </c>
      <c r="M103" s="20">
        <v>1520450</v>
      </c>
      <c r="N103" s="21">
        <f t="shared" si="44"/>
        <v>0.18015107672437347</v>
      </c>
      <c r="O103" s="21">
        <f t="shared" si="45"/>
        <v>0.28761997998004785</v>
      </c>
      <c r="P103" s="20">
        <f t="shared" si="46"/>
        <v>232098</v>
      </c>
      <c r="Q103" s="20">
        <f t="shared" si="47"/>
        <v>339628</v>
      </c>
      <c r="R103" s="21">
        <f t="shared" si="49"/>
        <v>4.4058342291867759E-2</v>
      </c>
    </row>
    <row r="104" spans="1:18" x14ac:dyDescent="0.25">
      <c r="A104" s="40" t="s">
        <v>31</v>
      </c>
      <c r="B104" s="20">
        <v>82284</v>
      </c>
      <c r="C104" s="20">
        <v>89069</v>
      </c>
      <c r="D104" s="20">
        <v>102150</v>
      </c>
      <c r="E104" s="21">
        <f t="shared" si="40"/>
        <v>0.14686366749374091</v>
      </c>
      <c r="F104" s="21">
        <f t="shared" si="41"/>
        <v>0.24143211316902446</v>
      </c>
      <c r="G104" s="20">
        <f t="shared" si="42"/>
        <v>13081</v>
      </c>
      <c r="H104" s="20">
        <f t="shared" si="43"/>
        <v>19866</v>
      </c>
      <c r="I104" s="21">
        <f t="shared" si="48"/>
        <v>3.483366456289292E-2</v>
      </c>
      <c r="J104" s="72"/>
      <c r="K104" s="20">
        <v>1116998</v>
      </c>
      <c r="L104" s="20">
        <v>1287744</v>
      </c>
      <c r="M104" s="20">
        <v>1318357</v>
      </c>
      <c r="N104" s="21">
        <f t="shared" si="44"/>
        <v>2.3772582128124942E-2</v>
      </c>
      <c r="O104" s="21">
        <f t="shared" si="45"/>
        <v>0.18026800406088461</v>
      </c>
      <c r="P104" s="20">
        <f t="shared" si="46"/>
        <v>30613</v>
      </c>
      <c r="Q104" s="20">
        <f t="shared" si="47"/>
        <v>201359</v>
      </c>
      <c r="R104" s="21">
        <f t="shared" si="49"/>
        <v>3.8202258521411361E-2</v>
      </c>
    </row>
    <row r="105" spans="1:18" x14ac:dyDescent="0.25">
      <c r="A105" s="40" t="s">
        <v>32</v>
      </c>
      <c r="B105" s="20">
        <v>110575</v>
      </c>
      <c r="C105" s="20">
        <v>105632</v>
      </c>
      <c r="D105" s="20">
        <v>114035</v>
      </c>
      <c r="E105" s="21">
        <f t="shared" si="40"/>
        <v>7.954975764919725E-2</v>
      </c>
      <c r="F105" s="21">
        <f t="shared" si="41"/>
        <v>3.1290978973547379E-2</v>
      </c>
      <c r="G105" s="20">
        <f t="shared" si="42"/>
        <v>8403</v>
      </c>
      <c r="H105" s="20">
        <f t="shared" si="43"/>
        <v>3460</v>
      </c>
      <c r="I105" s="21">
        <f t="shared" si="48"/>
        <v>3.8886509431517322E-2</v>
      </c>
      <c r="J105" s="72"/>
      <c r="K105" s="20">
        <v>1084813</v>
      </c>
      <c r="L105" s="20">
        <v>1124652</v>
      </c>
      <c r="M105" s="20">
        <v>1172687</v>
      </c>
      <c r="N105" s="21">
        <f t="shared" si="44"/>
        <v>4.2710989710594838E-2</v>
      </c>
      <c r="O105" s="21">
        <f t="shared" si="45"/>
        <v>8.1003822778672463E-2</v>
      </c>
      <c r="P105" s="20">
        <f t="shared" si="46"/>
        <v>48035</v>
      </c>
      <c r="Q105" s="20">
        <f t="shared" si="47"/>
        <v>87874</v>
      </c>
      <c r="R105" s="21">
        <f t="shared" si="49"/>
        <v>3.3981153768439298E-2</v>
      </c>
    </row>
    <row r="106" spans="1:18" x14ac:dyDescent="0.25">
      <c r="A106" s="40" t="s">
        <v>33</v>
      </c>
      <c r="B106" s="20">
        <v>54582</v>
      </c>
      <c r="C106" s="20">
        <v>75189</v>
      </c>
      <c r="D106" s="20">
        <v>94088</v>
      </c>
      <c r="E106" s="21">
        <f t="shared" si="40"/>
        <v>0.25135325646038642</v>
      </c>
      <c r="F106" s="21">
        <f t="shared" si="41"/>
        <v>0.7237917262101059</v>
      </c>
      <c r="G106" s="20">
        <f t="shared" si="42"/>
        <v>18899</v>
      </c>
      <c r="H106" s="20">
        <f t="shared" si="43"/>
        <v>39506</v>
      </c>
      <c r="I106" s="21">
        <f t="shared" si="48"/>
        <v>3.2084481951967392E-2</v>
      </c>
      <c r="J106" s="72"/>
      <c r="K106" s="20">
        <v>841869</v>
      </c>
      <c r="L106" s="20">
        <v>1016020</v>
      </c>
      <c r="M106" s="20">
        <v>1181095</v>
      </c>
      <c r="N106" s="21">
        <f t="shared" si="44"/>
        <v>0.16247219542922386</v>
      </c>
      <c r="O106" s="21">
        <f t="shared" si="45"/>
        <v>0.40294392595522588</v>
      </c>
      <c r="P106" s="20">
        <f t="shared" si="46"/>
        <v>165075</v>
      </c>
      <c r="Q106" s="20">
        <f t="shared" si="47"/>
        <v>339226</v>
      </c>
      <c r="R106" s="21">
        <f t="shared" si="49"/>
        <v>3.4224793836833536E-2</v>
      </c>
    </row>
    <row r="107" spans="1:18" x14ac:dyDescent="0.25">
      <c r="A107" s="40" t="s">
        <v>34</v>
      </c>
      <c r="B107" s="20">
        <v>21362</v>
      </c>
      <c r="C107" s="20">
        <v>43398</v>
      </c>
      <c r="D107" s="20">
        <v>43531</v>
      </c>
      <c r="E107" s="21">
        <f t="shared" si="40"/>
        <v>3.0646573574819591E-3</v>
      </c>
      <c r="F107" s="21">
        <f t="shared" si="41"/>
        <v>1.0377773616702557</v>
      </c>
      <c r="G107" s="20">
        <f t="shared" si="42"/>
        <v>133</v>
      </c>
      <c r="H107" s="20">
        <f t="shared" si="43"/>
        <v>22169</v>
      </c>
      <c r="I107" s="21">
        <f t="shared" si="48"/>
        <v>1.4844290279856015E-2</v>
      </c>
      <c r="J107" s="72"/>
      <c r="K107" s="20">
        <v>250975</v>
      </c>
      <c r="L107" s="20">
        <v>494794</v>
      </c>
      <c r="M107" s="20">
        <v>505730</v>
      </c>
      <c r="N107" s="21">
        <f t="shared" si="44"/>
        <v>2.210212734996797E-2</v>
      </c>
      <c r="O107" s="21">
        <f t="shared" si="45"/>
        <v>1.0150612610817809</v>
      </c>
      <c r="P107" s="20">
        <f t="shared" si="46"/>
        <v>10936</v>
      </c>
      <c r="Q107" s="20">
        <f t="shared" si="47"/>
        <v>254755</v>
      </c>
      <c r="R107" s="21">
        <f t="shared" si="49"/>
        <v>1.465462556957893E-2</v>
      </c>
    </row>
    <row r="108" spans="1:18" x14ac:dyDescent="0.25">
      <c r="A108" s="40" t="s">
        <v>35</v>
      </c>
      <c r="B108" s="20">
        <v>82234</v>
      </c>
      <c r="C108" s="20">
        <v>85191</v>
      </c>
      <c r="D108" s="20">
        <v>89425</v>
      </c>
      <c r="E108" s="21">
        <f t="shared" si="40"/>
        <v>4.9700085689802886E-2</v>
      </c>
      <c r="F108" s="21">
        <f t="shared" si="41"/>
        <v>8.7445582119318077E-2</v>
      </c>
      <c r="G108" s="20">
        <f t="shared" si="42"/>
        <v>4234</v>
      </c>
      <c r="H108" s="20">
        <f t="shared" si="43"/>
        <v>7191</v>
      </c>
      <c r="I108" s="21">
        <f t="shared" si="48"/>
        <v>3.0494375462914339E-2</v>
      </c>
      <c r="J108" s="72"/>
      <c r="K108" s="20">
        <v>939521</v>
      </c>
      <c r="L108" s="20">
        <v>945175</v>
      </c>
      <c r="M108" s="20">
        <v>1025284</v>
      </c>
      <c r="N108" s="21">
        <f t="shared" si="44"/>
        <v>8.4755733065305261E-2</v>
      </c>
      <c r="O108" s="21">
        <f t="shared" si="45"/>
        <v>9.1283749910858747E-2</v>
      </c>
      <c r="P108" s="20">
        <f t="shared" si="46"/>
        <v>80109</v>
      </c>
      <c r="Q108" s="20">
        <f t="shared" si="47"/>
        <v>85763</v>
      </c>
      <c r="R108" s="21">
        <f t="shared" si="49"/>
        <v>2.970983157510957E-2</v>
      </c>
    </row>
    <row r="109" spans="1:18" x14ac:dyDescent="0.25">
      <c r="A109" s="40" t="s">
        <v>36</v>
      </c>
      <c r="B109" s="20">
        <v>69027</v>
      </c>
      <c r="C109" s="20">
        <v>50449</v>
      </c>
      <c r="D109" s="20">
        <v>58927</v>
      </c>
      <c r="E109" s="21">
        <f t="shared" si="40"/>
        <v>0.16805090289202962</v>
      </c>
      <c r="F109" s="21">
        <f t="shared" si="41"/>
        <v>-0.14631955611572278</v>
      </c>
      <c r="G109" s="20">
        <f t="shared" si="42"/>
        <v>8478</v>
      </c>
      <c r="H109" s="20">
        <f t="shared" si="43"/>
        <v>-10100</v>
      </c>
      <c r="I109" s="21">
        <f t="shared" si="48"/>
        <v>2.0094403834533443E-2</v>
      </c>
      <c r="J109" s="72"/>
      <c r="K109" s="20">
        <v>545266</v>
      </c>
      <c r="L109" s="20">
        <v>288726</v>
      </c>
      <c r="M109" s="20">
        <v>444192</v>
      </c>
      <c r="N109" s="21">
        <f t="shared" si="44"/>
        <v>0.53845514432368402</v>
      </c>
      <c r="O109" s="21">
        <f t="shared" si="45"/>
        <v>-0.18536640832180995</v>
      </c>
      <c r="P109" s="20">
        <f t="shared" si="46"/>
        <v>155466</v>
      </c>
      <c r="Q109" s="20">
        <f t="shared" si="47"/>
        <v>-101074</v>
      </c>
      <c r="R109" s="21">
        <f t="shared" si="49"/>
        <v>1.2871428313531734E-2</v>
      </c>
    </row>
    <row r="110" spans="1:18" x14ac:dyDescent="0.25">
      <c r="A110" s="40" t="s">
        <v>37</v>
      </c>
      <c r="B110" s="20">
        <v>138359</v>
      </c>
      <c r="C110" s="20">
        <v>88432</v>
      </c>
      <c r="D110" s="20">
        <v>93431</v>
      </c>
      <c r="E110" s="21">
        <f t="shared" si="40"/>
        <v>5.6529310656775911E-2</v>
      </c>
      <c r="F110" s="21">
        <f t="shared" si="41"/>
        <v>-0.32472047355069056</v>
      </c>
      <c r="G110" s="20">
        <f t="shared" si="42"/>
        <v>4999</v>
      </c>
      <c r="H110" s="20">
        <f t="shared" si="43"/>
        <v>-44928</v>
      </c>
      <c r="I110" s="21">
        <f t="shared" si="48"/>
        <v>3.1860441642443942E-2</v>
      </c>
      <c r="J110" s="72"/>
      <c r="K110" s="20">
        <v>847396</v>
      </c>
      <c r="L110" s="20">
        <v>432862</v>
      </c>
      <c r="M110" s="20">
        <v>543249</v>
      </c>
      <c r="N110" s="21">
        <f t="shared" si="44"/>
        <v>0.25501661037466916</v>
      </c>
      <c r="O110" s="21">
        <f t="shared" si="45"/>
        <v>-0.35891956063044905</v>
      </c>
      <c r="P110" s="20">
        <f t="shared" si="46"/>
        <v>110387</v>
      </c>
      <c r="Q110" s="20">
        <f t="shared" si="47"/>
        <v>-304147</v>
      </c>
      <c r="R110" s="21">
        <f t="shared" si="49"/>
        <v>1.5741820113594575E-2</v>
      </c>
    </row>
    <row r="111" spans="1:18" x14ac:dyDescent="0.25">
      <c r="A111" s="40" t="s">
        <v>38</v>
      </c>
      <c r="B111" s="20">
        <v>7181</v>
      </c>
      <c r="C111" s="20">
        <v>14203</v>
      </c>
      <c r="D111" s="20">
        <v>13427</v>
      </c>
      <c r="E111" s="21">
        <f t="shared" si="40"/>
        <v>-5.4636344434274453E-2</v>
      </c>
      <c r="F111" s="21">
        <f t="shared" si="41"/>
        <v>0.86979529313466086</v>
      </c>
      <c r="G111" s="20">
        <f t="shared" si="42"/>
        <v>-776</v>
      </c>
      <c r="H111" s="20">
        <f t="shared" si="43"/>
        <v>6246</v>
      </c>
      <c r="I111" s="21">
        <f t="shared" si="48"/>
        <v>4.5786746361817258E-3</v>
      </c>
      <c r="J111" s="72"/>
      <c r="K111" s="20">
        <v>71452</v>
      </c>
      <c r="L111" s="20">
        <v>196088</v>
      </c>
      <c r="M111" s="20">
        <v>202565</v>
      </c>
      <c r="N111" s="21">
        <f t="shared" si="44"/>
        <v>3.303108808290145E-2</v>
      </c>
      <c r="O111" s="21">
        <f t="shared" si="45"/>
        <v>1.8349801265185017</v>
      </c>
      <c r="P111" s="20">
        <f t="shared" si="46"/>
        <v>6477</v>
      </c>
      <c r="Q111" s="20">
        <f t="shared" si="47"/>
        <v>131113</v>
      </c>
      <c r="R111" s="21">
        <f t="shared" si="49"/>
        <v>5.8697609959894722E-3</v>
      </c>
    </row>
    <row r="112" spans="1:18" x14ac:dyDescent="0.25">
      <c r="A112" s="40" t="s">
        <v>39</v>
      </c>
      <c r="B112" s="20">
        <v>6816</v>
      </c>
      <c r="C112" s="20">
        <v>9290</v>
      </c>
      <c r="D112" s="20">
        <v>12914</v>
      </c>
      <c r="E112" s="21">
        <f t="shared" si="40"/>
        <v>0.39009687836383211</v>
      </c>
      <c r="F112" s="21">
        <f t="shared" si="41"/>
        <v>0.8946596244131455</v>
      </c>
      <c r="G112" s="20">
        <f t="shared" si="42"/>
        <v>3624</v>
      </c>
      <c r="H112" s="20">
        <f t="shared" si="43"/>
        <v>6098</v>
      </c>
      <c r="I112" s="21">
        <f t="shared" si="48"/>
        <v>4.4037390520332764E-3</v>
      </c>
      <c r="J112" s="72"/>
      <c r="K112" s="20">
        <v>75328</v>
      </c>
      <c r="L112" s="20">
        <v>103227</v>
      </c>
      <c r="M112" s="20">
        <v>133436</v>
      </c>
      <c r="N112" s="21">
        <f t="shared" si="44"/>
        <v>0.29264630377711254</v>
      </c>
      <c r="O112" s="21">
        <f t="shared" si="45"/>
        <v>0.77139974511469833</v>
      </c>
      <c r="P112" s="20">
        <f t="shared" si="46"/>
        <v>30209</v>
      </c>
      <c r="Q112" s="20">
        <f t="shared" si="47"/>
        <v>58108</v>
      </c>
      <c r="R112" s="21">
        <f t="shared" si="49"/>
        <v>3.8665980216762582E-3</v>
      </c>
    </row>
    <row r="113" spans="1:18" x14ac:dyDescent="0.25">
      <c r="A113" s="40" t="s">
        <v>40</v>
      </c>
      <c r="B113" s="20">
        <v>3477</v>
      </c>
      <c r="C113" s="20">
        <v>4755</v>
      </c>
      <c r="D113" s="20">
        <v>4314</v>
      </c>
      <c r="E113" s="21">
        <f t="shared" si="40"/>
        <v>-9.2744479495268095E-2</v>
      </c>
      <c r="F113" s="21">
        <f t="shared" si="41"/>
        <v>0.24072476272648835</v>
      </c>
      <c r="G113" s="20">
        <f t="shared" si="42"/>
        <v>-441</v>
      </c>
      <c r="H113" s="20">
        <f t="shared" si="43"/>
        <v>837</v>
      </c>
      <c r="I113" s="21">
        <f t="shared" si="48"/>
        <v>1.4710957310261387E-3</v>
      </c>
      <c r="J113" s="72"/>
      <c r="K113" s="20">
        <v>78188</v>
      </c>
      <c r="L113" s="20">
        <v>116128</v>
      </c>
      <c r="M113" s="20">
        <v>137470</v>
      </c>
      <c r="N113" s="21">
        <f t="shared" si="44"/>
        <v>0.18377996693303933</v>
      </c>
      <c r="O113" s="21">
        <f t="shared" si="45"/>
        <v>0.75819818898040614</v>
      </c>
      <c r="P113" s="20">
        <f t="shared" si="46"/>
        <v>21342</v>
      </c>
      <c r="Q113" s="20">
        <f t="shared" si="47"/>
        <v>59282</v>
      </c>
      <c r="R113" s="21">
        <f t="shared" si="49"/>
        <v>3.9834919365076531E-3</v>
      </c>
    </row>
    <row r="114" spans="1:18" x14ac:dyDescent="0.25">
      <c r="A114" s="40" t="s">
        <v>41</v>
      </c>
      <c r="B114" s="20">
        <v>9346</v>
      </c>
      <c r="C114" s="20">
        <v>15623</v>
      </c>
      <c r="D114" s="20">
        <v>17462</v>
      </c>
      <c r="E114" s="21">
        <f t="shared" si="40"/>
        <v>0.11771106701657819</v>
      </c>
      <c r="F114" s="21">
        <f t="shared" si="41"/>
        <v>0.86839289535630226</v>
      </c>
      <c r="G114" s="20">
        <f t="shared" si="42"/>
        <v>1839</v>
      </c>
      <c r="H114" s="20">
        <f t="shared" si="43"/>
        <v>8116</v>
      </c>
      <c r="I114" s="21">
        <f t="shared" si="48"/>
        <v>5.954629961793796E-3</v>
      </c>
      <c r="J114" s="72"/>
      <c r="K114" s="20">
        <v>77063</v>
      </c>
      <c r="L114" s="20">
        <v>145499</v>
      </c>
      <c r="M114" s="20">
        <v>148150</v>
      </c>
      <c r="N114" s="21">
        <f t="shared" si="44"/>
        <v>1.8220056495233727E-2</v>
      </c>
      <c r="O114" s="21">
        <f t="shared" si="45"/>
        <v>0.92245305788770238</v>
      </c>
      <c r="P114" s="20">
        <f t="shared" si="46"/>
        <v>2651</v>
      </c>
      <c r="Q114" s="20">
        <f t="shared" si="47"/>
        <v>71087</v>
      </c>
      <c r="R114" s="21">
        <f t="shared" si="49"/>
        <v>4.2929681413661804E-3</v>
      </c>
    </row>
    <row r="115" spans="1:18" x14ac:dyDescent="0.25">
      <c r="A115" s="40" t="s">
        <v>42</v>
      </c>
      <c r="B115" s="20">
        <v>6667</v>
      </c>
      <c r="C115" s="20">
        <v>11459</v>
      </c>
      <c r="D115" s="20">
        <v>14128</v>
      </c>
      <c r="E115" s="21">
        <f t="shared" si="40"/>
        <v>0.23291735753556164</v>
      </c>
      <c r="F115" s="21">
        <f t="shared" si="41"/>
        <v>1.1190940452977349</v>
      </c>
      <c r="G115" s="20">
        <f t="shared" si="42"/>
        <v>2669</v>
      </c>
      <c r="H115" s="20">
        <f t="shared" si="43"/>
        <v>7461</v>
      </c>
      <c r="I115" s="21">
        <f t="shared" si="48"/>
        <v>4.8177191673475402E-3</v>
      </c>
      <c r="J115" s="72"/>
      <c r="K115" s="20">
        <v>109854</v>
      </c>
      <c r="L115" s="20">
        <v>173187</v>
      </c>
      <c r="M115" s="20">
        <v>223500</v>
      </c>
      <c r="N115" s="21">
        <f t="shared" si="44"/>
        <v>0.29051256734050468</v>
      </c>
      <c r="O115" s="21">
        <f t="shared" si="45"/>
        <v>1.0345185427931618</v>
      </c>
      <c r="P115" s="20">
        <f t="shared" si="46"/>
        <v>50313</v>
      </c>
      <c r="Q115" s="20">
        <f t="shared" si="47"/>
        <v>113646</v>
      </c>
      <c r="R115" s="21">
        <f t="shared" si="49"/>
        <v>6.4763981072922128E-3</v>
      </c>
    </row>
    <row r="116" spans="1:18" x14ac:dyDescent="0.25">
      <c r="A116" s="40" t="s">
        <v>43</v>
      </c>
      <c r="B116" s="20">
        <v>29928</v>
      </c>
      <c r="C116" s="20">
        <v>46229</v>
      </c>
      <c r="D116" s="20">
        <v>56353</v>
      </c>
      <c r="E116" s="21">
        <f t="shared" si="40"/>
        <v>0.21899673365203665</v>
      </c>
      <c r="F116" s="21">
        <f t="shared" si="41"/>
        <v>0.88295241913926747</v>
      </c>
      <c r="G116" s="20">
        <f t="shared" si="42"/>
        <v>10124</v>
      </c>
      <c r="H116" s="20">
        <f t="shared" si="43"/>
        <v>26425</v>
      </c>
      <c r="I116" s="21">
        <f t="shared" si="48"/>
        <v>1.9216656868455261E-2</v>
      </c>
      <c r="J116" s="72"/>
      <c r="K116" s="20">
        <v>378672</v>
      </c>
      <c r="L116" s="20">
        <v>638474</v>
      </c>
      <c r="M116" s="20">
        <v>729414</v>
      </c>
      <c r="N116" s="21">
        <f t="shared" si="44"/>
        <v>0.14243336455360756</v>
      </c>
      <c r="O116" s="21">
        <f t="shared" si="45"/>
        <v>0.92624223602484479</v>
      </c>
      <c r="P116" s="20">
        <f t="shared" si="46"/>
        <v>90940</v>
      </c>
      <c r="Q116" s="20">
        <f t="shared" si="47"/>
        <v>350742</v>
      </c>
      <c r="R116" s="21">
        <f t="shared" si="49"/>
        <v>2.1136355476655221E-2</v>
      </c>
    </row>
    <row r="117" spans="1:18" x14ac:dyDescent="0.25">
      <c r="A117" s="40" t="s">
        <v>44</v>
      </c>
      <c r="B117" s="20">
        <v>26696</v>
      </c>
      <c r="C117" s="20">
        <v>27035</v>
      </c>
      <c r="D117" s="20">
        <v>29617</v>
      </c>
      <c r="E117" s="21">
        <f t="shared" si="40"/>
        <v>9.5505825781394549E-2</v>
      </c>
      <c r="F117" s="21">
        <f t="shared" si="41"/>
        <v>0.10941714114474088</v>
      </c>
      <c r="G117" s="20">
        <f t="shared" si="42"/>
        <v>2582</v>
      </c>
      <c r="H117" s="20">
        <f t="shared" si="43"/>
        <v>2921</v>
      </c>
      <c r="I117" s="21">
        <f t="shared" si="48"/>
        <v>1.0099546190496326E-2</v>
      </c>
      <c r="J117" s="72"/>
      <c r="K117" s="20">
        <v>315739</v>
      </c>
      <c r="L117" s="20">
        <v>311415</v>
      </c>
      <c r="M117" s="20">
        <v>358617</v>
      </c>
      <c r="N117" s="21">
        <f t="shared" si="44"/>
        <v>0.15157266027647998</v>
      </c>
      <c r="O117" s="21">
        <f t="shared" si="45"/>
        <v>0.13580203902590426</v>
      </c>
      <c r="P117" s="20">
        <f t="shared" si="46"/>
        <v>47202</v>
      </c>
      <c r="Q117" s="20">
        <f t="shared" si="47"/>
        <v>42878</v>
      </c>
      <c r="R117" s="21">
        <f t="shared" si="49"/>
        <v>1.0391706756343676E-2</v>
      </c>
    </row>
    <row r="118" spans="1:18" x14ac:dyDescent="0.25">
      <c r="A118" s="41" t="s">
        <v>45</v>
      </c>
      <c r="B118" s="20">
        <v>29328</v>
      </c>
      <c r="C118" s="20">
        <v>6721</v>
      </c>
      <c r="D118" s="20">
        <v>5026</v>
      </c>
      <c r="E118" s="21">
        <f t="shared" si="40"/>
        <v>-0.25219461389674158</v>
      </c>
      <c r="F118" s="21">
        <f t="shared" si="41"/>
        <v>-0.82862793235133658</v>
      </c>
      <c r="G118" s="20">
        <f t="shared" si="42"/>
        <v>-1695</v>
      </c>
      <c r="H118" s="20">
        <f t="shared" si="43"/>
        <v>-24302</v>
      </c>
      <c r="I118" s="21">
        <f t="shared" si="48"/>
        <v>1.7138913176025436E-3</v>
      </c>
      <c r="J118" s="72"/>
      <c r="K118" s="20">
        <v>500909</v>
      </c>
      <c r="L118" s="20">
        <v>51407</v>
      </c>
      <c r="M118" s="20">
        <v>58530</v>
      </c>
      <c r="N118" s="21">
        <f t="shared" si="44"/>
        <v>0.1385608963759799</v>
      </c>
      <c r="O118" s="21">
        <f t="shared" si="45"/>
        <v>-0.88315242888428835</v>
      </c>
      <c r="P118" s="20">
        <f t="shared" si="46"/>
        <v>7123</v>
      </c>
      <c r="Q118" s="20">
        <f t="shared" si="47"/>
        <v>-442379</v>
      </c>
      <c r="R118" s="21">
        <f t="shared" si="49"/>
        <v>1.6960339204465916E-3</v>
      </c>
    </row>
    <row r="119" spans="1:18" x14ac:dyDescent="0.25">
      <c r="A119" s="39" t="s">
        <v>46</v>
      </c>
      <c r="B119" s="52">
        <f>B94-SUM(B95:B118)</f>
        <v>148059</v>
      </c>
      <c r="C119" s="52">
        <f>C94-SUM(C95:C118)</f>
        <v>157663</v>
      </c>
      <c r="D119" s="52">
        <f>D94-SUM(D95:D118)</f>
        <v>134691</v>
      </c>
      <c r="E119" s="53">
        <f t="shared" si="40"/>
        <v>-0.14570317702948699</v>
      </c>
      <c r="F119" s="53">
        <f t="shared" si="41"/>
        <v>-9.0288331003181121E-2</v>
      </c>
      <c r="G119" s="52">
        <f t="shared" si="42"/>
        <v>-22972</v>
      </c>
      <c r="H119" s="52">
        <f t="shared" si="43"/>
        <v>-13368</v>
      </c>
      <c r="I119" s="53">
        <f t="shared" si="48"/>
        <v>4.5930309482531677E-2</v>
      </c>
      <c r="J119" s="72"/>
      <c r="K119" s="52">
        <f>K94-SUM(K95:K118)</f>
        <v>1743183</v>
      </c>
      <c r="L119" s="52">
        <f>L94-SUM(L95:L118)</f>
        <v>1486844</v>
      </c>
      <c r="M119" s="52">
        <f>M94-SUM(M95:M118)</f>
        <v>1533582</v>
      </c>
      <c r="N119" s="53">
        <f t="shared" si="44"/>
        <v>3.1434367021691667E-2</v>
      </c>
      <c r="O119" s="53">
        <f t="shared" si="45"/>
        <v>-0.12024038784224034</v>
      </c>
      <c r="P119" s="52">
        <f t="shared" si="46"/>
        <v>46738</v>
      </c>
      <c r="Q119" s="52">
        <f t="shared" si="47"/>
        <v>-209601</v>
      </c>
      <c r="R119" s="53">
        <f t="shared" si="49"/>
        <v>4.4438870524283698E-2</v>
      </c>
    </row>
    <row r="120" spans="1:18" ht="21" x14ac:dyDescent="0.35">
      <c r="A120" s="332" t="s">
        <v>61</v>
      </c>
      <c r="B120" s="332"/>
      <c r="C120" s="332"/>
      <c r="D120" s="332"/>
      <c r="E120" s="332"/>
      <c r="F120" s="332"/>
      <c r="G120" s="332"/>
      <c r="H120" s="332"/>
      <c r="I120" s="332"/>
      <c r="J120" s="332"/>
      <c r="K120" s="332"/>
      <c r="L120" s="332"/>
      <c r="M120" s="332"/>
      <c r="N120" s="332"/>
      <c r="O120" s="332"/>
      <c r="P120" s="332"/>
      <c r="Q120" s="332"/>
      <c r="R120" s="332"/>
    </row>
    <row r="121" spans="1:18" x14ac:dyDescent="0.25">
      <c r="A121" s="54"/>
      <c r="B121" s="329" t="s">
        <v>146</v>
      </c>
      <c r="C121" s="330"/>
      <c r="D121" s="330"/>
      <c r="E121" s="330"/>
      <c r="F121" s="330"/>
      <c r="G121" s="330"/>
      <c r="H121" s="330"/>
      <c r="I121" s="331"/>
      <c r="J121" s="55"/>
      <c r="K121" s="329" t="str">
        <f>K$5</f>
        <v>acumulado diciembre</v>
      </c>
      <c r="L121" s="330"/>
      <c r="M121" s="330"/>
      <c r="N121" s="330"/>
      <c r="O121" s="330"/>
      <c r="P121" s="330"/>
      <c r="Q121" s="330"/>
      <c r="R121" s="331"/>
    </row>
    <row r="122" spans="1:18" x14ac:dyDescent="0.25">
      <c r="A122" s="4"/>
      <c r="B122" s="5">
        <f>B$6</f>
        <v>2019</v>
      </c>
      <c r="C122" s="5">
        <f>C$6</f>
        <v>2022</v>
      </c>
      <c r="D122" s="5">
        <f>D$6</f>
        <v>2023</v>
      </c>
      <c r="E122" s="5" t="str">
        <f>CONCATENATE("var ",RIGHT(D122,2),"/",RIGHT(C122,2))</f>
        <v>var 23/22</v>
      </c>
      <c r="F122" s="5" t="str">
        <f>CONCATENATE("var ",RIGHT(D122,2),"/",RIGHT(B122,2))</f>
        <v>var 23/19</v>
      </c>
      <c r="G122" s="5" t="str">
        <f>CONCATENATE("dif ",RIGHT(D122,2),"-",RIGHT(C122,2))</f>
        <v>dif 23-22</v>
      </c>
      <c r="H122" s="5" t="str">
        <f>CONCATENATE("dif ",RIGHT(D122,2),"-",RIGHT(B122,2))</f>
        <v>dif 23-19</v>
      </c>
      <c r="I122" s="5" t="str">
        <f>CONCATENATE("cuota ",RIGHT(D122,2))</f>
        <v>cuota 23</v>
      </c>
      <c r="J122" s="56"/>
      <c r="K122" s="5">
        <f>K$6</f>
        <v>2019</v>
      </c>
      <c r="L122" s="5">
        <f>L$6</f>
        <v>2022</v>
      </c>
      <c r="M122" s="5">
        <f>M$6</f>
        <v>2023</v>
      </c>
      <c r="N122" s="5" t="str">
        <f>CONCATENATE("var ",RIGHT(M122,2),"/",RIGHT(L122,2))</f>
        <v>var 23/22</v>
      </c>
      <c r="O122" s="5" t="str">
        <f>CONCATENATE("var ",RIGHT(M122,2),"/",RIGHT(K122,2))</f>
        <v>var 23/19</v>
      </c>
      <c r="P122" s="5" t="str">
        <f>CONCATENATE("dif ",RIGHT(M122,2),"-",RIGHT(L122,2))</f>
        <v>dif 23-22</v>
      </c>
      <c r="Q122" s="5" t="str">
        <f>CONCATENATE("dif ",RIGHT(M122,2),"-",RIGHT(K122,2))</f>
        <v>dif 23-19</v>
      </c>
      <c r="R122" s="5" t="str">
        <f>CONCATENATE("cuota ",RIGHT(M122,2))</f>
        <v>cuota 23</v>
      </c>
    </row>
    <row r="123" spans="1:18" x14ac:dyDescent="0.25">
      <c r="A123" s="57" t="s">
        <v>48</v>
      </c>
      <c r="B123" s="58">
        <v>2854802</v>
      </c>
      <c r="C123" s="58">
        <v>2818920</v>
      </c>
      <c r="D123" s="58">
        <v>2932508</v>
      </c>
      <c r="E123" s="59">
        <f t="shared" ref="E123:E133" si="53">D123/C123-1</f>
        <v>4.0294864699955912E-2</v>
      </c>
      <c r="F123" s="59">
        <f t="shared" ref="F123:F133" si="54">D123/B123-1</f>
        <v>2.7219400855120535E-2</v>
      </c>
      <c r="G123" s="58">
        <f t="shared" ref="G123:G133" si="55">D123-C123</f>
        <v>113588</v>
      </c>
      <c r="H123" s="58">
        <f t="shared" ref="H123:H133" si="56">D123-B123</f>
        <v>77706</v>
      </c>
      <c r="I123" s="59">
        <f>D123/$D$123</f>
        <v>1</v>
      </c>
      <c r="J123" s="60"/>
      <c r="K123" s="58">
        <v>34034766</v>
      </c>
      <c r="L123" s="58">
        <v>31405937</v>
      </c>
      <c r="M123" s="58">
        <v>34509923</v>
      </c>
      <c r="N123" s="59">
        <f t="shared" ref="N123:N133" si="57">M123/L123-1</f>
        <v>9.8834370074677214E-2</v>
      </c>
      <c r="O123" s="59">
        <f t="shared" ref="O123:O133" si="58">M123/K123-1</f>
        <v>1.3960930420382489E-2</v>
      </c>
      <c r="P123" s="58">
        <f t="shared" ref="P123:P133" si="59">M123-L123</f>
        <v>3103986</v>
      </c>
      <c r="Q123" s="58">
        <f t="shared" ref="Q123:Q133" si="60">M123-K123</f>
        <v>475157</v>
      </c>
      <c r="R123" s="59">
        <f>M123/$M$123</f>
        <v>1</v>
      </c>
    </row>
    <row r="124" spans="1:18" x14ac:dyDescent="0.25">
      <c r="A124" s="76" t="s">
        <v>49</v>
      </c>
      <c r="B124" s="77">
        <v>1074566</v>
      </c>
      <c r="C124" s="77">
        <v>1109322</v>
      </c>
      <c r="D124" s="77">
        <v>1155840</v>
      </c>
      <c r="E124" s="78">
        <f t="shared" si="53"/>
        <v>4.1933721678647062E-2</v>
      </c>
      <c r="F124" s="78">
        <f t="shared" si="54"/>
        <v>7.5634256062447447E-2</v>
      </c>
      <c r="G124" s="77">
        <f t="shared" si="55"/>
        <v>46518</v>
      </c>
      <c r="H124" s="77">
        <f t="shared" si="56"/>
        <v>81274</v>
      </c>
      <c r="I124" s="78">
        <f t="shared" ref="I124:I133" si="61">D124/$D$123</f>
        <v>0.39414726234335934</v>
      </c>
      <c r="J124" s="72"/>
      <c r="K124" s="77">
        <v>13105945</v>
      </c>
      <c r="L124" s="77">
        <v>12632387</v>
      </c>
      <c r="M124" s="77">
        <v>13590517</v>
      </c>
      <c r="N124" s="78">
        <f t="shared" si="57"/>
        <v>7.5847106330735325E-2</v>
      </c>
      <c r="O124" s="78">
        <f t="shared" si="58"/>
        <v>3.6973449835170147E-2</v>
      </c>
      <c r="P124" s="77">
        <f t="shared" si="59"/>
        <v>958130</v>
      </c>
      <c r="Q124" s="77">
        <f t="shared" si="60"/>
        <v>484572</v>
      </c>
      <c r="R124" s="78">
        <f t="shared" ref="R124:R133" si="62">M124/$M$123</f>
        <v>0.39381475872896038</v>
      </c>
    </row>
    <row r="125" spans="1:18" x14ac:dyDescent="0.25">
      <c r="A125" s="79" t="s">
        <v>50</v>
      </c>
      <c r="B125" s="20">
        <v>863408</v>
      </c>
      <c r="C125" s="20">
        <v>790311</v>
      </c>
      <c r="D125" s="20">
        <v>831777</v>
      </c>
      <c r="E125" s="21">
        <f t="shared" si="53"/>
        <v>5.2467952489589464E-2</v>
      </c>
      <c r="F125" s="21">
        <f t="shared" si="54"/>
        <v>-3.6635055500991442E-2</v>
      </c>
      <c r="G125" s="20">
        <f t="shared" si="55"/>
        <v>41466</v>
      </c>
      <c r="H125" s="20">
        <f t="shared" si="56"/>
        <v>-31631</v>
      </c>
      <c r="I125" s="21">
        <f t="shared" si="61"/>
        <v>0.28364014693225048</v>
      </c>
      <c r="J125" s="72"/>
      <c r="K125" s="20">
        <v>10093577</v>
      </c>
      <c r="L125" s="20">
        <v>8865243</v>
      </c>
      <c r="M125" s="20">
        <v>9739308</v>
      </c>
      <c r="N125" s="21">
        <f t="shared" si="57"/>
        <v>9.8594590131370285E-2</v>
      </c>
      <c r="O125" s="21">
        <f t="shared" si="58"/>
        <v>-3.5098459148823036E-2</v>
      </c>
      <c r="P125" s="20">
        <f t="shared" si="59"/>
        <v>874065</v>
      </c>
      <c r="Q125" s="20">
        <f t="shared" si="60"/>
        <v>-354269</v>
      </c>
      <c r="R125" s="21">
        <f t="shared" si="62"/>
        <v>0.28221761027980269</v>
      </c>
    </row>
    <row r="126" spans="1:18" x14ac:dyDescent="0.25">
      <c r="A126" s="79" t="s">
        <v>51</v>
      </c>
      <c r="B126" s="20">
        <v>21989</v>
      </c>
      <c r="C126" s="20">
        <v>18070</v>
      </c>
      <c r="D126" s="20">
        <v>19927</v>
      </c>
      <c r="E126" s="21">
        <f t="shared" si="53"/>
        <v>0.1027670171555064</v>
      </c>
      <c r="F126" s="21">
        <f t="shared" si="54"/>
        <v>-9.3774159807176294E-2</v>
      </c>
      <c r="G126" s="20">
        <f t="shared" si="55"/>
        <v>1857</v>
      </c>
      <c r="H126" s="20">
        <f t="shared" si="56"/>
        <v>-2062</v>
      </c>
      <c r="I126" s="21">
        <f t="shared" si="61"/>
        <v>6.7952073788033994E-3</v>
      </c>
      <c r="J126" s="72"/>
      <c r="K126" s="20">
        <v>234787</v>
      </c>
      <c r="L126" s="20">
        <v>168339</v>
      </c>
      <c r="M126" s="20">
        <v>182035</v>
      </c>
      <c r="N126" s="21">
        <f t="shared" si="57"/>
        <v>8.1359637398344953E-2</v>
      </c>
      <c r="O126" s="21">
        <f t="shared" si="58"/>
        <v>-0.22468024209176829</v>
      </c>
      <c r="P126" s="20">
        <f t="shared" si="59"/>
        <v>13696</v>
      </c>
      <c r="Q126" s="20">
        <f t="shared" si="60"/>
        <v>-52752</v>
      </c>
      <c r="R126" s="21">
        <f t="shared" si="62"/>
        <v>5.274859639646255E-3</v>
      </c>
    </row>
    <row r="127" spans="1:18" x14ac:dyDescent="0.25">
      <c r="A127" s="79" t="s">
        <v>52</v>
      </c>
      <c r="B127" s="20">
        <v>461041</v>
      </c>
      <c r="C127" s="20">
        <v>410037</v>
      </c>
      <c r="D127" s="20">
        <v>440835</v>
      </c>
      <c r="E127" s="21">
        <f t="shared" si="53"/>
        <v>7.5110294924604304E-2</v>
      </c>
      <c r="F127" s="21">
        <f t="shared" si="54"/>
        <v>-4.3826904765519759E-2</v>
      </c>
      <c r="G127" s="20">
        <f t="shared" si="55"/>
        <v>30798</v>
      </c>
      <c r="H127" s="20">
        <f t="shared" si="56"/>
        <v>-20206</v>
      </c>
      <c r="I127" s="21">
        <f t="shared" si="61"/>
        <v>0.15032695562978857</v>
      </c>
      <c r="J127" s="72"/>
      <c r="K127" s="20">
        <v>5492551</v>
      </c>
      <c r="L127" s="20">
        <v>4352393</v>
      </c>
      <c r="M127" s="20">
        <v>5123327</v>
      </c>
      <c r="N127" s="21">
        <f t="shared" si="57"/>
        <v>0.17712876571577985</v>
      </c>
      <c r="O127" s="21">
        <f t="shared" si="58"/>
        <v>-6.7222680317397199E-2</v>
      </c>
      <c r="P127" s="20">
        <f t="shared" si="59"/>
        <v>770934</v>
      </c>
      <c r="Q127" s="20">
        <f t="shared" si="60"/>
        <v>-369224</v>
      </c>
      <c r="R127" s="21">
        <f t="shared" si="62"/>
        <v>0.14845953148026439</v>
      </c>
    </row>
    <row r="128" spans="1:18" x14ac:dyDescent="0.25">
      <c r="A128" s="79" t="s">
        <v>53</v>
      </c>
      <c r="B128" s="20">
        <v>89250</v>
      </c>
      <c r="C128" s="20">
        <v>108987</v>
      </c>
      <c r="D128" s="20">
        <v>119696</v>
      </c>
      <c r="E128" s="21">
        <f>D128/C128-1</f>
        <v>9.8259425436061143E-2</v>
      </c>
      <c r="F128" s="21">
        <f>D128/B128-1</f>
        <v>0.34113165266106438</v>
      </c>
      <c r="G128" s="20">
        <f>D128-C128</f>
        <v>10709</v>
      </c>
      <c r="H128" s="20">
        <f>D128-B128</f>
        <v>30446</v>
      </c>
      <c r="I128" s="21">
        <f>D128/$D$123</f>
        <v>4.0816938947822137E-2</v>
      </c>
      <c r="J128" s="72"/>
      <c r="K128" s="20">
        <v>1055815</v>
      </c>
      <c r="L128" s="20">
        <v>1316064</v>
      </c>
      <c r="M128" s="20">
        <v>1447168</v>
      </c>
      <c r="N128" s="21">
        <f>M128/L128-1</f>
        <v>9.9618255647141885E-2</v>
      </c>
      <c r="O128" s="21">
        <f>M128/K128-1</f>
        <v>0.37066436828421656</v>
      </c>
      <c r="P128" s="20">
        <f>M128-L128</f>
        <v>131104</v>
      </c>
      <c r="Q128" s="20">
        <f>M128-K128</f>
        <v>391353</v>
      </c>
      <c r="R128" s="21">
        <f>M128/$M$123</f>
        <v>4.1934837119167144E-2</v>
      </c>
    </row>
    <row r="129" spans="1:18" x14ac:dyDescent="0.25">
      <c r="A129" s="79" t="s">
        <v>54</v>
      </c>
      <c r="B129" s="20">
        <v>48947</v>
      </c>
      <c r="C129" s="20">
        <v>54058</v>
      </c>
      <c r="D129" s="20">
        <v>53126</v>
      </c>
      <c r="E129" s="21">
        <f t="shared" si="53"/>
        <v>-1.7240741425875949E-2</v>
      </c>
      <c r="F129" s="21">
        <f t="shared" si="54"/>
        <v>8.5378061985412756E-2</v>
      </c>
      <c r="G129" s="20">
        <f t="shared" si="55"/>
        <v>-932</v>
      </c>
      <c r="H129" s="20">
        <f t="shared" si="56"/>
        <v>4179</v>
      </c>
      <c r="I129" s="21">
        <f t="shared" si="61"/>
        <v>1.8116233613002932E-2</v>
      </c>
      <c r="J129" s="72"/>
      <c r="K129" s="20">
        <v>503437</v>
      </c>
      <c r="L129" s="20">
        <v>543499</v>
      </c>
      <c r="M129" s="20">
        <v>576462</v>
      </c>
      <c r="N129" s="21">
        <f t="shared" si="57"/>
        <v>6.0649605611049928E-2</v>
      </c>
      <c r="O129" s="21">
        <f t="shared" si="58"/>
        <v>0.14505290632194301</v>
      </c>
      <c r="P129" s="20">
        <f t="shared" si="59"/>
        <v>32963</v>
      </c>
      <c r="Q129" s="20">
        <f t="shared" si="60"/>
        <v>73025</v>
      </c>
      <c r="R129" s="21">
        <f t="shared" si="62"/>
        <v>1.6704238951793661E-2</v>
      </c>
    </row>
    <row r="130" spans="1:18" x14ac:dyDescent="0.25">
      <c r="A130" s="79" t="s">
        <v>55</v>
      </c>
      <c r="B130" s="20">
        <v>13020</v>
      </c>
      <c r="C130" s="20">
        <v>12114</v>
      </c>
      <c r="D130" s="20">
        <v>11864</v>
      </c>
      <c r="E130" s="21">
        <f>D130/C130-1</f>
        <v>-2.06372791811128E-2</v>
      </c>
      <c r="F130" s="21">
        <f>D130/B130-1</f>
        <v>-8.878648233486941E-2</v>
      </c>
      <c r="G130" s="20">
        <f>D130-C130</f>
        <v>-250</v>
      </c>
      <c r="H130" s="20">
        <f>D130-B130</f>
        <v>-1156</v>
      </c>
      <c r="I130" s="21">
        <f>D130/$D$123</f>
        <v>4.0456837628405446E-3</v>
      </c>
      <c r="J130" s="72"/>
      <c r="K130" s="20">
        <v>136126</v>
      </c>
      <c r="L130" s="20">
        <v>137757</v>
      </c>
      <c r="M130" s="20">
        <v>148334</v>
      </c>
      <c r="N130" s="21">
        <f>M130/L130-1</f>
        <v>7.6780127325653202E-2</v>
      </c>
      <c r="O130" s="21">
        <f>M130/K130-1</f>
        <v>8.9681618500506932E-2</v>
      </c>
      <c r="P130" s="20">
        <f>M130-L130</f>
        <v>10577</v>
      </c>
      <c r="Q130" s="20">
        <f>M130-K130</f>
        <v>12208</v>
      </c>
      <c r="R130" s="21">
        <f>M130/$M$123</f>
        <v>4.2982999411502595E-3</v>
      </c>
    </row>
    <row r="131" spans="1:18" x14ac:dyDescent="0.25">
      <c r="A131" s="79" t="s">
        <v>56</v>
      </c>
      <c r="B131" s="20">
        <v>149462</v>
      </c>
      <c r="C131" s="20">
        <v>156141</v>
      </c>
      <c r="D131" s="20">
        <v>158524</v>
      </c>
      <c r="E131" s="21">
        <f t="shared" si="53"/>
        <v>1.5261846664232914E-2</v>
      </c>
      <c r="F131" s="21">
        <f t="shared" si="54"/>
        <v>6.0630795787558034E-2</v>
      </c>
      <c r="G131" s="20">
        <f t="shared" si="55"/>
        <v>2383</v>
      </c>
      <c r="H131" s="20">
        <f t="shared" si="56"/>
        <v>9062</v>
      </c>
      <c r="I131" s="21">
        <f t="shared" si="61"/>
        <v>5.4057482537132037E-2</v>
      </c>
      <c r="J131" s="72"/>
      <c r="K131" s="20">
        <v>1856756</v>
      </c>
      <c r="L131" s="20">
        <v>1753117</v>
      </c>
      <c r="M131" s="20">
        <v>1886738</v>
      </c>
      <c r="N131" s="21">
        <f t="shared" si="57"/>
        <v>7.6219100037247856E-2</v>
      </c>
      <c r="O131" s="21">
        <f t="shared" si="58"/>
        <v>1.6147517498260378E-2</v>
      </c>
      <c r="P131" s="20">
        <f t="shared" si="59"/>
        <v>133621</v>
      </c>
      <c r="Q131" s="20">
        <f t="shared" si="60"/>
        <v>29982</v>
      </c>
      <c r="R131" s="21">
        <f t="shared" si="62"/>
        <v>5.4672332940296622E-2</v>
      </c>
    </row>
    <row r="132" spans="1:18" x14ac:dyDescent="0.25">
      <c r="A132" s="80" t="s">
        <v>57</v>
      </c>
      <c r="B132" s="28">
        <v>65669</v>
      </c>
      <c r="C132" s="28">
        <v>92826</v>
      </c>
      <c r="D132" s="28">
        <v>71642</v>
      </c>
      <c r="E132" s="29">
        <f t="shared" si="53"/>
        <v>-0.2282119233835348</v>
      </c>
      <c r="F132" s="29">
        <f t="shared" si="54"/>
        <v>9.0956158918211072E-2</v>
      </c>
      <c r="G132" s="28">
        <f t="shared" si="55"/>
        <v>-21184</v>
      </c>
      <c r="H132" s="28">
        <f t="shared" si="56"/>
        <v>5973</v>
      </c>
      <c r="I132" s="29">
        <f t="shared" si="61"/>
        <v>2.4430282884138763E-2</v>
      </c>
      <c r="J132" s="72"/>
      <c r="K132" s="28">
        <v>834528</v>
      </c>
      <c r="L132" s="28">
        <v>1014697</v>
      </c>
      <c r="M132" s="28">
        <v>1034949</v>
      </c>
      <c r="N132" s="29">
        <f t="shared" si="57"/>
        <v>1.9958667464277546E-2</v>
      </c>
      <c r="O132" s="29">
        <f t="shared" si="58"/>
        <v>0.24016090532612444</v>
      </c>
      <c r="P132" s="28">
        <f t="shared" si="59"/>
        <v>20252</v>
      </c>
      <c r="Q132" s="28">
        <f t="shared" si="60"/>
        <v>200421</v>
      </c>
      <c r="R132" s="29">
        <f t="shared" si="62"/>
        <v>2.9989895949637441E-2</v>
      </c>
    </row>
    <row r="133" spans="1:18" x14ac:dyDescent="0.25">
      <c r="A133" s="81" t="s">
        <v>58</v>
      </c>
      <c r="B133" s="82">
        <f>B123-SUM(B124:B132)</f>
        <v>67450</v>
      </c>
      <c r="C133" s="82">
        <f>C123-SUM(C124:C132)</f>
        <v>67054</v>
      </c>
      <c r="D133" s="82">
        <f>D123-SUM(D124:D132)</f>
        <v>69277</v>
      </c>
      <c r="E133" s="83">
        <f t="shared" si="53"/>
        <v>3.3152384645211308E-2</v>
      </c>
      <c r="F133" s="83">
        <f t="shared" si="54"/>
        <v>2.7086730911786594E-2</v>
      </c>
      <c r="G133" s="82">
        <f t="shared" si="55"/>
        <v>2223</v>
      </c>
      <c r="H133" s="82">
        <f t="shared" si="56"/>
        <v>1827</v>
      </c>
      <c r="I133" s="83">
        <f t="shared" si="61"/>
        <v>2.3623805970861802E-2</v>
      </c>
      <c r="J133" s="72"/>
      <c r="K133" s="82">
        <f>K123-SUM(K124:K132)</f>
        <v>721244</v>
      </c>
      <c r="L133" s="82">
        <f>L123-SUM(L124:L132)</f>
        <v>622441</v>
      </c>
      <c r="M133" s="82">
        <f>M123-SUM(M124:M132)</f>
        <v>781085</v>
      </c>
      <c r="N133" s="83">
        <f t="shared" si="57"/>
        <v>0.25487395592513984</v>
      </c>
      <c r="O133" s="83">
        <f t="shared" si="58"/>
        <v>8.2969147750275862E-2</v>
      </c>
      <c r="P133" s="82">
        <f t="shared" si="59"/>
        <v>158644</v>
      </c>
      <c r="Q133" s="82">
        <f t="shared" si="60"/>
        <v>59841</v>
      </c>
      <c r="R133" s="83">
        <f t="shared" si="62"/>
        <v>2.2633634969281155E-2</v>
      </c>
    </row>
    <row r="134" spans="1:18" ht="21" x14ac:dyDescent="0.35">
      <c r="A134" s="341" t="s">
        <v>62</v>
      </c>
      <c r="B134" s="341"/>
      <c r="C134" s="341"/>
      <c r="D134" s="341"/>
      <c r="E134" s="341"/>
      <c r="F134" s="341"/>
      <c r="G134" s="341"/>
      <c r="H134" s="341"/>
      <c r="I134" s="341"/>
      <c r="J134" s="341"/>
      <c r="K134" s="341"/>
      <c r="L134" s="341"/>
      <c r="M134" s="341"/>
      <c r="N134" s="341"/>
      <c r="O134" s="341"/>
      <c r="P134" s="341"/>
      <c r="Q134" s="341"/>
      <c r="R134" s="341"/>
    </row>
    <row r="135" spans="1:18" x14ac:dyDescent="0.25">
      <c r="A135" s="54"/>
      <c r="B135" s="329" t="s">
        <v>146</v>
      </c>
      <c r="C135" s="330"/>
      <c r="D135" s="330"/>
      <c r="E135" s="330"/>
      <c r="F135" s="330"/>
      <c r="G135" s="330"/>
      <c r="H135" s="330"/>
      <c r="I135" s="331"/>
      <c r="J135" s="84"/>
      <c r="K135" s="329" t="str">
        <f>K$5</f>
        <v>acumulado diciembre</v>
      </c>
      <c r="L135" s="330"/>
      <c r="M135" s="330"/>
      <c r="N135" s="330"/>
      <c r="O135" s="330"/>
      <c r="P135" s="330"/>
      <c r="Q135" s="330"/>
      <c r="R135" s="331"/>
    </row>
    <row r="136" spans="1:18" x14ac:dyDescent="0.25">
      <c r="A136" s="4"/>
      <c r="B136" s="85">
        <f>B$6</f>
        <v>2019</v>
      </c>
      <c r="C136" s="329">
        <f>C$6</f>
        <v>2022</v>
      </c>
      <c r="D136" s="331"/>
      <c r="E136" s="2">
        <f>D$6</f>
        <v>2023</v>
      </c>
      <c r="F136" s="339" t="str">
        <f>CONCATENATE("dif ",RIGHT(D122,2),"-",RIGHT(C122,2))</f>
        <v>dif 23-22</v>
      </c>
      <c r="G136" s="340"/>
      <c r="H136" s="339" t="str">
        <f>CONCATENATE("dif ",RIGHT(D122,2),"-",RIGHT(B122,2))</f>
        <v>dif 23-19</v>
      </c>
      <c r="I136" s="340"/>
      <c r="J136" s="86"/>
      <c r="K136" s="85">
        <f>K$6</f>
        <v>2019</v>
      </c>
      <c r="L136" s="329">
        <f>L$6</f>
        <v>2022</v>
      </c>
      <c r="M136" s="331"/>
      <c r="N136" s="2">
        <f>M$6</f>
        <v>2023</v>
      </c>
      <c r="O136" s="339" t="str">
        <f>CONCATENATE("dif ",RIGHT(M122,2),"-",RIGHT(L122,2))</f>
        <v>dif 23-22</v>
      </c>
      <c r="P136" s="340"/>
      <c r="Q136" s="339" t="str">
        <f>CONCATENATE("dif ",RIGHT(M122,2),"-",RIGHT(K122,2))</f>
        <v>dif 23-19</v>
      </c>
      <c r="R136" s="340"/>
    </row>
    <row r="137" spans="1:18" x14ac:dyDescent="0.25">
      <c r="A137" s="87" t="s">
        <v>4</v>
      </c>
      <c r="B137" s="88">
        <f t="shared" ref="B137:C148" si="63">B72/B7</f>
        <v>7.1863573088183097</v>
      </c>
      <c r="C137" s="344">
        <f t="shared" si="63"/>
        <v>6.6569057616103606</v>
      </c>
      <c r="D137" s="345"/>
      <c r="E137" s="88">
        <f t="shared" ref="E137:E148" si="64">D72/D7</f>
        <v>6.7507245642830673</v>
      </c>
      <c r="F137" s="344">
        <f>E137-C137</f>
        <v>9.3818802672706703E-2</v>
      </c>
      <c r="G137" s="345"/>
      <c r="H137" s="344">
        <f>E137-B137</f>
        <v>-0.43563274453524237</v>
      </c>
      <c r="I137" s="345"/>
      <c r="J137" s="89"/>
      <c r="K137" s="88">
        <f t="shared" ref="K137:L148" si="65">K72/K7</f>
        <v>7.0442412853950467</v>
      </c>
      <c r="L137" s="344">
        <f t="shared" si="65"/>
        <v>6.6010991064347921</v>
      </c>
      <c r="M137" s="345"/>
      <c r="N137" s="88">
        <f t="shared" ref="N137:N148" si="66">M72/M7</f>
        <v>6.6508395860551373</v>
      </c>
      <c r="O137" s="344">
        <f>N137-L137</f>
        <v>4.9740479620345113E-2</v>
      </c>
      <c r="P137" s="345"/>
      <c r="Q137" s="344">
        <f>N137-K137</f>
        <v>-0.39340169933990943</v>
      </c>
      <c r="R137" s="345"/>
    </row>
    <row r="138" spans="1:18" x14ac:dyDescent="0.25">
      <c r="A138" s="90" t="s">
        <v>5</v>
      </c>
      <c r="B138" s="91">
        <f t="shared" si="63"/>
        <v>6.7827881227981885</v>
      </c>
      <c r="C138" s="342">
        <f t="shared" si="63"/>
        <v>6.3950127877237852</v>
      </c>
      <c r="D138" s="343"/>
      <c r="E138" s="91">
        <f t="shared" si="64"/>
        <v>6.4713582397270013</v>
      </c>
      <c r="F138" s="342">
        <f t="shared" ref="F138:F148" si="67">E138-C138</f>
        <v>7.6345452003216074E-2</v>
      </c>
      <c r="G138" s="343"/>
      <c r="H138" s="342">
        <f t="shared" ref="H138:H148" si="68">E138-B138</f>
        <v>-0.31142988307118724</v>
      </c>
      <c r="I138" s="343"/>
      <c r="J138" s="89"/>
      <c r="K138" s="91">
        <f t="shared" si="65"/>
        <v>6.7532276886755964</v>
      </c>
      <c r="L138" s="342">
        <f t="shared" si="65"/>
        <v>6.4039680444642961</v>
      </c>
      <c r="M138" s="343"/>
      <c r="N138" s="91">
        <f t="shared" si="66"/>
        <v>6.4174953614452823</v>
      </c>
      <c r="O138" s="342">
        <f t="shared" ref="O138:O148" si="69">N138-L138</f>
        <v>1.3527316980986193E-2</v>
      </c>
      <c r="P138" s="343"/>
      <c r="Q138" s="342">
        <f t="shared" ref="Q138:Q148" si="70">N138-K138</f>
        <v>-0.3357323272303141</v>
      </c>
      <c r="R138" s="343"/>
    </row>
    <row r="139" spans="1:18" x14ac:dyDescent="0.25">
      <c r="A139" s="92" t="s">
        <v>6</v>
      </c>
      <c r="B139" s="93">
        <f t="shared" si="63"/>
        <v>6.1468691405847569</v>
      </c>
      <c r="C139" s="348">
        <f t="shared" si="63"/>
        <v>6.137732832015212</v>
      </c>
      <c r="D139" s="349"/>
      <c r="E139" s="93">
        <f t="shared" si="64"/>
        <v>5.979778924556836</v>
      </c>
      <c r="F139" s="348">
        <f t="shared" si="67"/>
        <v>-0.15795390745837601</v>
      </c>
      <c r="G139" s="349"/>
      <c r="H139" s="348">
        <f t="shared" si="68"/>
        <v>-0.16709021602792085</v>
      </c>
      <c r="I139" s="349"/>
      <c r="J139" s="94"/>
      <c r="K139" s="93">
        <f t="shared" si="65"/>
        <v>6.3854467730444018</v>
      </c>
      <c r="L139" s="348">
        <f t="shared" si="65"/>
        <v>6.3732580771719585</v>
      </c>
      <c r="M139" s="349"/>
      <c r="N139" s="93">
        <f t="shared" si="66"/>
        <v>6.2312656243928348</v>
      </c>
      <c r="O139" s="348">
        <f t="shared" si="69"/>
        <v>-0.14199245277912365</v>
      </c>
      <c r="P139" s="349"/>
      <c r="Q139" s="348">
        <f t="shared" si="70"/>
        <v>-0.15418114865156696</v>
      </c>
      <c r="R139" s="349"/>
    </row>
    <row r="140" spans="1:18" x14ac:dyDescent="0.25">
      <c r="A140" s="26" t="s">
        <v>7</v>
      </c>
      <c r="B140" s="95">
        <f t="shared" si="63"/>
        <v>7.109306703422237</v>
      </c>
      <c r="C140" s="346">
        <f t="shared" si="63"/>
        <v>6.651729759278421</v>
      </c>
      <c r="D140" s="347"/>
      <c r="E140" s="95">
        <f t="shared" si="64"/>
        <v>6.7783883045275708</v>
      </c>
      <c r="F140" s="346">
        <f t="shared" si="67"/>
        <v>0.12665854524914977</v>
      </c>
      <c r="G140" s="347"/>
      <c r="H140" s="346">
        <f t="shared" si="68"/>
        <v>-0.33091839889466623</v>
      </c>
      <c r="I140" s="347"/>
      <c r="J140" s="94"/>
      <c r="K140" s="95">
        <f t="shared" si="65"/>
        <v>7.007888740078565</v>
      </c>
      <c r="L140" s="346">
        <f t="shared" si="65"/>
        <v>6.5553019870325064</v>
      </c>
      <c r="M140" s="347"/>
      <c r="N140" s="95">
        <f t="shared" si="66"/>
        <v>6.6773029536205399</v>
      </c>
      <c r="O140" s="346">
        <f t="shared" si="69"/>
        <v>0.1220009665880335</v>
      </c>
      <c r="P140" s="347"/>
      <c r="Q140" s="346">
        <f t="shared" si="70"/>
        <v>-0.33058578645802505</v>
      </c>
      <c r="R140" s="347"/>
    </row>
    <row r="141" spans="1:18" x14ac:dyDescent="0.25">
      <c r="A141" s="26" t="s">
        <v>8</v>
      </c>
      <c r="B141" s="95">
        <f t="shared" si="63"/>
        <v>7.1815923566878981</v>
      </c>
      <c r="C141" s="346">
        <f t="shared" si="63"/>
        <v>6.3800216027585064</v>
      </c>
      <c r="D141" s="347"/>
      <c r="E141" s="95">
        <f t="shared" si="64"/>
        <v>6.4896366788983428</v>
      </c>
      <c r="F141" s="346">
        <f t="shared" si="67"/>
        <v>0.10961507613983645</v>
      </c>
      <c r="G141" s="347"/>
      <c r="H141" s="346">
        <f t="shared" si="68"/>
        <v>-0.69195567778955525</v>
      </c>
      <c r="I141" s="347"/>
      <c r="J141" s="94"/>
      <c r="K141" s="95">
        <f t="shared" si="65"/>
        <v>6.963512262677793</v>
      </c>
      <c r="L141" s="346">
        <f t="shared" si="65"/>
        <v>6.3776268269181262</v>
      </c>
      <c r="M141" s="347"/>
      <c r="N141" s="95">
        <f t="shared" si="66"/>
        <v>6.1249492209952852</v>
      </c>
      <c r="O141" s="346">
        <f t="shared" si="69"/>
        <v>-0.25267760592284105</v>
      </c>
      <c r="P141" s="347"/>
      <c r="Q141" s="346">
        <f t="shared" si="70"/>
        <v>-0.83856304168250784</v>
      </c>
      <c r="R141" s="347"/>
    </row>
    <row r="142" spans="1:18" x14ac:dyDescent="0.25">
      <c r="A142" s="26" t="s">
        <v>9</v>
      </c>
      <c r="B142" s="95">
        <f t="shared" si="63"/>
        <v>3.4728723881266252</v>
      </c>
      <c r="C142" s="346">
        <f t="shared" si="63"/>
        <v>4.0092380952380955</v>
      </c>
      <c r="D142" s="347"/>
      <c r="E142" s="95">
        <f t="shared" si="64"/>
        <v>4.1905803897051159</v>
      </c>
      <c r="F142" s="346">
        <f t="shared" si="67"/>
        <v>0.18134229446702044</v>
      </c>
      <c r="G142" s="347"/>
      <c r="H142" s="346">
        <f t="shared" si="68"/>
        <v>0.71770800157849068</v>
      </c>
      <c r="I142" s="347"/>
      <c r="J142" s="94"/>
      <c r="K142" s="95">
        <f t="shared" si="65"/>
        <v>3.8995027333726471</v>
      </c>
      <c r="L142" s="346">
        <f t="shared" si="65"/>
        <v>4.0662066217109061</v>
      </c>
      <c r="M142" s="347"/>
      <c r="N142" s="95">
        <f t="shared" si="66"/>
        <v>4.1154327305811442</v>
      </c>
      <c r="O142" s="346">
        <f t="shared" si="69"/>
        <v>4.922610887023815E-2</v>
      </c>
      <c r="P142" s="347"/>
      <c r="Q142" s="346">
        <f t="shared" si="70"/>
        <v>0.21592999720849715</v>
      </c>
      <c r="R142" s="347"/>
    </row>
    <row r="143" spans="1:18" x14ac:dyDescent="0.25">
      <c r="A143" s="96" t="s">
        <v>10</v>
      </c>
      <c r="B143" s="97">
        <f t="shared" si="63"/>
        <v>4.3096277812435018</v>
      </c>
      <c r="C143" s="350">
        <f t="shared" si="63"/>
        <v>3.6921917395236661</v>
      </c>
      <c r="D143" s="351"/>
      <c r="E143" s="97">
        <f t="shared" si="64"/>
        <v>3.4998764516926117</v>
      </c>
      <c r="F143" s="350">
        <f t="shared" si="67"/>
        <v>-0.19231528783105434</v>
      </c>
      <c r="G143" s="351"/>
      <c r="H143" s="350">
        <f t="shared" si="68"/>
        <v>-0.80975132955089002</v>
      </c>
      <c r="I143" s="351"/>
      <c r="J143" s="94"/>
      <c r="K143" s="97">
        <f t="shared" si="65"/>
        <v>4.5685376778848061</v>
      </c>
      <c r="L143" s="350">
        <f t="shared" si="65"/>
        <v>3.7132781079296477</v>
      </c>
      <c r="M143" s="351"/>
      <c r="N143" s="97">
        <f t="shared" si="66"/>
        <v>3.6524437939996468</v>
      </c>
      <c r="O143" s="350">
        <f t="shared" si="69"/>
        <v>-6.0834313930000938E-2</v>
      </c>
      <c r="P143" s="351"/>
      <c r="Q143" s="350">
        <f t="shared" si="70"/>
        <v>-0.91609388388515933</v>
      </c>
      <c r="R143" s="351"/>
    </row>
    <row r="144" spans="1:18" x14ac:dyDescent="0.25">
      <c r="A144" s="98" t="s">
        <v>11</v>
      </c>
      <c r="B144" s="99">
        <f t="shared" si="63"/>
        <v>8.3988589054766489</v>
      </c>
      <c r="C144" s="342">
        <f t="shared" si="63"/>
        <v>7.6668386889607563</v>
      </c>
      <c r="D144" s="343"/>
      <c r="E144" s="99">
        <f t="shared" si="64"/>
        <v>7.7248463564530292</v>
      </c>
      <c r="F144" s="342">
        <f t="shared" si="67"/>
        <v>5.800766749227293E-2</v>
      </c>
      <c r="G144" s="343"/>
      <c r="H144" s="342">
        <f t="shared" si="68"/>
        <v>-0.67401254902361973</v>
      </c>
      <c r="I144" s="343"/>
      <c r="J144" s="89"/>
      <c r="K144" s="99">
        <f t="shared" si="65"/>
        <v>7.8661532312003075</v>
      </c>
      <c r="L144" s="342">
        <f t="shared" si="65"/>
        <v>7.3602053404838861</v>
      </c>
      <c r="M144" s="343"/>
      <c r="N144" s="99">
        <f t="shared" si="66"/>
        <v>7.517953663216236</v>
      </c>
      <c r="O144" s="342">
        <f t="shared" si="69"/>
        <v>0.15774832273234995</v>
      </c>
      <c r="P144" s="343"/>
      <c r="Q144" s="342">
        <f t="shared" si="70"/>
        <v>-0.34819956798407148</v>
      </c>
      <c r="R144" s="343"/>
    </row>
    <row r="145" spans="1:18" x14ac:dyDescent="0.25">
      <c r="A145" s="25" t="s">
        <v>12</v>
      </c>
      <c r="B145" s="100">
        <f t="shared" si="63"/>
        <v>7.487851971037812</v>
      </c>
      <c r="C145" s="354">
        <f t="shared" si="63"/>
        <v>6.7456112852664578</v>
      </c>
      <c r="D145" s="355"/>
      <c r="E145" s="100">
        <f t="shared" si="64"/>
        <v>6.3378928987194412</v>
      </c>
      <c r="F145" s="354">
        <f t="shared" si="67"/>
        <v>-0.40771838654701664</v>
      </c>
      <c r="G145" s="355"/>
      <c r="H145" s="354">
        <f t="shared" si="68"/>
        <v>-1.1499590723183708</v>
      </c>
      <c r="I145" s="355"/>
      <c r="J145" s="94"/>
      <c r="K145" s="100">
        <f t="shared" si="65"/>
        <v>7.70097224830615</v>
      </c>
      <c r="L145" s="354">
        <f t="shared" si="65"/>
        <v>6.8736041326668298</v>
      </c>
      <c r="M145" s="355"/>
      <c r="N145" s="100">
        <f t="shared" si="66"/>
        <v>6.5768000737006966</v>
      </c>
      <c r="O145" s="354">
        <f t="shared" si="69"/>
        <v>-0.29680405896613316</v>
      </c>
      <c r="P145" s="355"/>
      <c r="Q145" s="354">
        <f t="shared" si="70"/>
        <v>-1.1241721746054534</v>
      </c>
      <c r="R145" s="355"/>
    </row>
    <row r="146" spans="1:18" x14ac:dyDescent="0.25">
      <c r="A146" s="26" t="s">
        <v>8</v>
      </c>
      <c r="B146" s="101">
        <f t="shared" si="63"/>
        <v>8.4573499041156506</v>
      </c>
      <c r="C146" s="352">
        <f t="shared" si="63"/>
        <v>8.0182658584548019</v>
      </c>
      <c r="D146" s="353"/>
      <c r="E146" s="101">
        <f t="shared" si="64"/>
        <v>8.0750226244343892</v>
      </c>
      <c r="F146" s="352">
        <f t="shared" si="67"/>
        <v>5.6756765979587342E-2</v>
      </c>
      <c r="G146" s="353"/>
      <c r="H146" s="352">
        <f t="shared" si="68"/>
        <v>-0.38232727968126134</v>
      </c>
      <c r="I146" s="353"/>
      <c r="J146" s="94"/>
      <c r="K146" s="101">
        <f t="shared" si="65"/>
        <v>8.0045805740311788</v>
      </c>
      <c r="L146" s="352">
        <f t="shared" si="65"/>
        <v>7.6034957930657221</v>
      </c>
      <c r="M146" s="353"/>
      <c r="N146" s="101">
        <f t="shared" si="66"/>
        <v>7.8946233778776076</v>
      </c>
      <c r="O146" s="352">
        <f t="shared" si="69"/>
        <v>0.2911275848118855</v>
      </c>
      <c r="P146" s="353"/>
      <c r="Q146" s="352">
        <f t="shared" si="70"/>
        <v>-0.10995719615357125</v>
      </c>
      <c r="R146" s="353"/>
    </row>
    <row r="147" spans="1:18" x14ac:dyDescent="0.25">
      <c r="A147" s="26" t="s">
        <v>9</v>
      </c>
      <c r="B147" s="101">
        <f t="shared" si="63"/>
        <v>8.4826905204460967</v>
      </c>
      <c r="C147" s="352">
        <f t="shared" si="63"/>
        <v>7.4204156800841883</v>
      </c>
      <c r="D147" s="353"/>
      <c r="E147" s="101">
        <f t="shared" si="64"/>
        <v>7.3765146330663018</v>
      </c>
      <c r="F147" s="352">
        <f t="shared" si="67"/>
        <v>-4.3901047017886441E-2</v>
      </c>
      <c r="G147" s="353"/>
      <c r="H147" s="352">
        <f t="shared" si="68"/>
        <v>-1.1061758873797949</v>
      </c>
      <c r="I147" s="353"/>
      <c r="J147" s="94"/>
      <c r="K147" s="101">
        <f t="shared" si="65"/>
        <v>7.8216146249016871</v>
      </c>
      <c r="L147" s="352">
        <f t="shared" si="65"/>
        <v>7.1112230573694131</v>
      </c>
      <c r="M147" s="353"/>
      <c r="N147" s="101">
        <f t="shared" si="66"/>
        <v>6.9397007375274278</v>
      </c>
      <c r="O147" s="352">
        <f t="shared" si="69"/>
        <v>-0.17152231984198529</v>
      </c>
      <c r="P147" s="353"/>
      <c r="Q147" s="352">
        <f t="shared" si="70"/>
        <v>-0.88191388737425935</v>
      </c>
      <c r="R147" s="353"/>
    </row>
    <row r="148" spans="1:18" x14ac:dyDescent="0.25">
      <c r="A148" s="27" t="s">
        <v>10</v>
      </c>
      <c r="B148" s="102">
        <f t="shared" si="63"/>
        <v>8.4239870089699966</v>
      </c>
      <c r="C148" s="356">
        <f t="shared" si="63"/>
        <v>6.9947035118019576</v>
      </c>
      <c r="D148" s="357"/>
      <c r="E148" s="102">
        <f t="shared" si="64"/>
        <v>7.606780349167682</v>
      </c>
      <c r="F148" s="356">
        <f t="shared" si="67"/>
        <v>0.61207683736572438</v>
      </c>
      <c r="G148" s="357"/>
      <c r="H148" s="356">
        <f t="shared" si="68"/>
        <v>-0.81720665980231466</v>
      </c>
      <c r="I148" s="357"/>
      <c r="J148" s="94"/>
      <c r="K148" s="102">
        <f t="shared" si="65"/>
        <v>7.4280727143473735</v>
      </c>
      <c r="L148" s="356">
        <f t="shared" si="65"/>
        <v>6.8802632895629259</v>
      </c>
      <c r="M148" s="357"/>
      <c r="N148" s="102">
        <f t="shared" si="66"/>
        <v>7.4242843775660248</v>
      </c>
      <c r="O148" s="356">
        <f t="shared" si="69"/>
        <v>0.5440210880030989</v>
      </c>
      <c r="P148" s="357"/>
      <c r="Q148" s="356">
        <f t="shared" si="70"/>
        <v>-3.7883367813487112E-3</v>
      </c>
      <c r="R148" s="357"/>
    </row>
    <row r="149" spans="1:18" x14ac:dyDescent="0.25">
      <c r="A149" s="333" t="s">
        <v>13</v>
      </c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5"/>
    </row>
    <row r="150" spans="1:18" ht="21" x14ac:dyDescent="0.35">
      <c r="A150" s="341" t="s">
        <v>63</v>
      </c>
      <c r="B150" s="341"/>
      <c r="C150" s="341"/>
      <c r="D150" s="341"/>
      <c r="E150" s="341"/>
      <c r="F150" s="341"/>
      <c r="G150" s="341"/>
      <c r="H150" s="341"/>
      <c r="I150" s="341"/>
      <c r="J150" s="341"/>
      <c r="K150" s="341"/>
      <c r="L150" s="341"/>
      <c r="M150" s="341"/>
      <c r="N150" s="341"/>
      <c r="O150" s="341"/>
      <c r="P150" s="341"/>
      <c r="Q150" s="341"/>
      <c r="R150" s="341"/>
    </row>
    <row r="151" spans="1:18" x14ac:dyDescent="0.25">
      <c r="A151" s="54"/>
      <c r="B151" s="329" t="s">
        <v>146</v>
      </c>
      <c r="C151" s="330"/>
      <c r="D151" s="330"/>
      <c r="E151" s="330"/>
      <c r="F151" s="330"/>
      <c r="G151" s="330"/>
      <c r="H151" s="330"/>
      <c r="I151" s="331"/>
      <c r="J151" s="84"/>
      <c r="K151" s="329" t="str">
        <f>K$5</f>
        <v>acumulado diciembre</v>
      </c>
      <c r="L151" s="330"/>
      <c r="M151" s="330"/>
      <c r="N151" s="330"/>
      <c r="O151" s="330"/>
      <c r="P151" s="330"/>
      <c r="Q151" s="330"/>
      <c r="R151" s="331"/>
    </row>
    <row r="152" spans="1:18" x14ac:dyDescent="0.25">
      <c r="A152" s="4"/>
      <c r="B152" s="85">
        <f>B$6</f>
        <v>2019</v>
      </c>
      <c r="C152" s="329">
        <f>C$6</f>
        <v>2022</v>
      </c>
      <c r="D152" s="331"/>
      <c r="E152" s="2">
        <f>D$6</f>
        <v>2023</v>
      </c>
      <c r="F152" s="339" t="str">
        <f>CONCATENATE("dif ",RIGHT(E152,2),"-",RIGHT(C152,2))</f>
        <v>dif 23-22</v>
      </c>
      <c r="G152" s="340"/>
      <c r="H152" s="339" t="str">
        <f>CONCATENATE("dif ",RIGHT(E152,2),"-",RIGHT(B152,2))</f>
        <v>dif 23-19</v>
      </c>
      <c r="I152" s="340"/>
      <c r="J152" s="86"/>
      <c r="K152" s="85">
        <f>K$6</f>
        <v>2019</v>
      </c>
      <c r="L152" s="329">
        <f>L$6</f>
        <v>2022</v>
      </c>
      <c r="M152" s="331"/>
      <c r="N152" s="2">
        <f>M$6</f>
        <v>2023</v>
      </c>
      <c r="O152" s="339" t="str">
        <f>CONCATENATE("dif ",RIGHT(N152,2),"-",RIGHT(L152,2))</f>
        <v>dif 23-22</v>
      </c>
      <c r="P152" s="340"/>
      <c r="Q152" s="339" t="str">
        <f>CONCATENATE("dif ",RIGHT(N152,2),"-",RIGHT(K152,2))</f>
        <v>dif 23-19</v>
      </c>
      <c r="R152" s="340"/>
    </row>
    <row r="153" spans="1:18" x14ac:dyDescent="0.25">
      <c r="A153" s="87" t="s">
        <v>15</v>
      </c>
      <c r="B153" s="103">
        <f t="shared" ref="B153:D168" si="71">B88/B23</f>
        <v>7.1863573088183097</v>
      </c>
      <c r="C153" s="358">
        <f t="shared" si="71"/>
        <v>6.6569057616103606</v>
      </c>
      <c r="D153" s="358">
        <f t="shared" si="71"/>
        <v>6.7507245642830673</v>
      </c>
      <c r="E153" s="105">
        <f t="shared" ref="E153:E184" si="72">D88/D23</f>
        <v>6.7507245642830673</v>
      </c>
      <c r="F153" s="344">
        <f>E153-C153</f>
        <v>9.3818802672706703E-2</v>
      </c>
      <c r="G153" s="345"/>
      <c r="H153" s="344">
        <f>E153-B153</f>
        <v>-0.43563274453524237</v>
      </c>
      <c r="I153" s="345"/>
      <c r="J153" s="89"/>
      <c r="K153" s="103">
        <f t="shared" ref="K153:M168" si="73">K88/K23</f>
        <v>7.0442412853950467</v>
      </c>
      <c r="L153" s="358">
        <f t="shared" si="73"/>
        <v>6.6010991064347921</v>
      </c>
      <c r="M153" s="358">
        <f t="shared" si="73"/>
        <v>6.6508395860551373</v>
      </c>
      <c r="N153" s="105">
        <f t="shared" ref="N153:N184" si="74">M88/M23</f>
        <v>6.6508395860551373</v>
      </c>
      <c r="O153" s="344">
        <f>N153-L153</f>
        <v>4.9740479620345113E-2</v>
      </c>
      <c r="P153" s="345"/>
      <c r="Q153" s="344">
        <f>N153-K153</f>
        <v>-0.39340169933990943</v>
      </c>
      <c r="R153" s="345"/>
    </row>
    <row r="154" spans="1:18" x14ac:dyDescent="0.25">
      <c r="A154" s="106" t="s">
        <v>16</v>
      </c>
      <c r="B154" s="88">
        <f t="shared" si="71"/>
        <v>4.2112101547457748</v>
      </c>
      <c r="C154" s="358">
        <f t="shared" si="71"/>
        <v>4.3925399386565491</v>
      </c>
      <c r="D154" s="358">
        <f t="shared" si="71"/>
        <v>4.1614301354249461</v>
      </c>
      <c r="E154" s="104">
        <f t="shared" si="72"/>
        <v>4.1614301354249461</v>
      </c>
      <c r="F154" s="342">
        <f>E154-C154</f>
        <v>-0.23110980323160302</v>
      </c>
      <c r="G154" s="343"/>
      <c r="H154" s="342">
        <f>E154-B154</f>
        <v>-4.978001932082865E-2</v>
      </c>
      <c r="I154" s="343"/>
      <c r="J154" s="89"/>
      <c r="K154" s="103">
        <f t="shared" si="73"/>
        <v>4.4044696374517089</v>
      </c>
      <c r="L154" s="358">
        <f t="shared" si="73"/>
        <v>4.0857057714493088</v>
      </c>
      <c r="M154" s="358">
        <f t="shared" si="73"/>
        <v>4.0875086072859173</v>
      </c>
      <c r="N154" s="105">
        <f t="shared" si="74"/>
        <v>4.0875086072859173</v>
      </c>
      <c r="O154" s="342">
        <f t="shared" ref="O154:O184" si="75">N154-L154</f>
        <v>1.8028358366084518E-3</v>
      </c>
      <c r="P154" s="343"/>
      <c r="Q154" s="342">
        <f t="shared" ref="Q154:Q184" si="76">N154-K154</f>
        <v>-0.31696103016579169</v>
      </c>
      <c r="R154" s="343"/>
    </row>
    <row r="155" spans="1:18" x14ac:dyDescent="0.25">
      <c r="A155" s="107" t="s">
        <v>17</v>
      </c>
      <c r="B155" s="93">
        <f t="shared" si="71"/>
        <v>2.9141473437041387</v>
      </c>
      <c r="C155" s="359">
        <f t="shared" si="71"/>
        <v>3.359831648507257</v>
      </c>
      <c r="D155" s="359">
        <f t="shared" si="71"/>
        <v>3.3489800649049606</v>
      </c>
      <c r="E155" s="108">
        <f t="shared" si="72"/>
        <v>3.3489800649049606</v>
      </c>
      <c r="F155" s="348">
        <f>E155-C155</f>
        <v>-1.0851583602296433E-2</v>
      </c>
      <c r="G155" s="349"/>
      <c r="H155" s="348">
        <f>E155-B155</f>
        <v>0.43483272120082184</v>
      </c>
      <c r="I155" s="349"/>
      <c r="J155" s="94"/>
      <c r="K155" s="109">
        <f t="shared" si="73"/>
        <v>3.134368300614236</v>
      </c>
      <c r="L155" s="359">
        <f t="shared" si="73"/>
        <v>2.8701442316780401</v>
      </c>
      <c r="M155" s="359">
        <f t="shared" si="73"/>
        <v>3.0730425778526134</v>
      </c>
      <c r="N155" s="110">
        <f t="shared" si="74"/>
        <v>3.0730425778526134</v>
      </c>
      <c r="O155" s="348">
        <f t="shared" si="75"/>
        <v>0.20289834617457325</v>
      </c>
      <c r="P155" s="349"/>
      <c r="Q155" s="348">
        <f t="shared" si="76"/>
        <v>-6.1325722761622625E-2</v>
      </c>
      <c r="R155" s="349"/>
    </row>
    <row r="156" spans="1:18" x14ac:dyDescent="0.25">
      <c r="A156" s="92" t="s">
        <v>18</v>
      </c>
      <c r="B156" s="93">
        <f t="shared" si="71"/>
        <v>3.0694332610715391</v>
      </c>
      <c r="C156" s="359">
        <f t="shared" si="71"/>
        <v>3.6137399519350293</v>
      </c>
      <c r="D156" s="359">
        <f t="shared" si="71"/>
        <v>3.6061568194367752</v>
      </c>
      <c r="E156" s="108">
        <f t="shared" si="72"/>
        <v>3.6061568194367752</v>
      </c>
      <c r="F156" s="348">
        <f t="shared" ref="F156:F184" si="77">E156-C156</f>
        <v>-7.5831324982540416E-3</v>
      </c>
      <c r="G156" s="349"/>
      <c r="H156" s="348">
        <f t="shared" ref="H156:H184" si="78">E156-B156</f>
        <v>0.53672355836523611</v>
      </c>
      <c r="I156" s="349"/>
      <c r="J156" s="94"/>
      <c r="K156" s="109">
        <f t="shared" si="73"/>
        <v>3.2821419315909379</v>
      </c>
      <c r="L156" s="359">
        <f t="shared" si="73"/>
        <v>3.1053962223135847</v>
      </c>
      <c r="M156" s="359">
        <f t="shared" si="73"/>
        <v>3.0932925841968912</v>
      </c>
      <c r="N156" s="110">
        <f t="shared" si="74"/>
        <v>3.0932925841968912</v>
      </c>
      <c r="O156" s="348">
        <f t="shared" si="75"/>
        <v>-1.210363811669346E-2</v>
      </c>
      <c r="P156" s="349"/>
      <c r="Q156" s="348">
        <f t="shared" si="76"/>
        <v>-0.18884934739404668</v>
      </c>
      <c r="R156" s="349"/>
    </row>
    <row r="157" spans="1:18" x14ac:dyDescent="0.25">
      <c r="A157" s="92" t="s">
        <v>19</v>
      </c>
      <c r="B157" s="93">
        <f t="shared" si="71"/>
        <v>2.6885068850688505</v>
      </c>
      <c r="C157" s="359">
        <f t="shared" si="71"/>
        <v>3.1304282719377059</v>
      </c>
      <c r="D157" s="359">
        <f t="shared" si="71"/>
        <v>3.0220252720252718</v>
      </c>
      <c r="E157" s="108">
        <f t="shared" si="72"/>
        <v>3.0220252720252718</v>
      </c>
      <c r="F157" s="348">
        <f t="shared" si="77"/>
        <v>-0.10840299991243407</v>
      </c>
      <c r="G157" s="349"/>
      <c r="H157" s="348">
        <f t="shared" si="78"/>
        <v>0.33351838695642133</v>
      </c>
      <c r="I157" s="349"/>
      <c r="J157" s="94"/>
      <c r="K157" s="109">
        <f t="shared" si="73"/>
        <v>2.8904333501471742</v>
      </c>
      <c r="L157" s="359">
        <f t="shared" si="73"/>
        <v>2.6348766759453111</v>
      </c>
      <c r="M157" s="359">
        <f t="shared" si="73"/>
        <v>3.0455183190188775</v>
      </c>
      <c r="N157" s="110">
        <f t="shared" si="74"/>
        <v>3.0455183190188775</v>
      </c>
      <c r="O157" s="348">
        <f t="shared" si="75"/>
        <v>0.41064164307356643</v>
      </c>
      <c r="P157" s="349"/>
      <c r="Q157" s="348">
        <f t="shared" si="76"/>
        <v>0.15508496887170331</v>
      </c>
      <c r="R157" s="349"/>
    </row>
    <row r="158" spans="1:18" x14ac:dyDescent="0.25">
      <c r="A158" s="111" t="s">
        <v>64</v>
      </c>
      <c r="B158" s="97">
        <f t="shared" si="71"/>
        <v>5.0360717702232902</v>
      </c>
      <c r="C158" s="360">
        <f t="shared" si="71"/>
        <v>4.9979017754207975</v>
      </c>
      <c r="D158" s="360">
        <f t="shared" si="71"/>
        <v>4.6769211913224664</v>
      </c>
      <c r="E158" s="112">
        <f t="shared" si="72"/>
        <v>4.6769211913224664</v>
      </c>
      <c r="F158" s="346">
        <f t="shared" si="77"/>
        <v>-0.32098058409833108</v>
      </c>
      <c r="G158" s="347"/>
      <c r="H158" s="346">
        <f t="shared" si="78"/>
        <v>-0.3591505789008238</v>
      </c>
      <c r="I158" s="347"/>
      <c r="J158" s="94"/>
      <c r="K158" s="113">
        <f t="shared" si="73"/>
        <v>5.2382405634346236</v>
      </c>
      <c r="L158" s="360">
        <f t="shared" si="73"/>
        <v>4.952381594176285</v>
      </c>
      <c r="M158" s="360">
        <f t="shared" si="73"/>
        <v>4.7977282449328795</v>
      </c>
      <c r="N158" s="114">
        <f t="shared" si="74"/>
        <v>4.7977282449328795</v>
      </c>
      <c r="O158" s="346">
        <f t="shared" si="75"/>
        <v>-0.15465334924340546</v>
      </c>
      <c r="P158" s="347"/>
      <c r="Q158" s="346">
        <f t="shared" si="76"/>
        <v>-0.4405123185017441</v>
      </c>
      <c r="R158" s="347"/>
    </row>
    <row r="159" spans="1:18" x14ac:dyDescent="0.25">
      <c r="A159" s="115" t="s">
        <v>21</v>
      </c>
      <c r="B159" s="91">
        <f t="shared" si="71"/>
        <v>7.8240161644321358</v>
      </c>
      <c r="C159" s="362">
        <f t="shared" si="71"/>
        <v>7.0961160531769414</v>
      </c>
      <c r="D159" s="362">
        <f t="shared" si="71"/>
        <v>7.2202436636571301</v>
      </c>
      <c r="E159" s="116">
        <f t="shared" si="72"/>
        <v>7.2202436636571301</v>
      </c>
      <c r="F159" s="342">
        <f t="shared" si="77"/>
        <v>0.12412761048018872</v>
      </c>
      <c r="G159" s="343"/>
      <c r="H159" s="342">
        <f t="shared" si="78"/>
        <v>-0.60377250077500566</v>
      </c>
      <c r="I159" s="343"/>
      <c r="J159" s="89"/>
      <c r="K159" s="117">
        <f t="shared" si="73"/>
        <v>7.7750286996672315</v>
      </c>
      <c r="L159" s="362">
        <f t="shared" si="73"/>
        <v>7.2847855944903124</v>
      </c>
      <c r="M159" s="362">
        <f t="shared" si="73"/>
        <v>7.2943821129547217</v>
      </c>
      <c r="N159" s="118">
        <f t="shared" si="74"/>
        <v>7.2943821129547217</v>
      </c>
      <c r="O159" s="342">
        <f t="shared" si="75"/>
        <v>9.5965184644093426E-3</v>
      </c>
      <c r="P159" s="343"/>
      <c r="Q159" s="342">
        <f t="shared" si="76"/>
        <v>-0.48064658671250982</v>
      </c>
      <c r="R159" s="343"/>
    </row>
    <row r="160" spans="1:18" x14ac:dyDescent="0.25">
      <c r="A160" s="35" t="s">
        <v>22</v>
      </c>
      <c r="B160" s="101">
        <f t="shared" si="71"/>
        <v>10.204019211324571</v>
      </c>
      <c r="C160" s="361">
        <f t="shared" si="71"/>
        <v>8.3743639079470373</v>
      </c>
      <c r="D160" s="361">
        <f t="shared" si="71"/>
        <v>8.6045034912601341</v>
      </c>
      <c r="E160" s="119">
        <f t="shared" si="72"/>
        <v>8.6045034912601341</v>
      </c>
      <c r="F160" s="354">
        <f t="shared" si="77"/>
        <v>0.23013958331309681</v>
      </c>
      <c r="G160" s="355"/>
      <c r="H160" s="354">
        <f t="shared" si="78"/>
        <v>-1.5995157200644368</v>
      </c>
      <c r="I160" s="355"/>
      <c r="J160" s="94"/>
      <c r="K160" s="120">
        <f t="shared" si="73"/>
        <v>9.009659090909091</v>
      </c>
      <c r="L160" s="361">
        <f t="shared" si="73"/>
        <v>8.2167022288823954</v>
      </c>
      <c r="M160" s="361">
        <f t="shared" si="73"/>
        <v>8.3368181544350382</v>
      </c>
      <c r="N160" s="121">
        <f t="shared" si="74"/>
        <v>8.3368181544350382</v>
      </c>
      <c r="O160" s="354">
        <f t="shared" si="75"/>
        <v>0.12011592555264272</v>
      </c>
      <c r="P160" s="355"/>
      <c r="Q160" s="354">
        <f t="shared" si="76"/>
        <v>-0.67284093647405285</v>
      </c>
      <c r="R160" s="355"/>
    </row>
    <row r="161" spans="1:18" x14ac:dyDescent="0.25">
      <c r="A161" s="40" t="s">
        <v>23</v>
      </c>
      <c r="B161" s="101">
        <f t="shared" si="71"/>
        <v>10.535276721588509</v>
      </c>
      <c r="C161" s="363">
        <f t="shared" si="71"/>
        <v>7.8079161816065188</v>
      </c>
      <c r="D161" s="363">
        <f t="shared" si="71"/>
        <v>8.4321299638989178</v>
      </c>
      <c r="E161" s="122">
        <f t="shared" si="72"/>
        <v>8.4321299638989178</v>
      </c>
      <c r="F161" s="352">
        <f t="shared" si="77"/>
        <v>0.62421378229239899</v>
      </c>
      <c r="G161" s="353"/>
      <c r="H161" s="352">
        <f t="shared" si="78"/>
        <v>-2.1031467576895917</v>
      </c>
      <c r="I161" s="353"/>
      <c r="J161" s="94"/>
      <c r="K161" s="123">
        <f t="shared" si="73"/>
        <v>9.180941371961131</v>
      </c>
      <c r="L161" s="363">
        <f t="shared" si="73"/>
        <v>7.9056840454723636</v>
      </c>
      <c r="M161" s="363">
        <f t="shared" si="73"/>
        <v>8.2168418207008411</v>
      </c>
      <c r="N161" s="124">
        <f t="shared" si="74"/>
        <v>8.2168418207008411</v>
      </c>
      <c r="O161" s="352">
        <f t="shared" si="75"/>
        <v>0.31115777522847754</v>
      </c>
      <c r="P161" s="353"/>
      <c r="Q161" s="352">
        <f t="shared" si="76"/>
        <v>-0.9640995512602899</v>
      </c>
      <c r="R161" s="353"/>
    </row>
    <row r="162" spans="1:18" x14ac:dyDescent="0.25">
      <c r="A162" s="40" t="s">
        <v>24</v>
      </c>
      <c r="B162" s="101">
        <f t="shared" si="71"/>
        <v>5.0422960725075532</v>
      </c>
      <c r="C162" s="363">
        <f t="shared" si="71"/>
        <v>4.579524680073126</v>
      </c>
      <c r="D162" s="363">
        <f t="shared" si="71"/>
        <v>4.6991150442477876</v>
      </c>
      <c r="E162" s="122">
        <f t="shared" si="72"/>
        <v>4.6991150442477876</v>
      </c>
      <c r="F162" s="352">
        <f t="shared" si="77"/>
        <v>0.11959036417466162</v>
      </c>
      <c r="G162" s="353"/>
      <c r="H162" s="352">
        <f t="shared" si="78"/>
        <v>-0.3431810282597656</v>
      </c>
      <c r="I162" s="353"/>
      <c r="J162" s="94"/>
      <c r="K162" s="123">
        <f t="shared" si="73"/>
        <v>5.9982768523836878</v>
      </c>
      <c r="L162" s="363">
        <f t="shared" si="73"/>
        <v>5.0304465493910691</v>
      </c>
      <c r="M162" s="363">
        <f t="shared" si="73"/>
        <v>5.2947622585438339</v>
      </c>
      <c r="N162" s="124">
        <f t="shared" si="74"/>
        <v>5.2947622585438339</v>
      </c>
      <c r="O162" s="352">
        <f t="shared" si="75"/>
        <v>0.26431570915276481</v>
      </c>
      <c r="P162" s="353"/>
      <c r="Q162" s="352">
        <f t="shared" si="76"/>
        <v>-0.70351459383985393</v>
      </c>
      <c r="R162" s="353"/>
    </row>
    <row r="163" spans="1:18" x14ac:dyDescent="0.25">
      <c r="A163" s="40" t="s">
        <v>25</v>
      </c>
      <c r="B163" s="101">
        <f t="shared" si="71"/>
        <v>7.9376789253468401</v>
      </c>
      <c r="C163" s="363">
        <f t="shared" si="71"/>
        <v>8.3393978219090332</v>
      </c>
      <c r="D163" s="363">
        <f t="shared" si="71"/>
        <v>7.7554590897132334</v>
      </c>
      <c r="E163" s="122">
        <f t="shared" si="72"/>
        <v>7.7554590897132334</v>
      </c>
      <c r="F163" s="352">
        <f t="shared" si="77"/>
        <v>-0.58393873219579984</v>
      </c>
      <c r="G163" s="353"/>
      <c r="H163" s="352">
        <f t="shared" si="78"/>
        <v>-0.18221983563360666</v>
      </c>
      <c r="I163" s="353"/>
      <c r="J163" s="94"/>
      <c r="K163" s="123">
        <f t="shared" si="73"/>
        <v>7.9961553972308108</v>
      </c>
      <c r="L163" s="363">
        <f t="shared" si="73"/>
        <v>7.8789380814886112</v>
      </c>
      <c r="M163" s="363">
        <f t="shared" si="73"/>
        <v>7.7050436983197477</v>
      </c>
      <c r="N163" s="124">
        <f t="shared" si="74"/>
        <v>7.7050436983197477</v>
      </c>
      <c r="O163" s="352">
        <f t="shared" si="75"/>
        <v>-0.17389438316886352</v>
      </c>
      <c r="P163" s="353"/>
      <c r="Q163" s="352">
        <f t="shared" si="76"/>
        <v>-0.29111169891106314</v>
      </c>
      <c r="R163" s="353"/>
    </row>
    <row r="164" spans="1:18" x14ac:dyDescent="0.25">
      <c r="A164" s="40" t="s">
        <v>26</v>
      </c>
      <c r="B164" s="101">
        <f t="shared" si="71"/>
        <v>4.8495684340320588</v>
      </c>
      <c r="C164" s="363">
        <f t="shared" si="71"/>
        <v>4.5976928622927185</v>
      </c>
      <c r="D164" s="363">
        <f t="shared" si="71"/>
        <v>4.4288204532248692</v>
      </c>
      <c r="E164" s="122">
        <f t="shared" si="72"/>
        <v>4.4288204532248692</v>
      </c>
      <c r="F164" s="352">
        <f t="shared" si="77"/>
        <v>-0.16887240906784928</v>
      </c>
      <c r="G164" s="353"/>
      <c r="H164" s="352">
        <f t="shared" si="78"/>
        <v>-0.42074798080718967</v>
      </c>
      <c r="I164" s="353"/>
      <c r="J164" s="94"/>
      <c r="K164" s="123">
        <f t="shared" si="73"/>
        <v>4.9315607207841756</v>
      </c>
      <c r="L164" s="363">
        <f t="shared" si="73"/>
        <v>4.8667144527860566</v>
      </c>
      <c r="M164" s="363">
        <f t="shared" si="73"/>
        <v>4.4833155402261093</v>
      </c>
      <c r="N164" s="124">
        <f t="shared" si="74"/>
        <v>4.4833155402261093</v>
      </c>
      <c r="O164" s="352">
        <f t="shared" si="75"/>
        <v>-0.38339891255994729</v>
      </c>
      <c r="P164" s="353"/>
      <c r="Q164" s="352">
        <f t="shared" si="76"/>
        <v>-0.44824518055806628</v>
      </c>
      <c r="R164" s="353"/>
    </row>
    <row r="165" spans="1:18" x14ac:dyDescent="0.25">
      <c r="A165" s="40" t="s">
        <v>27</v>
      </c>
      <c r="B165" s="101">
        <f t="shared" si="71"/>
        <v>8.836469689604888</v>
      </c>
      <c r="C165" s="363">
        <f t="shared" si="71"/>
        <v>8.3422934202190238</v>
      </c>
      <c r="D165" s="363">
        <f t="shared" si="71"/>
        <v>8.0446103107099454</v>
      </c>
      <c r="E165" s="122">
        <f t="shared" si="72"/>
        <v>8.0446103107099454</v>
      </c>
      <c r="F165" s="352">
        <f t="shared" si="77"/>
        <v>-0.29768310950907839</v>
      </c>
      <c r="G165" s="353"/>
      <c r="H165" s="352">
        <f t="shared" si="78"/>
        <v>-0.79185937889494262</v>
      </c>
      <c r="I165" s="353"/>
      <c r="J165" s="94"/>
      <c r="K165" s="123">
        <f t="shared" si="73"/>
        <v>8.2730188301045846</v>
      </c>
      <c r="L165" s="363">
        <f t="shared" si="73"/>
        <v>7.931938678312755</v>
      </c>
      <c r="M165" s="363">
        <f t="shared" si="73"/>
        <v>8.1274345963355721</v>
      </c>
      <c r="N165" s="124">
        <f t="shared" si="74"/>
        <v>8.1274345963355721</v>
      </c>
      <c r="O165" s="352">
        <f t="shared" si="75"/>
        <v>0.19549591802281707</v>
      </c>
      <c r="P165" s="353"/>
      <c r="Q165" s="352">
        <f t="shared" si="76"/>
        <v>-0.14558423376901253</v>
      </c>
      <c r="R165" s="353"/>
    </row>
    <row r="166" spans="1:18" x14ac:dyDescent="0.25">
      <c r="A166" s="40" t="s">
        <v>28</v>
      </c>
      <c r="B166" s="101">
        <f t="shared" si="71"/>
        <v>8.9172749391727493</v>
      </c>
      <c r="C166" s="363">
        <f t="shared" si="71"/>
        <v>7.230639730639731</v>
      </c>
      <c r="D166" s="363">
        <f t="shared" si="71"/>
        <v>8.0654545454545463</v>
      </c>
      <c r="E166" s="122">
        <f t="shared" si="72"/>
        <v>8.0654545454545463</v>
      </c>
      <c r="F166" s="352">
        <f t="shared" si="77"/>
        <v>0.83481481481481534</v>
      </c>
      <c r="G166" s="353"/>
      <c r="H166" s="352">
        <f t="shared" si="78"/>
        <v>-0.85182039371820295</v>
      </c>
      <c r="I166" s="353"/>
      <c r="J166" s="94"/>
      <c r="K166" s="123">
        <f t="shared" si="73"/>
        <v>8.2491077801570309</v>
      </c>
      <c r="L166" s="363">
        <f t="shared" si="73"/>
        <v>7.780301507537688</v>
      </c>
      <c r="M166" s="363">
        <f t="shared" si="73"/>
        <v>8.158444573418457</v>
      </c>
      <c r="N166" s="124">
        <f t="shared" si="74"/>
        <v>8.158444573418457</v>
      </c>
      <c r="O166" s="352">
        <f t="shared" si="75"/>
        <v>0.37814306588076896</v>
      </c>
      <c r="P166" s="353"/>
      <c r="Q166" s="352">
        <f t="shared" si="76"/>
        <v>-9.0663206738573976E-2</v>
      </c>
      <c r="R166" s="353"/>
    </row>
    <row r="167" spans="1:18" x14ac:dyDescent="0.25">
      <c r="A167" s="40" t="s">
        <v>29</v>
      </c>
      <c r="B167" s="101">
        <f t="shared" si="71"/>
        <v>7.6036395949699811</v>
      </c>
      <c r="C167" s="363">
        <f t="shared" si="71"/>
        <v>6.9684052994113994</v>
      </c>
      <c r="D167" s="363">
        <f t="shared" si="71"/>
        <v>7.0474282793431726</v>
      </c>
      <c r="E167" s="122">
        <f t="shared" si="72"/>
        <v>7.0474282793431726</v>
      </c>
      <c r="F167" s="352">
        <f t="shared" si="77"/>
        <v>7.9022979931773207E-2</v>
      </c>
      <c r="G167" s="353"/>
      <c r="H167" s="352">
        <f t="shared" si="78"/>
        <v>-0.55621131562680848</v>
      </c>
      <c r="I167" s="353"/>
      <c r="J167" s="94"/>
      <c r="K167" s="123">
        <f t="shared" si="73"/>
        <v>7.646383460608142</v>
      </c>
      <c r="L167" s="363">
        <f t="shared" si="73"/>
        <v>7.3485993522029336</v>
      </c>
      <c r="M167" s="363">
        <f t="shared" si="73"/>
        <v>7.1586582885759311</v>
      </c>
      <c r="N167" s="124">
        <f t="shared" si="74"/>
        <v>7.1586582885759311</v>
      </c>
      <c r="O167" s="352">
        <f t="shared" si="75"/>
        <v>-0.18994106362700247</v>
      </c>
      <c r="P167" s="353"/>
      <c r="Q167" s="352">
        <f t="shared" si="76"/>
        <v>-0.48772517203221089</v>
      </c>
      <c r="R167" s="353"/>
    </row>
    <row r="168" spans="1:18" x14ac:dyDescent="0.25">
      <c r="A168" s="40" t="s">
        <v>30</v>
      </c>
      <c r="B168" s="101">
        <f t="shared" si="71"/>
        <v>6.4830086485542067</v>
      </c>
      <c r="C168" s="363">
        <f t="shared" si="71"/>
        <v>6.2596861471861471</v>
      </c>
      <c r="D168" s="363">
        <f t="shared" si="71"/>
        <v>6.5767608736702963</v>
      </c>
      <c r="E168" s="122">
        <f t="shared" si="72"/>
        <v>6.5767608736702963</v>
      </c>
      <c r="F168" s="352">
        <f t="shared" si="77"/>
        <v>0.31707472648414914</v>
      </c>
      <c r="G168" s="353"/>
      <c r="H168" s="352">
        <f t="shared" si="78"/>
        <v>9.3752225116089605E-2</v>
      </c>
      <c r="I168" s="353"/>
      <c r="J168" s="94"/>
      <c r="K168" s="123">
        <f t="shared" si="73"/>
        <v>7.072908056304283</v>
      </c>
      <c r="L168" s="363">
        <f t="shared" si="73"/>
        <v>6.5305758313057582</v>
      </c>
      <c r="M168" s="363">
        <f t="shared" si="73"/>
        <v>7.012369479393425</v>
      </c>
      <c r="N168" s="124">
        <f t="shared" si="74"/>
        <v>7.012369479393425</v>
      </c>
      <c r="O168" s="352">
        <f t="shared" si="75"/>
        <v>0.48179364808766678</v>
      </c>
      <c r="P168" s="353"/>
      <c r="Q168" s="352">
        <f t="shared" si="76"/>
        <v>-6.0538576910857955E-2</v>
      </c>
      <c r="R168" s="353"/>
    </row>
    <row r="169" spans="1:18" x14ac:dyDescent="0.25">
      <c r="A169" s="40" t="s">
        <v>31</v>
      </c>
      <c r="B169" s="101">
        <f t="shared" ref="B169:D184" si="79">B104/B39</f>
        <v>7.8755742725880555</v>
      </c>
      <c r="C169" s="363">
        <f t="shared" si="79"/>
        <v>7.7109341182581597</v>
      </c>
      <c r="D169" s="363">
        <f t="shared" si="79"/>
        <v>7.508820935019112</v>
      </c>
      <c r="E169" s="122">
        <f t="shared" si="72"/>
        <v>7.508820935019112</v>
      </c>
      <c r="F169" s="352">
        <f t="shared" si="77"/>
        <v>-0.2021131832390477</v>
      </c>
      <c r="G169" s="353"/>
      <c r="H169" s="352">
        <f t="shared" si="78"/>
        <v>-0.36675333756894357</v>
      </c>
      <c r="I169" s="353"/>
      <c r="J169" s="94"/>
      <c r="K169" s="123">
        <f t="shared" ref="K169:M184" si="80">K104/K39</f>
        <v>8.1048774470678726</v>
      </c>
      <c r="L169" s="363">
        <f t="shared" si="80"/>
        <v>7.5935913387544742</v>
      </c>
      <c r="M169" s="363">
        <f t="shared" si="80"/>
        <v>7.9879123142919468</v>
      </c>
      <c r="N169" s="124">
        <f t="shared" si="74"/>
        <v>7.9879123142919468</v>
      </c>
      <c r="O169" s="352">
        <f t="shared" si="75"/>
        <v>0.39432097553747258</v>
      </c>
      <c r="P169" s="353"/>
      <c r="Q169" s="352">
        <f t="shared" si="76"/>
        <v>-0.1169651327759258</v>
      </c>
      <c r="R169" s="353"/>
    </row>
    <row r="170" spans="1:18" x14ac:dyDescent="0.25">
      <c r="A170" s="40" t="s">
        <v>32</v>
      </c>
      <c r="B170" s="101">
        <f t="shared" si="79"/>
        <v>8.8037420382165603</v>
      </c>
      <c r="C170" s="363">
        <f t="shared" si="79"/>
        <v>7.65615713560919</v>
      </c>
      <c r="D170" s="363">
        <f t="shared" si="79"/>
        <v>7.8682812392189332</v>
      </c>
      <c r="E170" s="122">
        <f t="shared" si="72"/>
        <v>7.8682812392189332</v>
      </c>
      <c r="F170" s="352">
        <f t="shared" si="77"/>
        <v>0.21212410360974321</v>
      </c>
      <c r="G170" s="353"/>
      <c r="H170" s="352">
        <f t="shared" si="78"/>
        <v>-0.93546079899762713</v>
      </c>
      <c r="I170" s="353"/>
      <c r="J170" s="94"/>
      <c r="K170" s="123">
        <f t="shared" si="80"/>
        <v>8.103965277674023</v>
      </c>
      <c r="L170" s="363">
        <f t="shared" si="80"/>
        <v>7.6960850731867545</v>
      </c>
      <c r="M170" s="363">
        <f t="shared" si="80"/>
        <v>7.7525336330281291</v>
      </c>
      <c r="N170" s="124">
        <f t="shared" si="74"/>
        <v>7.7525336330281291</v>
      </c>
      <c r="O170" s="352">
        <f t="shared" si="75"/>
        <v>5.6448559841374646E-2</v>
      </c>
      <c r="P170" s="353"/>
      <c r="Q170" s="352">
        <f t="shared" si="76"/>
        <v>-0.35143164464589383</v>
      </c>
      <c r="R170" s="353"/>
    </row>
    <row r="171" spans="1:18" x14ac:dyDescent="0.25">
      <c r="A171" s="40" t="s">
        <v>33</v>
      </c>
      <c r="B171" s="101">
        <f t="shared" si="79"/>
        <v>7.0702072538860108</v>
      </c>
      <c r="C171" s="363">
        <f t="shared" si="79"/>
        <v>7.0034463487332337</v>
      </c>
      <c r="D171" s="363">
        <f t="shared" si="79"/>
        <v>7.0235891310839058</v>
      </c>
      <c r="E171" s="122">
        <f t="shared" si="72"/>
        <v>7.0235891310839058</v>
      </c>
      <c r="F171" s="352">
        <f t="shared" si="77"/>
        <v>2.0142782350672128E-2</v>
      </c>
      <c r="G171" s="353"/>
      <c r="H171" s="352">
        <f t="shared" si="78"/>
        <v>-4.6618122802104978E-2</v>
      </c>
      <c r="I171" s="353"/>
      <c r="J171" s="94"/>
      <c r="K171" s="123">
        <f t="shared" si="80"/>
        <v>7.5792842673869005</v>
      </c>
      <c r="L171" s="363">
        <f t="shared" si="80"/>
        <v>7.5279142308860685</v>
      </c>
      <c r="M171" s="363">
        <f t="shared" si="80"/>
        <v>7.6392383367074359</v>
      </c>
      <c r="N171" s="124">
        <f t="shared" si="74"/>
        <v>7.6392383367074359</v>
      </c>
      <c r="O171" s="352">
        <f t="shared" si="75"/>
        <v>0.11132410582136743</v>
      </c>
      <c r="P171" s="353"/>
      <c r="Q171" s="352">
        <f t="shared" si="76"/>
        <v>5.9954069320535375E-2</v>
      </c>
      <c r="R171" s="353"/>
    </row>
    <row r="172" spans="1:18" x14ac:dyDescent="0.25">
      <c r="A172" s="40" t="s">
        <v>34</v>
      </c>
      <c r="B172" s="101">
        <f t="shared" si="79"/>
        <v>8.2862684251357646</v>
      </c>
      <c r="C172" s="363">
        <f t="shared" si="79"/>
        <v>8.676129548180727</v>
      </c>
      <c r="D172" s="363">
        <f t="shared" si="79"/>
        <v>8.9643739703459637</v>
      </c>
      <c r="E172" s="122">
        <f t="shared" si="72"/>
        <v>8.9643739703459637</v>
      </c>
      <c r="F172" s="352">
        <f t="shared" si="77"/>
        <v>0.28824442216523671</v>
      </c>
      <c r="G172" s="353"/>
      <c r="H172" s="352">
        <f t="shared" si="78"/>
        <v>0.67810554521019917</v>
      </c>
      <c r="I172" s="353"/>
      <c r="J172" s="94"/>
      <c r="K172" s="123">
        <f t="shared" si="80"/>
        <v>9.8937596089407496</v>
      </c>
      <c r="L172" s="363">
        <f t="shared" si="80"/>
        <v>9.6900630605930047</v>
      </c>
      <c r="M172" s="363">
        <f t="shared" si="80"/>
        <v>9.5624633652882558</v>
      </c>
      <c r="N172" s="124">
        <f t="shared" si="74"/>
        <v>9.5624633652882558</v>
      </c>
      <c r="O172" s="352">
        <f t="shared" si="75"/>
        <v>-0.12759969530474891</v>
      </c>
      <c r="P172" s="353"/>
      <c r="Q172" s="352">
        <f t="shared" si="76"/>
        <v>-0.33129624365249377</v>
      </c>
      <c r="R172" s="353"/>
    </row>
    <row r="173" spans="1:18" x14ac:dyDescent="0.25">
      <c r="A173" s="40" t="s">
        <v>35</v>
      </c>
      <c r="B173" s="101">
        <f t="shared" si="79"/>
        <v>6.2802810447533224</v>
      </c>
      <c r="C173" s="363">
        <f t="shared" si="79"/>
        <v>5.9424525669642856</v>
      </c>
      <c r="D173" s="363">
        <f t="shared" si="79"/>
        <v>6.1468930437173492</v>
      </c>
      <c r="E173" s="122">
        <f t="shared" si="72"/>
        <v>6.1468930437173492</v>
      </c>
      <c r="F173" s="352">
        <f t="shared" si="77"/>
        <v>0.20444047675306365</v>
      </c>
      <c r="G173" s="353"/>
      <c r="H173" s="352">
        <f t="shared" si="78"/>
        <v>-0.13338800103597315</v>
      </c>
      <c r="I173" s="353"/>
      <c r="J173" s="94"/>
      <c r="K173" s="123">
        <f t="shared" si="80"/>
        <v>7.079664222686068</v>
      </c>
      <c r="L173" s="363">
        <f t="shared" si="80"/>
        <v>6.3110118451450932</v>
      </c>
      <c r="M173" s="363">
        <f t="shared" si="80"/>
        <v>6.5700590821126017</v>
      </c>
      <c r="N173" s="124">
        <f t="shared" si="74"/>
        <v>6.5700590821126017</v>
      </c>
      <c r="O173" s="352">
        <f t="shared" si="75"/>
        <v>0.25904723696750853</v>
      </c>
      <c r="P173" s="353"/>
      <c r="Q173" s="352">
        <f t="shared" si="76"/>
        <v>-0.50960514057346629</v>
      </c>
      <c r="R173" s="353"/>
    </row>
    <row r="174" spans="1:18" x14ac:dyDescent="0.25">
      <c r="A174" s="40" t="s">
        <v>36</v>
      </c>
      <c r="B174" s="101">
        <f t="shared" si="79"/>
        <v>8.2686871106851942</v>
      </c>
      <c r="C174" s="363">
        <f t="shared" si="79"/>
        <v>8.8475973342686771</v>
      </c>
      <c r="D174" s="363">
        <f t="shared" si="79"/>
        <v>8.1877171043490335</v>
      </c>
      <c r="E174" s="122">
        <f t="shared" si="72"/>
        <v>8.1877171043490335</v>
      </c>
      <c r="F174" s="352">
        <f t="shared" si="77"/>
        <v>-0.65988022991964357</v>
      </c>
      <c r="G174" s="353"/>
      <c r="H174" s="352">
        <f t="shared" si="78"/>
        <v>-8.0970006336160694E-2</v>
      </c>
      <c r="I174" s="353"/>
      <c r="J174" s="94"/>
      <c r="K174" s="123">
        <f t="shared" si="80"/>
        <v>8.8600630463748331</v>
      </c>
      <c r="L174" s="363">
        <f t="shared" si="80"/>
        <v>8.3890519220152839</v>
      </c>
      <c r="M174" s="363">
        <f t="shared" si="80"/>
        <v>8.6888619381088379</v>
      </c>
      <c r="N174" s="124">
        <f t="shared" si="74"/>
        <v>8.6888619381088379</v>
      </c>
      <c r="O174" s="352">
        <f t="shared" si="75"/>
        <v>0.29981001609355395</v>
      </c>
      <c r="P174" s="353"/>
      <c r="Q174" s="352">
        <f t="shared" si="76"/>
        <v>-0.17120110826599522</v>
      </c>
      <c r="R174" s="353"/>
    </row>
    <row r="175" spans="1:18" x14ac:dyDescent="0.25">
      <c r="A175" s="40" t="s">
        <v>37</v>
      </c>
      <c r="B175" s="101">
        <f t="shared" si="79"/>
        <v>7.7003005342831701</v>
      </c>
      <c r="C175" s="363">
        <f t="shared" si="79"/>
        <v>8.0612579762989967</v>
      </c>
      <c r="D175" s="363">
        <f t="shared" si="79"/>
        <v>7.6065293495074497</v>
      </c>
      <c r="E175" s="122">
        <f t="shared" si="72"/>
        <v>7.6065293495074497</v>
      </c>
      <c r="F175" s="352">
        <f t="shared" si="77"/>
        <v>-0.45472862679154691</v>
      </c>
      <c r="G175" s="353"/>
      <c r="H175" s="352">
        <f t="shared" si="78"/>
        <v>-9.3771184775720329E-2</v>
      </c>
      <c r="I175" s="353"/>
      <c r="J175" s="94"/>
      <c r="K175" s="123">
        <f t="shared" si="80"/>
        <v>7.9921907420681331</v>
      </c>
      <c r="L175" s="363">
        <f t="shared" si="80"/>
        <v>7.6272554271215114</v>
      </c>
      <c r="M175" s="363">
        <f t="shared" si="80"/>
        <v>7.654413007946796</v>
      </c>
      <c r="N175" s="124">
        <f t="shared" si="74"/>
        <v>7.654413007946796</v>
      </c>
      <c r="O175" s="352">
        <f t="shared" si="75"/>
        <v>2.7157580825284633E-2</v>
      </c>
      <c r="P175" s="353"/>
      <c r="Q175" s="352">
        <f t="shared" si="76"/>
        <v>-0.33777773412133705</v>
      </c>
      <c r="R175" s="353"/>
    </row>
    <row r="176" spans="1:18" x14ac:dyDescent="0.25">
      <c r="A176" s="40" t="s">
        <v>38</v>
      </c>
      <c r="B176" s="101">
        <f t="shared" si="79"/>
        <v>7.1452736318407961</v>
      </c>
      <c r="C176" s="363">
        <f t="shared" si="79"/>
        <v>7.126442548921224</v>
      </c>
      <c r="D176" s="363">
        <f t="shared" si="79"/>
        <v>6.7710539586485128</v>
      </c>
      <c r="E176" s="122">
        <f t="shared" si="72"/>
        <v>6.7710539586485128</v>
      </c>
      <c r="F176" s="352">
        <f t="shared" si="77"/>
        <v>-0.35538859027271119</v>
      </c>
      <c r="G176" s="353"/>
      <c r="H176" s="352">
        <f t="shared" si="78"/>
        <v>-0.37421967319228333</v>
      </c>
      <c r="I176" s="353"/>
      <c r="J176" s="94"/>
      <c r="K176" s="123">
        <f t="shared" si="80"/>
        <v>6.6940228592842423</v>
      </c>
      <c r="L176" s="363">
        <f t="shared" si="80"/>
        <v>7.0994931209268648</v>
      </c>
      <c r="M176" s="363">
        <f t="shared" si="80"/>
        <v>6.89348306959333</v>
      </c>
      <c r="N176" s="124">
        <f t="shared" si="74"/>
        <v>6.89348306959333</v>
      </c>
      <c r="O176" s="352">
        <f t="shared" si="75"/>
        <v>-0.20601005133353478</v>
      </c>
      <c r="P176" s="353"/>
      <c r="Q176" s="352">
        <f t="shared" si="76"/>
        <v>0.19946021030908767</v>
      </c>
      <c r="R176" s="353"/>
    </row>
    <row r="177" spans="1:18" x14ac:dyDescent="0.25">
      <c r="A177" s="40" t="s">
        <v>39</v>
      </c>
      <c r="B177" s="101">
        <f t="shared" si="79"/>
        <v>6.8571428571428568</v>
      </c>
      <c r="C177" s="363">
        <f t="shared" si="79"/>
        <v>6.016839378238342</v>
      </c>
      <c r="D177" s="363">
        <f t="shared" si="79"/>
        <v>6.3334968121628252</v>
      </c>
      <c r="E177" s="122">
        <f t="shared" si="72"/>
        <v>6.3334968121628252</v>
      </c>
      <c r="F177" s="352">
        <f t="shared" si="77"/>
        <v>0.3166574339244832</v>
      </c>
      <c r="G177" s="353"/>
      <c r="H177" s="352">
        <f t="shared" si="78"/>
        <v>-0.52364604498003153</v>
      </c>
      <c r="I177" s="353"/>
      <c r="J177" s="94"/>
      <c r="K177" s="123">
        <f t="shared" si="80"/>
        <v>7.0717236199774689</v>
      </c>
      <c r="L177" s="363">
        <f t="shared" si="80"/>
        <v>6.7725364125442855</v>
      </c>
      <c r="M177" s="363">
        <f t="shared" si="80"/>
        <v>6.6329969677387286</v>
      </c>
      <c r="N177" s="124">
        <f t="shared" si="74"/>
        <v>6.6329969677387286</v>
      </c>
      <c r="O177" s="352">
        <f t="shared" si="75"/>
        <v>-0.13953944480555691</v>
      </c>
      <c r="P177" s="353"/>
      <c r="Q177" s="352">
        <f t="shared" si="76"/>
        <v>-0.4387266522387403</v>
      </c>
      <c r="R177" s="353"/>
    </row>
    <row r="178" spans="1:18" x14ac:dyDescent="0.25">
      <c r="A178" s="40" t="s">
        <v>40</v>
      </c>
      <c r="B178" s="101">
        <f t="shared" si="79"/>
        <v>4.5750000000000002</v>
      </c>
      <c r="C178" s="363">
        <f t="shared" si="79"/>
        <v>4.4816211121583409</v>
      </c>
      <c r="D178" s="363">
        <f t="shared" si="79"/>
        <v>5.2545676004872108</v>
      </c>
      <c r="E178" s="122">
        <f t="shared" si="72"/>
        <v>5.2545676004872108</v>
      </c>
      <c r="F178" s="352">
        <f t="shared" si="77"/>
        <v>0.77294648832886992</v>
      </c>
      <c r="G178" s="353"/>
      <c r="H178" s="352">
        <f t="shared" si="78"/>
        <v>0.67956760048721065</v>
      </c>
      <c r="I178" s="353"/>
      <c r="J178" s="94"/>
      <c r="K178" s="123">
        <f t="shared" si="80"/>
        <v>5.8480179506357519</v>
      </c>
      <c r="L178" s="363">
        <f t="shared" si="80"/>
        <v>5.6219984508133232</v>
      </c>
      <c r="M178" s="363">
        <f t="shared" si="80"/>
        <v>5.7636996352354197</v>
      </c>
      <c r="N178" s="124">
        <f t="shared" si="74"/>
        <v>5.7636996352354197</v>
      </c>
      <c r="O178" s="352">
        <f t="shared" si="75"/>
        <v>0.14170118442209656</v>
      </c>
      <c r="P178" s="353"/>
      <c r="Q178" s="352">
        <f t="shared" si="76"/>
        <v>-8.4318315400332189E-2</v>
      </c>
      <c r="R178" s="353"/>
    </row>
    <row r="179" spans="1:18" x14ac:dyDescent="0.25">
      <c r="A179" s="40" t="s">
        <v>41</v>
      </c>
      <c r="B179" s="101">
        <f t="shared" si="79"/>
        <v>7.2003081664098616</v>
      </c>
      <c r="C179" s="363">
        <f t="shared" si="79"/>
        <v>6.5642857142857141</v>
      </c>
      <c r="D179" s="363">
        <f t="shared" si="79"/>
        <v>6.5035381750465548</v>
      </c>
      <c r="E179" s="122">
        <f t="shared" si="72"/>
        <v>6.5035381750465548</v>
      </c>
      <c r="F179" s="352">
        <f t="shared" si="77"/>
        <v>-6.074753923915921E-2</v>
      </c>
      <c r="G179" s="353"/>
      <c r="H179" s="352">
        <f t="shared" si="78"/>
        <v>-0.69676999136330675</v>
      </c>
      <c r="I179" s="353"/>
      <c r="J179" s="94"/>
      <c r="K179" s="123">
        <f t="shared" si="80"/>
        <v>7.3561473844979002</v>
      </c>
      <c r="L179" s="363">
        <f t="shared" si="80"/>
        <v>6.8966677726691001</v>
      </c>
      <c r="M179" s="363">
        <f t="shared" si="80"/>
        <v>6.9106259912305257</v>
      </c>
      <c r="N179" s="124">
        <f t="shared" si="74"/>
        <v>6.9106259912305257</v>
      </c>
      <c r="O179" s="352">
        <f t="shared" si="75"/>
        <v>1.3958218561425539E-2</v>
      </c>
      <c r="P179" s="353"/>
      <c r="Q179" s="352">
        <f t="shared" si="76"/>
        <v>-0.4455213932673745</v>
      </c>
      <c r="R179" s="353"/>
    </row>
    <row r="180" spans="1:18" x14ac:dyDescent="0.25">
      <c r="A180" s="40" t="s">
        <v>42</v>
      </c>
      <c r="B180" s="101">
        <f t="shared" si="79"/>
        <v>5.5697577276524646</v>
      </c>
      <c r="C180" s="363">
        <f t="shared" si="79"/>
        <v>5.6727722772277227</v>
      </c>
      <c r="D180" s="363">
        <f t="shared" si="79"/>
        <v>5.5687820260149783</v>
      </c>
      <c r="E180" s="122">
        <f t="shared" si="72"/>
        <v>5.5687820260149783</v>
      </c>
      <c r="F180" s="352">
        <f t="shared" si="77"/>
        <v>-0.10399025121274441</v>
      </c>
      <c r="G180" s="353"/>
      <c r="H180" s="352">
        <f t="shared" si="78"/>
        <v>-9.7570163748628147E-4</v>
      </c>
      <c r="I180" s="353"/>
      <c r="J180" s="94"/>
      <c r="K180" s="123">
        <f t="shared" si="80"/>
        <v>6.4021213357421765</v>
      </c>
      <c r="L180" s="363">
        <f t="shared" si="80"/>
        <v>6.1274766487404468</v>
      </c>
      <c r="M180" s="363">
        <f t="shared" si="80"/>
        <v>6.1901069074392066</v>
      </c>
      <c r="N180" s="124">
        <f t="shared" si="74"/>
        <v>6.1901069074392066</v>
      </c>
      <c r="O180" s="352">
        <f t="shared" si="75"/>
        <v>6.2630258698759711E-2</v>
      </c>
      <c r="P180" s="353"/>
      <c r="Q180" s="352">
        <f t="shared" si="76"/>
        <v>-0.2120144283029699</v>
      </c>
      <c r="R180" s="353"/>
    </row>
    <row r="181" spans="1:18" x14ac:dyDescent="0.25">
      <c r="A181" s="40" t="s">
        <v>43</v>
      </c>
      <c r="B181" s="101">
        <f t="shared" si="79"/>
        <v>7.2464891041162227</v>
      </c>
      <c r="C181" s="363">
        <f t="shared" si="79"/>
        <v>5.9275548147198363</v>
      </c>
      <c r="D181" s="363">
        <f t="shared" si="79"/>
        <v>6.5087780087780089</v>
      </c>
      <c r="E181" s="122">
        <f t="shared" si="72"/>
        <v>6.5087780087780089</v>
      </c>
      <c r="F181" s="352">
        <f t="shared" si="77"/>
        <v>0.58122319405817269</v>
      </c>
      <c r="G181" s="353"/>
      <c r="H181" s="352">
        <f t="shared" si="78"/>
        <v>-0.73771109533821377</v>
      </c>
      <c r="I181" s="353"/>
      <c r="J181" s="94"/>
      <c r="K181" s="123">
        <f t="shared" si="80"/>
        <v>7.1303594629709828</v>
      </c>
      <c r="L181" s="363">
        <f t="shared" si="80"/>
        <v>6.9958253437791047</v>
      </c>
      <c r="M181" s="363">
        <f t="shared" si="80"/>
        <v>6.970299868126828</v>
      </c>
      <c r="N181" s="124">
        <f t="shared" si="74"/>
        <v>6.970299868126828</v>
      </c>
      <c r="O181" s="352">
        <f>N181-L181</f>
        <v>-2.5525475652276697E-2</v>
      </c>
      <c r="P181" s="353"/>
      <c r="Q181" s="352">
        <f t="shared" si="76"/>
        <v>-0.16005959484415477</v>
      </c>
      <c r="R181" s="353"/>
    </row>
    <row r="182" spans="1:18" x14ac:dyDescent="0.25">
      <c r="A182" s="40" t="s">
        <v>44</v>
      </c>
      <c r="B182" s="101">
        <f t="shared" si="79"/>
        <v>7.5009834223096377</v>
      </c>
      <c r="C182" s="363">
        <f t="shared" si="79"/>
        <v>6.777387816495362</v>
      </c>
      <c r="D182" s="363">
        <f t="shared" si="79"/>
        <v>8.030639913232104</v>
      </c>
      <c r="E182" s="122">
        <f t="shared" si="72"/>
        <v>8.030639913232104</v>
      </c>
      <c r="F182" s="352">
        <f t="shared" si="77"/>
        <v>1.253252096736742</v>
      </c>
      <c r="G182" s="353"/>
      <c r="H182" s="352">
        <f t="shared" si="78"/>
        <v>0.52965649092246636</v>
      </c>
      <c r="I182" s="353"/>
      <c r="J182" s="94"/>
      <c r="K182" s="123">
        <f t="shared" si="80"/>
        <v>7.5486886460898459</v>
      </c>
      <c r="L182" s="363">
        <f t="shared" si="80"/>
        <v>7.041446208112875</v>
      </c>
      <c r="M182" s="363">
        <f t="shared" si="80"/>
        <v>7.2609232638185865</v>
      </c>
      <c r="N182" s="124">
        <f t="shared" si="74"/>
        <v>7.2609232638185865</v>
      </c>
      <c r="O182" s="352">
        <f t="shared" si="75"/>
        <v>0.21947705570571152</v>
      </c>
      <c r="P182" s="353"/>
      <c r="Q182" s="352">
        <f t="shared" si="76"/>
        <v>-0.28776538227125936</v>
      </c>
      <c r="R182" s="353"/>
    </row>
    <row r="183" spans="1:18" x14ac:dyDescent="0.25">
      <c r="A183" s="41" t="s">
        <v>45</v>
      </c>
      <c r="B183" s="101">
        <f t="shared" si="79"/>
        <v>6.842743817078861</v>
      </c>
      <c r="C183" s="363">
        <f t="shared" si="79"/>
        <v>6.8233502538071065</v>
      </c>
      <c r="D183" s="363">
        <f t="shared" si="79"/>
        <v>5.5291529152915295</v>
      </c>
      <c r="E183" s="122">
        <f t="shared" si="72"/>
        <v>5.5291529152915295</v>
      </c>
      <c r="F183" s="352">
        <f t="shared" si="77"/>
        <v>-1.2941973385155769</v>
      </c>
      <c r="G183" s="353"/>
      <c r="H183" s="352">
        <f t="shared" si="78"/>
        <v>-1.3135909017873315</v>
      </c>
      <c r="I183" s="353"/>
      <c r="J183" s="94"/>
      <c r="K183" s="123">
        <f t="shared" si="80"/>
        <v>8.5227740629200479</v>
      </c>
      <c r="L183" s="363">
        <f t="shared" si="80"/>
        <v>6.5444939528962447</v>
      </c>
      <c r="M183" s="363">
        <f t="shared" si="80"/>
        <v>6.5838020247469062</v>
      </c>
      <c r="N183" s="124">
        <f t="shared" si="74"/>
        <v>6.5838020247469062</v>
      </c>
      <c r="O183" s="352">
        <f t="shared" si="75"/>
        <v>3.9308071850661541E-2</v>
      </c>
      <c r="P183" s="353"/>
      <c r="Q183" s="352">
        <f t="shared" si="76"/>
        <v>-1.9389720381731417</v>
      </c>
      <c r="R183" s="353"/>
    </row>
    <row r="184" spans="1:18" x14ac:dyDescent="0.25">
      <c r="A184" s="39" t="s">
        <v>46</v>
      </c>
      <c r="B184" s="101">
        <f t="shared" si="79"/>
        <v>6.1547638842700367</v>
      </c>
      <c r="C184" s="363">
        <f t="shared" si="79"/>
        <v>5.6717389740269084</v>
      </c>
      <c r="D184" s="363">
        <f t="shared" si="79"/>
        <v>5.9571428571428573</v>
      </c>
      <c r="E184" s="122">
        <f t="shared" si="72"/>
        <v>5.9571428571428573</v>
      </c>
      <c r="F184" s="352">
        <f t="shared" si="77"/>
        <v>0.28540388311594889</v>
      </c>
      <c r="G184" s="353"/>
      <c r="H184" s="352">
        <f t="shared" si="78"/>
        <v>-0.19762102712717944</v>
      </c>
      <c r="I184" s="353"/>
      <c r="J184" s="94"/>
      <c r="K184" s="123">
        <f t="shared" si="80"/>
        <v>6.4489484101292982</v>
      </c>
      <c r="L184" s="363">
        <f t="shared" si="80"/>
        <v>5.7820554700017111</v>
      </c>
      <c r="M184" s="363">
        <f t="shared" si="80"/>
        <v>6.0486071396173431</v>
      </c>
      <c r="N184" s="124">
        <f t="shared" si="74"/>
        <v>6.0486071396173431</v>
      </c>
      <c r="O184" s="352">
        <f t="shared" si="75"/>
        <v>0.26655166961563204</v>
      </c>
      <c r="P184" s="353"/>
      <c r="Q184" s="352">
        <f t="shared" si="76"/>
        <v>-0.40034127051195512</v>
      </c>
      <c r="R184" s="353"/>
    </row>
    <row r="185" spans="1:18" ht="21" x14ac:dyDescent="0.35">
      <c r="A185" s="341" t="s">
        <v>65</v>
      </c>
      <c r="B185" s="341"/>
      <c r="C185" s="341"/>
      <c r="D185" s="341"/>
      <c r="E185" s="341"/>
      <c r="F185" s="341"/>
      <c r="G185" s="341"/>
      <c r="H185" s="341"/>
      <c r="I185" s="341"/>
      <c r="J185" s="341"/>
      <c r="K185" s="341"/>
      <c r="L185" s="341"/>
      <c r="M185" s="341"/>
      <c r="N185" s="341"/>
      <c r="O185" s="341"/>
      <c r="P185" s="341"/>
      <c r="Q185" s="341"/>
      <c r="R185" s="341"/>
    </row>
    <row r="186" spans="1:18" x14ac:dyDescent="0.25">
      <c r="A186" s="54"/>
      <c r="B186" s="329" t="s">
        <v>146</v>
      </c>
      <c r="C186" s="330"/>
      <c r="D186" s="330"/>
      <c r="E186" s="330"/>
      <c r="F186" s="330"/>
      <c r="G186" s="330"/>
      <c r="H186" s="330"/>
      <c r="I186" s="331"/>
      <c r="J186" s="84"/>
      <c r="K186" s="329" t="str">
        <f>K$5</f>
        <v>acumulado diciembre</v>
      </c>
      <c r="L186" s="330"/>
      <c r="M186" s="330"/>
      <c r="N186" s="330"/>
      <c r="O186" s="330"/>
      <c r="P186" s="330"/>
      <c r="Q186" s="330"/>
      <c r="R186" s="331"/>
    </row>
    <row r="187" spans="1:18" x14ac:dyDescent="0.25">
      <c r="A187" s="4"/>
      <c r="B187" s="85">
        <f>B$6</f>
        <v>2019</v>
      </c>
      <c r="C187" s="329">
        <f>C$6</f>
        <v>2022</v>
      </c>
      <c r="D187" s="331"/>
      <c r="E187" s="2">
        <f>D$6</f>
        <v>2023</v>
      </c>
      <c r="F187" s="339" t="str">
        <f>CONCATENATE("dif ",RIGHT(E187,2),"-",RIGHT(C187,2))</f>
        <v>dif 23-22</v>
      </c>
      <c r="G187" s="340"/>
      <c r="H187" s="339" t="str">
        <f>CONCATENATE("dif ",RIGHT(E187,2),"-",RIGHT(B187,2))</f>
        <v>dif 23-19</v>
      </c>
      <c r="I187" s="340"/>
      <c r="J187" s="86"/>
      <c r="K187" s="85">
        <f>K$6</f>
        <v>2019</v>
      </c>
      <c r="L187" s="329">
        <f>L$6</f>
        <v>2022</v>
      </c>
      <c r="M187" s="331"/>
      <c r="N187" s="2">
        <f>M$6</f>
        <v>2023</v>
      </c>
      <c r="O187" s="339" t="str">
        <f>CONCATENATE("dif ",RIGHT(N187,2),"-",RIGHT(L187,2))</f>
        <v>dif 23-22</v>
      </c>
      <c r="P187" s="340"/>
      <c r="Q187" s="339" t="str">
        <f>CONCATENATE("dif ",RIGHT(N187,2),"-",RIGHT(K187,2))</f>
        <v>dif 23-19</v>
      </c>
      <c r="R187" s="340"/>
    </row>
    <row r="188" spans="1:18" x14ac:dyDescent="0.25">
      <c r="A188" s="87" t="s">
        <v>48</v>
      </c>
      <c r="B188" s="88">
        <f t="shared" ref="B188:D196" si="81">B123/B58</f>
        <v>7.1863573088183097</v>
      </c>
      <c r="C188" s="364">
        <f t="shared" si="81"/>
        <v>6.6569057616103606</v>
      </c>
      <c r="D188" s="365">
        <f t="shared" si="81"/>
        <v>6.7507245642830673</v>
      </c>
      <c r="E188" s="104">
        <f t="shared" ref="E188:E198" si="82">D123/D58</f>
        <v>6.7507245642830673</v>
      </c>
      <c r="F188" s="344">
        <f>E188-C188</f>
        <v>9.3818802672706703E-2</v>
      </c>
      <c r="G188" s="345"/>
      <c r="H188" s="344">
        <f>E188-B188</f>
        <v>-0.43563274453524237</v>
      </c>
      <c r="I188" s="345"/>
      <c r="J188" s="89"/>
      <c r="K188" s="88">
        <f t="shared" ref="K188:M196" si="83">K123/K58</f>
        <v>7.0442412853950467</v>
      </c>
      <c r="L188" s="358">
        <f t="shared" si="83"/>
        <v>6.6010991064347921</v>
      </c>
      <c r="M188" s="358">
        <f t="shared" si="83"/>
        <v>6.6508395860551373</v>
      </c>
      <c r="N188" s="104">
        <f t="shared" ref="N188:N198" si="84">M123/M58</f>
        <v>6.6508395860551373</v>
      </c>
      <c r="O188" s="342">
        <f t="shared" ref="O188:O198" si="85">N188-L188</f>
        <v>4.9740479620345113E-2</v>
      </c>
      <c r="P188" s="343"/>
      <c r="Q188" s="342">
        <f t="shared" ref="Q188:Q198" si="86">N188-K188</f>
        <v>-0.39340169933990943</v>
      </c>
      <c r="R188" s="343"/>
    </row>
    <row r="189" spans="1:18" x14ac:dyDescent="0.25">
      <c r="A189" s="125" t="s">
        <v>49</v>
      </c>
      <c r="B189" s="126">
        <f t="shared" si="81"/>
        <v>7.6105102871914729</v>
      </c>
      <c r="C189" s="366">
        <f t="shared" si="81"/>
        <v>7.2045591816853385</v>
      </c>
      <c r="D189" s="366">
        <f t="shared" si="81"/>
        <v>7.1449588922544356</v>
      </c>
      <c r="E189" s="127">
        <f t="shared" si="82"/>
        <v>7.1449588922544356</v>
      </c>
      <c r="F189" s="354">
        <f>E189-C189</f>
        <v>-5.9600289430902897E-2</v>
      </c>
      <c r="G189" s="355"/>
      <c r="H189" s="354">
        <f>E189-B189</f>
        <v>-0.46555139493703734</v>
      </c>
      <c r="I189" s="355"/>
      <c r="J189" s="94"/>
      <c r="K189" s="126">
        <f t="shared" si="83"/>
        <v>7.4350901875799549</v>
      </c>
      <c r="L189" s="366">
        <f t="shared" si="83"/>
        <v>7.1895473603752658</v>
      </c>
      <c r="M189" s="366">
        <f t="shared" si="83"/>
        <v>7.1971014630901768</v>
      </c>
      <c r="N189" s="127">
        <f t="shared" si="84"/>
        <v>7.1971014630901768</v>
      </c>
      <c r="O189" s="354">
        <f t="shared" si="85"/>
        <v>7.5541027149110818E-3</v>
      </c>
      <c r="P189" s="355"/>
      <c r="Q189" s="354">
        <f t="shared" si="86"/>
        <v>-0.23798872448977804</v>
      </c>
      <c r="R189" s="355"/>
    </row>
    <row r="190" spans="1:18" x14ac:dyDescent="0.25">
      <c r="A190" s="128" t="s">
        <v>50</v>
      </c>
      <c r="B190" s="101">
        <f t="shared" si="81"/>
        <v>7.8962540239976589</v>
      </c>
      <c r="C190" s="363">
        <f t="shared" si="81"/>
        <v>7.2560849086919399</v>
      </c>
      <c r="D190" s="363">
        <f t="shared" si="81"/>
        <v>7.4519302269326904</v>
      </c>
      <c r="E190" s="122">
        <f t="shared" si="82"/>
        <v>7.4519302269326904</v>
      </c>
      <c r="F190" s="352">
        <f>E190-C190</f>
        <v>0.19584531824075047</v>
      </c>
      <c r="G190" s="353"/>
      <c r="H190" s="352">
        <f>E190-B190</f>
        <v>-0.4443237970649685</v>
      </c>
      <c r="I190" s="353"/>
      <c r="J190" s="94"/>
      <c r="K190" s="101">
        <f t="shared" si="83"/>
        <v>7.7678094151888821</v>
      </c>
      <c r="L190" s="363">
        <f t="shared" si="83"/>
        <v>7.1290659289847085</v>
      </c>
      <c r="M190" s="363">
        <f t="shared" si="83"/>
        <v>7.378386609473794</v>
      </c>
      <c r="N190" s="122">
        <f t="shared" si="84"/>
        <v>7.378386609473794</v>
      </c>
      <c r="O190" s="352">
        <f t="shared" si="85"/>
        <v>0.24932068048908551</v>
      </c>
      <c r="P190" s="353"/>
      <c r="Q190" s="352">
        <f t="shared" si="86"/>
        <v>-0.38942280571508814</v>
      </c>
      <c r="R190" s="353"/>
    </row>
    <row r="191" spans="1:18" x14ac:dyDescent="0.25">
      <c r="A191" s="128" t="s">
        <v>51</v>
      </c>
      <c r="B191" s="101">
        <f t="shared" si="81"/>
        <v>6.0625861593603529</v>
      </c>
      <c r="C191" s="363">
        <f t="shared" si="81"/>
        <v>3.8652406417112299</v>
      </c>
      <c r="D191" s="363">
        <f t="shared" si="81"/>
        <v>3.6283685360524398</v>
      </c>
      <c r="E191" s="122">
        <f t="shared" si="82"/>
        <v>3.6283685360524398</v>
      </c>
      <c r="F191" s="352">
        <f>E191-C191</f>
        <v>-0.23687210565879013</v>
      </c>
      <c r="G191" s="353"/>
      <c r="H191" s="352">
        <f>E191-B191</f>
        <v>-2.4342176233079131</v>
      </c>
      <c r="I191" s="353"/>
      <c r="J191" s="94"/>
      <c r="K191" s="101">
        <f t="shared" si="83"/>
        <v>5.2086919868666248</v>
      </c>
      <c r="L191" s="363">
        <f t="shared" si="83"/>
        <v>4.4591931339567168</v>
      </c>
      <c r="M191" s="363">
        <f t="shared" si="83"/>
        <v>3.5577336512527848</v>
      </c>
      <c r="N191" s="122">
        <f t="shared" si="84"/>
        <v>3.5577336512527848</v>
      </c>
      <c r="O191" s="352">
        <f t="shared" si="85"/>
        <v>-0.90145948270393195</v>
      </c>
      <c r="P191" s="353"/>
      <c r="Q191" s="352">
        <f t="shared" si="86"/>
        <v>-1.65095833561384</v>
      </c>
      <c r="R191" s="353"/>
    </row>
    <row r="192" spans="1:18" x14ac:dyDescent="0.25">
      <c r="A192" s="128" t="s">
        <v>52</v>
      </c>
      <c r="B192" s="101">
        <f t="shared" si="81"/>
        <v>7.4343465290655484</v>
      </c>
      <c r="C192" s="363">
        <f t="shared" si="81"/>
        <v>6.7109165302782321</v>
      </c>
      <c r="D192" s="363">
        <f t="shared" si="81"/>
        <v>7.0489614480564127</v>
      </c>
      <c r="E192" s="122">
        <f t="shared" si="82"/>
        <v>7.0489614480564127</v>
      </c>
      <c r="F192" s="352">
        <f t="shared" ref="F192:F198" si="87">E192-C192</f>
        <v>0.33804491777818058</v>
      </c>
      <c r="G192" s="353"/>
      <c r="H192" s="352">
        <f t="shared" ref="H192:H198" si="88">E192-B192</f>
        <v>-0.38538508100913571</v>
      </c>
      <c r="I192" s="353"/>
      <c r="J192" s="94"/>
      <c r="K192" s="101">
        <f t="shared" si="83"/>
        <v>6.9374830274806403</v>
      </c>
      <c r="L192" s="363">
        <f t="shared" si="83"/>
        <v>6.1281889542046537</v>
      </c>
      <c r="M192" s="363">
        <f t="shared" si="83"/>
        <v>6.4214324031645127</v>
      </c>
      <c r="N192" s="122">
        <f t="shared" si="84"/>
        <v>6.4214324031645127</v>
      </c>
      <c r="O192" s="352">
        <f t="shared" si="85"/>
        <v>0.29324344895985899</v>
      </c>
      <c r="P192" s="353"/>
      <c r="Q192" s="352">
        <f t="shared" si="86"/>
        <v>-0.51605062431612758</v>
      </c>
      <c r="R192" s="353"/>
    </row>
    <row r="193" spans="1:18" x14ac:dyDescent="0.25">
      <c r="A193" s="128" t="s">
        <v>53</v>
      </c>
      <c r="B193" s="101">
        <f t="shared" si="81"/>
        <v>7.6229928254185175</v>
      </c>
      <c r="C193" s="363">
        <f t="shared" si="81"/>
        <v>6.0869589500139627</v>
      </c>
      <c r="D193" s="363">
        <f t="shared" si="81"/>
        <v>5.886785029262775</v>
      </c>
      <c r="E193" s="122">
        <f t="shared" si="82"/>
        <v>5.886785029262775</v>
      </c>
      <c r="F193" s="352">
        <f>E193-C193</f>
        <v>-0.20017392075118767</v>
      </c>
      <c r="G193" s="353"/>
      <c r="H193" s="352">
        <f>E193-B193</f>
        <v>-1.7362077961557425</v>
      </c>
      <c r="I193" s="353"/>
      <c r="J193" s="94"/>
      <c r="K193" s="101">
        <f t="shared" si="83"/>
        <v>7.3884367499177754</v>
      </c>
      <c r="L193" s="363">
        <f t="shared" si="83"/>
        <v>6.6176102336667117</v>
      </c>
      <c r="M193" s="363">
        <f t="shared" si="83"/>
        <v>5.729361648217651</v>
      </c>
      <c r="N193" s="122">
        <f t="shared" si="84"/>
        <v>5.729361648217651</v>
      </c>
      <c r="O193" s="352">
        <f>N193-L193</f>
        <v>-0.88824858544906071</v>
      </c>
      <c r="P193" s="353"/>
      <c r="Q193" s="352">
        <f>N193-K193</f>
        <v>-1.6590751017001244</v>
      </c>
      <c r="R193" s="353"/>
    </row>
    <row r="194" spans="1:18" x14ac:dyDescent="0.25">
      <c r="A194" s="128" t="s">
        <v>54</v>
      </c>
      <c r="B194" s="101">
        <f t="shared" si="81"/>
        <v>2.3393872771591071</v>
      </c>
      <c r="C194" s="363">
        <f t="shared" si="81"/>
        <v>2.2557062382641351</v>
      </c>
      <c r="D194" s="363">
        <f t="shared" si="81"/>
        <v>2.5818146474218788</v>
      </c>
      <c r="E194" s="122">
        <f t="shared" si="82"/>
        <v>2.5818146474218788</v>
      </c>
      <c r="F194" s="352">
        <f t="shared" si="87"/>
        <v>0.32610840915774375</v>
      </c>
      <c r="G194" s="353"/>
      <c r="H194" s="352">
        <f t="shared" si="88"/>
        <v>0.24242737026277172</v>
      </c>
      <c r="I194" s="353"/>
      <c r="J194" s="94"/>
      <c r="K194" s="101">
        <f t="shared" si="83"/>
        <v>2.2840414672322664</v>
      </c>
      <c r="L194" s="363">
        <f t="shared" si="83"/>
        <v>2.3720011696365835</v>
      </c>
      <c r="M194" s="363">
        <f t="shared" si="83"/>
        <v>2.410875374829053</v>
      </c>
      <c r="N194" s="122">
        <f t="shared" si="84"/>
        <v>2.410875374829053</v>
      </c>
      <c r="O194" s="352">
        <f t="shared" si="85"/>
        <v>3.8874205192469535E-2</v>
      </c>
      <c r="P194" s="353"/>
      <c r="Q194" s="352">
        <f t="shared" si="86"/>
        <v>0.12683390759678659</v>
      </c>
      <c r="R194" s="353"/>
    </row>
    <row r="195" spans="1:18" x14ac:dyDescent="0.25">
      <c r="A195" s="128" t="s">
        <v>55</v>
      </c>
      <c r="B195" s="101">
        <f t="shared" si="81"/>
        <v>2.2576729668805271</v>
      </c>
      <c r="C195" s="363">
        <f t="shared" si="81"/>
        <v>2.3449477351916377</v>
      </c>
      <c r="D195" s="363">
        <f t="shared" si="81"/>
        <v>2.587568157033806</v>
      </c>
      <c r="E195" s="122">
        <f t="shared" si="82"/>
        <v>2.587568157033806</v>
      </c>
      <c r="F195" s="352">
        <f>E195-C195</f>
        <v>0.24262042184216837</v>
      </c>
      <c r="G195" s="353"/>
      <c r="H195" s="352">
        <f>E195-B195</f>
        <v>0.32989519015327895</v>
      </c>
      <c r="I195" s="353"/>
      <c r="J195" s="94"/>
      <c r="K195" s="101">
        <f t="shared" si="83"/>
        <v>2.4357363966575409</v>
      </c>
      <c r="L195" s="363">
        <f t="shared" si="83"/>
        <v>2.6756725259784404</v>
      </c>
      <c r="M195" s="363">
        <f t="shared" si="83"/>
        <v>2.5505786061867015</v>
      </c>
      <c r="N195" s="122">
        <f t="shared" si="84"/>
        <v>2.5505786061867015</v>
      </c>
      <c r="O195" s="352">
        <f>N195-L195</f>
        <v>-0.12509391979173889</v>
      </c>
      <c r="P195" s="353"/>
      <c r="Q195" s="352">
        <f>N195-K195</f>
        <v>0.11484220952916058</v>
      </c>
      <c r="R195" s="353"/>
    </row>
    <row r="196" spans="1:18" x14ac:dyDescent="0.25">
      <c r="A196" s="128" t="s">
        <v>56</v>
      </c>
      <c r="B196" s="101">
        <f t="shared" si="81"/>
        <v>7.1260608372270431</v>
      </c>
      <c r="C196" s="363">
        <f t="shared" si="81"/>
        <v>6.7056474124973162</v>
      </c>
      <c r="D196" s="363">
        <f t="shared" si="81"/>
        <v>6.5663159638803741</v>
      </c>
      <c r="E196" s="122">
        <f t="shared" si="82"/>
        <v>6.5663159638803741</v>
      </c>
      <c r="F196" s="352">
        <f t="shared" si="87"/>
        <v>-0.13933144861694213</v>
      </c>
      <c r="G196" s="353"/>
      <c r="H196" s="352">
        <f t="shared" si="88"/>
        <v>-0.559744873346669</v>
      </c>
      <c r="I196" s="353"/>
      <c r="J196" s="94"/>
      <c r="K196" s="101">
        <f t="shared" si="83"/>
        <v>7.4203753436920517</v>
      </c>
      <c r="L196" s="363">
        <f t="shared" si="83"/>
        <v>6.81836284648623</v>
      </c>
      <c r="M196" s="363">
        <f t="shared" si="83"/>
        <v>6.7723569064660403</v>
      </c>
      <c r="N196" s="122">
        <f t="shared" si="84"/>
        <v>6.7723569064660403</v>
      </c>
      <c r="O196" s="352">
        <f t="shared" si="85"/>
        <v>-4.6005940020189762E-2</v>
      </c>
      <c r="P196" s="353"/>
      <c r="Q196" s="352">
        <f t="shared" si="86"/>
        <v>-0.64801843722601138</v>
      </c>
      <c r="R196" s="353"/>
    </row>
    <row r="197" spans="1:18" x14ac:dyDescent="0.25">
      <c r="A197" s="129" t="s">
        <v>57</v>
      </c>
      <c r="B197" s="101">
        <f>B132/B67</f>
        <v>6.1110180532291087</v>
      </c>
      <c r="C197" s="352">
        <f>C132/C67</f>
        <v>6.5736137667304018</v>
      </c>
      <c r="D197" s="353"/>
      <c r="E197" s="130">
        <f t="shared" si="82"/>
        <v>5.73503041946846</v>
      </c>
      <c r="F197" s="352">
        <f t="shared" si="87"/>
        <v>-0.83858334726194173</v>
      </c>
      <c r="G197" s="353"/>
      <c r="H197" s="352">
        <f t="shared" si="88"/>
        <v>-0.3759876337606487</v>
      </c>
      <c r="I197" s="353"/>
      <c r="J197" s="94"/>
      <c r="K197" s="101">
        <f>K132/K67</f>
        <v>6.0858480521564111</v>
      </c>
      <c r="L197" s="352">
        <f>L132/L67</f>
        <v>6.2993357337968714</v>
      </c>
      <c r="M197" s="353"/>
      <c r="N197" s="130">
        <f t="shared" si="84"/>
        <v>5.7549280737556785</v>
      </c>
      <c r="O197" s="352">
        <f t="shared" si="85"/>
        <v>-0.5444076600411929</v>
      </c>
      <c r="P197" s="353"/>
      <c r="Q197" s="352">
        <f t="shared" si="86"/>
        <v>-0.33091997840073262</v>
      </c>
      <c r="R197" s="353"/>
    </row>
    <row r="198" spans="1:18" x14ac:dyDescent="0.25">
      <c r="A198" s="131" t="s">
        <v>58</v>
      </c>
      <c r="B198" s="102">
        <f>B133/B68</f>
        <v>6.1575680116852292</v>
      </c>
      <c r="C198" s="367">
        <f>C133/C68</f>
        <v>6.4792733597449033</v>
      </c>
      <c r="D198" s="367">
        <f>D133/D68</f>
        <v>6.3849769585253453</v>
      </c>
      <c r="E198" s="132">
        <f t="shared" si="82"/>
        <v>6.3849769585253453</v>
      </c>
      <c r="F198" s="352">
        <f t="shared" si="87"/>
        <v>-9.4296401219557957E-2</v>
      </c>
      <c r="G198" s="353"/>
      <c r="H198" s="352">
        <f t="shared" si="88"/>
        <v>0.22740894684011614</v>
      </c>
      <c r="I198" s="353"/>
      <c r="J198" s="94"/>
      <c r="K198" s="102">
        <f>K133/K68</f>
        <v>5.7197554263781054</v>
      </c>
      <c r="L198" s="367">
        <f>L133/L68</f>
        <v>5.585586474869209</v>
      </c>
      <c r="M198" s="367">
        <f>M133/M68</f>
        <v>6.340078572704102</v>
      </c>
      <c r="N198" s="132">
        <f t="shared" si="84"/>
        <v>6.340078572704102</v>
      </c>
      <c r="O198" s="352">
        <f t="shared" si="85"/>
        <v>0.75449209783489302</v>
      </c>
      <c r="P198" s="353"/>
      <c r="Q198" s="352">
        <f t="shared" si="86"/>
        <v>0.62032314632599661</v>
      </c>
      <c r="R198" s="353"/>
    </row>
    <row r="199" spans="1:18" ht="21" x14ac:dyDescent="0.35">
      <c r="A199" s="374" t="s">
        <v>66</v>
      </c>
      <c r="B199" s="374"/>
      <c r="C199" s="374"/>
      <c r="D199" s="374"/>
      <c r="E199" s="374"/>
      <c r="F199" s="374"/>
      <c r="G199" s="374"/>
      <c r="H199" s="374"/>
      <c r="I199" s="374"/>
      <c r="J199" s="374"/>
      <c r="K199" s="374"/>
      <c r="L199" s="374"/>
      <c r="M199" s="374"/>
      <c r="N199" s="374"/>
      <c r="O199" s="374"/>
      <c r="P199" s="374"/>
      <c r="Q199" s="374"/>
      <c r="R199" s="374"/>
    </row>
    <row r="200" spans="1:18" x14ac:dyDescent="0.25">
      <c r="A200" s="54"/>
      <c r="B200" s="329" t="s">
        <v>146</v>
      </c>
      <c r="C200" s="330"/>
      <c r="D200" s="330"/>
      <c r="E200" s="330"/>
      <c r="F200" s="330"/>
      <c r="G200" s="330"/>
      <c r="H200" s="330"/>
      <c r="I200" s="331"/>
      <c r="J200" s="133"/>
      <c r="K200" s="329" t="str">
        <f>K$5</f>
        <v>acumulado diciembre</v>
      </c>
      <c r="L200" s="330"/>
      <c r="M200" s="330"/>
      <c r="N200" s="330"/>
      <c r="O200" s="330"/>
      <c r="P200" s="330"/>
      <c r="Q200" s="330"/>
      <c r="R200" s="331"/>
    </row>
    <row r="201" spans="1:18" x14ac:dyDescent="0.25">
      <c r="A201" s="4"/>
      <c r="B201" s="5">
        <f>B$6</f>
        <v>2019</v>
      </c>
      <c r="C201" s="5">
        <f>C$6</f>
        <v>2022</v>
      </c>
      <c r="D201" s="5">
        <f>D$6</f>
        <v>2023</v>
      </c>
      <c r="E201" s="5" t="str">
        <f>CONCATENATE("var ",RIGHT(D201,2),"/",RIGHT(C201,2))</f>
        <v>var 23/22</v>
      </c>
      <c r="F201" s="5" t="str">
        <f>CONCATENATE("var ",RIGHT(D201,2),"/",RIGHT(B201,2))</f>
        <v>var 23/19</v>
      </c>
      <c r="G201" s="5" t="str">
        <f>CONCATENATE("dif ",RIGHT(D201,2),"-",RIGHT(C201,2))</f>
        <v>dif 23-22</v>
      </c>
      <c r="H201" s="339" t="s">
        <v>67</v>
      </c>
      <c r="I201" s="340"/>
      <c r="J201" s="134"/>
      <c r="K201" s="5">
        <f>K$6</f>
        <v>2019</v>
      </c>
      <c r="L201" s="5">
        <f>L$6</f>
        <v>2022</v>
      </c>
      <c r="M201" s="5">
        <f>M$6</f>
        <v>2023</v>
      </c>
      <c r="N201" s="5" t="str">
        <f>CONCATENATE("var ",RIGHT(M201,2),"/",RIGHT(L201,2))</f>
        <v>var 23/22</v>
      </c>
      <c r="O201" s="5" t="str">
        <f>CONCATENATE("var ",RIGHT(M201,2),"/",RIGHT(K201,2))</f>
        <v>var 23/19</v>
      </c>
      <c r="P201" s="5" t="str">
        <f>CONCATENATE("dif ",RIGHT(M201,2),"-",RIGHT(L201,2))</f>
        <v>dif 23-22</v>
      </c>
      <c r="Q201" s="339" t="str">
        <f>CONCATENATE("dif ",RIGHT(M201,2),"-",RIGHT(K201,2))</f>
        <v>dif 23-19</v>
      </c>
      <c r="R201" s="340"/>
    </row>
    <row r="202" spans="1:18" x14ac:dyDescent="0.25">
      <c r="A202" s="135" t="s">
        <v>4</v>
      </c>
      <c r="B202" s="136">
        <v>0.69120000000000004</v>
      </c>
      <c r="C202" s="136">
        <v>0.71409999999999996</v>
      </c>
      <c r="D202" s="136">
        <v>0.748</v>
      </c>
      <c r="E202" s="136">
        <f>D202/C202-1</f>
        <v>4.7472342809130375E-2</v>
      </c>
      <c r="F202" s="136">
        <f>D202/B202-1</f>
        <v>8.2175925925925819E-2</v>
      </c>
      <c r="G202" s="137">
        <f>(D202-C202)*100</f>
        <v>3.3900000000000041</v>
      </c>
      <c r="H202" s="375">
        <f>(D202-B202)*100</f>
        <v>5.6799999999999962</v>
      </c>
      <c r="I202" s="376"/>
      <c r="J202" s="138"/>
      <c r="K202" s="136">
        <v>0.70566445218302065</v>
      </c>
      <c r="L202" s="136">
        <v>0.69548218463868861</v>
      </c>
      <c r="M202" s="136">
        <v>0.75317428421984389</v>
      </c>
      <c r="N202" s="136">
        <f t="shared" ref="N202:N213" si="89">M202/L202-1</f>
        <v>8.2952663426061779E-2</v>
      </c>
      <c r="O202" s="136">
        <f t="shared" ref="O202:O213" si="90">M202/K202-1</f>
        <v>6.7326378549817045E-2</v>
      </c>
      <c r="P202" s="137">
        <f>(M202-L202)*100</f>
        <v>5.7692099581155283</v>
      </c>
      <c r="Q202" s="375">
        <f>(M202-K202)*100</f>
        <v>4.7509832036823241</v>
      </c>
      <c r="R202" s="376"/>
    </row>
    <row r="203" spans="1:18" x14ac:dyDescent="0.25">
      <c r="A203" s="139" t="s">
        <v>5</v>
      </c>
      <c r="B203" s="136">
        <v>0.72400000000000009</v>
      </c>
      <c r="C203" s="136">
        <v>0.76060000000000005</v>
      </c>
      <c r="D203" s="136">
        <v>0.78079999999999994</v>
      </c>
      <c r="E203" s="140">
        <f t="shared" ref="E203:E213" si="91">D203/C203-1</f>
        <v>2.6557980541677573E-2</v>
      </c>
      <c r="F203" s="140">
        <f t="shared" ref="F203:F213" si="92">D203/B203-1</f>
        <v>7.8453038674032971E-2</v>
      </c>
      <c r="G203" s="141">
        <f t="shared" ref="G203:G213" si="93">(D203-C203)*100</f>
        <v>2.0199999999999885</v>
      </c>
      <c r="H203" s="368">
        <f t="shared" ref="H203:H213" si="94">(D203-B203)*100</f>
        <v>5.6799999999999855</v>
      </c>
      <c r="I203" s="369"/>
      <c r="J203" s="138"/>
      <c r="K203" s="140">
        <v>0.74531477031392046</v>
      </c>
      <c r="L203" s="140">
        <v>0.74031356492691924</v>
      </c>
      <c r="M203" s="140">
        <v>0.80484695231298353</v>
      </c>
      <c r="N203" s="140">
        <f t="shared" si="89"/>
        <v>8.7170343005176232E-2</v>
      </c>
      <c r="O203" s="140">
        <f t="shared" si="90"/>
        <v>7.9875221007613462E-2</v>
      </c>
      <c r="P203" s="141">
        <f t="shared" ref="P203:P213" si="95">(M203-L203)*100</f>
        <v>6.4533387386064289</v>
      </c>
      <c r="Q203" s="368">
        <f t="shared" ref="Q203:Q213" si="96">(M203-K203)*100</f>
        <v>5.9532181999063072</v>
      </c>
      <c r="R203" s="369"/>
    </row>
    <row r="204" spans="1:18" x14ac:dyDescent="0.25">
      <c r="A204" s="142" t="s">
        <v>6</v>
      </c>
      <c r="B204" s="143">
        <v>0.61209999999999998</v>
      </c>
      <c r="C204" s="143">
        <v>0.78099999999999992</v>
      </c>
      <c r="D204" s="143">
        <v>0.70629999999999993</v>
      </c>
      <c r="E204" s="143">
        <f t="shared" si="91"/>
        <v>-9.5646606914212562E-2</v>
      </c>
      <c r="F204" s="143">
        <f t="shared" si="92"/>
        <v>0.15389642215324284</v>
      </c>
      <c r="G204" s="144">
        <f t="shared" si="93"/>
        <v>-7.4699999999999989</v>
      </c>
      <c r="H204" s="370">
        <f t="shared" si="94"/>
        <v>9.4199999999999946</v>
      </c>
      <c r="I204" s="371"/>
      <c r="J204" s="145"/>
      <c r="K204" s="143">
        <v>0.664940297115444</v>
      </c>
      <c r="L204" s="143">
        <v>0.77671626674879879</v>
      </c>
      <c r="M204" s="143">
        <v>0.78324415842335349</v>
      </c>
      <c r="N204" s="143">
        <f t="shared" si="89"/>
        <v>8.4044740068072166E-3</v>
      </c>
      <c r="O204" s="143">
        <f t="shared" si="90"/>
        <v>0.17791651644684436</v>
      </c>
      <c r="P204" s="144">
        <f t="shared" si="95"/>
        <v>0.65278916745546978</v>
      </c>
      <c r="Q204" s="370">
        <f t="shared" si="96"/>
        <v>11.830386130790949</v>
      </c>
      <c r="R204" s="371"/>
    </row>
    <row r="205" spans="1:18" x14ac:dyDescent="0.25">
      <c r="A205" s="26" t="s">
        <v>7</v>
      </c>
      <c r="B205" s="21">
        <v>0.78189999999999993</v>
      </c>
      <c r="C205" s="21">
        <v>0.79760000000000009</v>
      </c>
      <c r="D205" s="21">
        <v>0.81379999999999997</v>
      </c>
      <c r="E205" s="21">
        <f t="shared" si="91"/>
        <v>2.0310932798395021E-2</v>
      </c>
      <c r="F205" s="21">
        <f t="shared" si="92"/>
        <v>4.0798056017393503E-2</v>
      </c>
      <c r="G205" s="146">
        <f t="shared" si="93"/>
        <v>1.6199999999999881</v>
      </c>
      <c r="H205" s="372">
        <f t="shared" si="94"/>
        <v>3.1900000000000039</v>
      </c>
      <c r="I205" s="373"/>
      <c r="J205" s="145"/>
      <c r="K205" s="21">
        <v>0.80278051678893458</v>
      </c>
      <c r="L205" s="21">
        <v>0.77384598470932597</v>
      </c>
      <c r="M205" s="21">
        <v>0.84211146538831416</v>
      </c>
      <c r="N205" s="21">
        <f t="shared" si="89"/>
        <v>8.8215849184292372E-2</v>
      </c>
      <c r="O205" s="21">
        <f t="shared" si="90"/>
        <v>4.8993402028116639E-2</v>
      </c>
      <c r="P205" s="146">
        <f t="shared" si="95"/>
        <v>6.8265480678988189</v>
      </c>
      <c r="Q205" s="372">
        <f t="shared" si="96"/>
        <v>3.9330948599379578</v>
      </c>
      <c r="R205" s="373"/>
    </row>
    <row r="206" spans="1:18" x14ac:dyDescent="0.25">
      <c r="A206" s="26" t="s">
        <v>8</v>
      </c>
      <c r="B206" s="21">
        <v>0.67130000000000001</v>
      </c>
      <c r="C206" s="21">
        <v>0.63149999999999995</v>
      </c>
      <c r="D206" s="21">
        <v>0.76569999999999994</v>
      </c>
      <c r="E206" s="21">
        <f t="shared" si="91"/>
        <v>0.21250989707046708</v>
      </c>
      <c r="F206" s="21">
        <f t="shared" si="92"/>
        <v>0.14062267242663484</v>
      </c>
      <c r="G206" s="146">
        <f t="shared" si="93"/>
        <v>13.419999999999998</v>
      </c>
      <c r="H206" s="372">
        <f t="shared" si="94"/>
        <v>9.4399999999999924</v>
      </c>
      <c r="I206" s="373"/>
      <c r="J206" s="145"/>
      <c r="K206" s="21">
        <v>0.67099791471666037</v>
      </c>
      <c r="L206" s="21">
        <v>0.61449760267923026</v>
      </c>
      <c r="M206" s="21">
        <v>0.72134134067365996</v>
      </c>
      <c r="N206" s="21">
        <f t="shared" si="89"/>
        <v>0.17387169214100662</v>
      </c>
      <c r="O206" s="21">
        <f t="shared" si="90"/>
        <v>7.5027693608046286E-2</v>
      </c>
      <c r="P206" s="146">
        <f t="shared" si="95"/>
        <v>10.684373799442969</v>
      </c>
      <c r="Q206" s="372">
        <f t="shared" si="96"/>
        <v>5.0343425956999592</v>
      </c>
      <c r="R206" s="373"/>
    </row>
    <row r="207" spans="1:18" x14ac:dyDescent="0.25">
      <c r="A207" s="26" t="s">
        <v>9</v>
      </c>
      <c r="B207" s="21">
        <v>0.51840000000000008</v>
      </c>
      <c r="C207" s="21">
        <v>0.61360000000000003</v>
      </c>
      <c r="D207" s="21">
        <v>0.62850000000000006</v>
      </c>
      <c r="E207" s="21">
        <f t="shared" si="91"/>
        <v>2.4282920469361091E-2</v>
      </c>
      <c r="F207" s="21">
        <f t="shared" si="92"/>
        <v>0.21238425925925908</v>
      </c>
      <c r="G207" s="146">
        <f t="shared" si="93"/>
        <v>1.4900000000000024</v>
      </c>
      <c r="H207" s="372">
        <f t="shared" si="94"/>
        <v>11.009999999999998</v>
      </c>
      <c r="I207" s="373"/>
      <c r="J207" s="145"/>
      <c r="K207" s="21">
        <v>0.54722625435302374</v>
      </c>
      <c r="L207" s="21">
        <v>0.52498920165353491</v>
      </c>
      <c r="M207" s="21">
        <v>0.57246437950199858</v>
      </c>
      <c r="N207" s="21">
        <f t="shared" si="89"/>
        <v>9.0430770192859722E-2</v>
      </c>
      <c r="O207" s="21">
        <f t="shared" si="90"/>
        <v>4.6120091914839678E-2</v>
      </c>
      <c r="P207" s="146">
        <f t="shared" si="95"/>
        <v>4.7475177848463668</v>
      </c>
      <c r="Q207" s="372">
        <f t="shared" si="96"/>
        <v>2.5238125148974833</v>
      </c>
      <c r="R207" s="373"/>
    </row>
    <row r="208" spans="1:18" x14ac:dyDescent="0.25">
      <c r="A208" s="147" t="s">
        <v>10</v>
      </c>
      <c r="B208" s="148">
        <v>0.66520000000000001</v>
      </c>
      <c r="C208" s="148">
        <v>0.67530000000000001</v>
      </c>
      <c r="D208" s="148">
        <v>0.71609999999999996</v>
      </c>
      <c r="E208" s="148">
        <f t="shared" si="91"/>
        <v>6.0417592181252644E-2</v>
      </c>
      <c r="F208" s="148">
        <f t="shared" si="92"/>
        <v>7.6518340348767255E-2</v>
      </c>
      <c r="G208" s="149">
        <f t="shared" si="93"/>
        <v>4.0799999999999947</v>
      </c>
      <c r="H208" s="377">
        <f t="shared" si="94"/>
        <v>5.0899999999999945</v>
      </c>
      <c r="I208" s="378"/>
      <c r="J208" s="145"/>
      <c r="K208" s="148">
        <v>0.62105376604830997</v>
      </c>
      <c r="L208" s="148">
        <v>0.61927000430469215</v>
      </c>
      <c r="M208" s="148">
        <v>0.65848732156017142</v>
      </c>
      <c r="N208" s="148">
        <f t="shared" si="89"/>
        <v>6.3328301036495338E-2</v>
      </c>
      <c r="O208" s="148">
        <f t="shared" si="90"/>
        <v>6.0274258942259795E-2</v>
      </c>
      <c r="P208" s="149">
        <f t="shared" si="95"/>
        <v>3.9217317255479278</v>
      </c>
      <c r="Q208" s="377">
        <f t="shared" si="96"/>
        <v>3.7433555511861449</v>
      </c>
      <c r="R208" s="378"/>
    </row>
    <row r="209" spans="1:18" x14ac:dyDescent="0.25">
      <c r="A209" s="139" t="s">
        <v>11</v>
      </c>
      <c r="B209" s="136">
        <v>0.62280000000000002</v>
      </c>
      <c r="C209" s="136">
        <v>0.59660000000000002</v>
      </c>
      <c r="D209" s="136">
        <v>0.6663</v>
      </c>
      <c r="E209" s="140">
        <f t="shared" si="91"/>
        <v>0.11682869594368084</v>
      </c>
      <c r="F209" s="140">
        <f t="shared" si="92"/>
        <v>6.9845857418111779E-2</v>
      </c>
      <c r="G209" s="141">
        <f t="shared" si="93"/>
        <v>6.9699999999999989</v>
      </c>
      <c r="H209" s="368">
        <f t="shared" si="94"/>
        <v>4.3499999999999979</v>
      </c>
      <c r="I209" s="369"/>
      <c r="J209" s="138"/>
      <c r="K209" s="140">
        <v>0.62503852252621228</v>
      </c>
      <c r="L209" s="140">
        <v>0.57817324350444776</v>
      </c>
      <c r="M209" s="140">
        <v>0.62573992294694647</v>
      </c>
      <c r="N209" s="140">
        <f t="shared" si="89"/>
        <v>8.2270634237906926E-2</v>
      </c>
      <c r="O209" s="140">
        <f t="shared" si="90"/>
        <v>1.1221715069646976E-3</v>
      </c>
      <c r="P209" s="141">
        <f t="shared" si="95"/>
        <v>4.7566679442498705</v>
      </c>
      <c r="Q209" s="368">
        <f t="shared" si="96"/>
        <v>7.014004207341884E-2</v>
      </c>
      <c r="R209" s="369"/>
    </row>
    <row r="210" spans="1:18" x14ac:dyDescent="0.25">
      <c r="A210" s="25" t="s">
        <v>12</v>
      </c>
      <c r="B210" s="143">
        <v>0.77659999999999996</v>
      </c>
      <c r="C210" s="143">
        <v>0.62259999999999993</v>
      </c>
      <c r="D210" s="143">
        <v>0.66370000000000007</v>
      </c>
      <c r="E210" s="143">
        <f t="shared" si="91"/>
        <v>6.6013491808545099E-2</v>
      </c>
      <c r="F210" s="143">
        <f t="shared" si="92"/>
        <v>-0.14537728560391439</v>
      </c>
      <c r="G210" s="144">
        <f t="shared" si="93"/>
        <v>4.1100000000000136</v>
      </c>
      <c r="H210" s="370">
        <f t="shared" si="94"/>
        <v>-11.289999999999988</v>
      </c>
      <c r="I210" s="371"/>
      <c r="J210" s="145"/>
      <c r="K210" s="143">
        <v>0.75554216952852049</v>
      </c>
      <c r="L210" s="143">
        <v>0.65716198783709068</v>
      </c>
      <c r="M210" s="143">
        <v>0.64672158197500984</v>
      </c>
      <c r="N210" s="143">
        <f t="shared" si="89"/>
        <v>-1.5887111633530737E-2</v>
      </c>
      <c r="O210" s="143">
        <f t="shared" si="90"/>
        <v>-0.14402979997981813</v>
      </c>
      <c r="P210" s="144">
        <f t="shared" si="95"/>
        <v>-1.0440405862080837</v>
      </c>
      <c r="Q210" s="370">
        <f t="shared" si="96"/>
        <v>-10.882058755351064</v>
      </c>
      <c r="R210" s="371"/>
    </row>
    <row r="211" spans="1:18" x14ac:dyDescent="0.25">
      <c r="A211" s="26" t="s">
        <v>8</v>
      </c>
      <c r="B211" s="21">
        <v>0.62639999999999996</v>
      </c>
      <c r="C211" s="21">
        <v>0.59770000000000001</v>
      </c>
      <c r="D211" s="21">
        <v>0.67230000000000001</v>
      </c>
      <c r="E211" s="21">
        <f t="shared" si="91"/>
        <v>0.12481177848418934</v>
      </c>
      <c r="F211" s="21">
        <f t="shared" si="92"/>
        <v>7.3275862068965525E-2</v>
      </c>
      <c r="G211" s="146">
        <f t="shared" si="93"/>
        <v>7.46</v>
      </c>
      <c r="H211" s="372">
        <f t="shared" si="94"/>
        <v>4.5900000000000052</v>
      </c>
      <c r="I211" s="373"/>
      <c r="J211" s="145"/>
      <c r="K211" s="21">
        <v>0.63420461192133315</v>
      </c>
      <c r="L211" s="21">
        <v>0.59302841061236067</v>
      </c>
      <c r="M211" s="21">
        <v>0.64647433804231136</v>
      </c>
      <c r="N211" s="21">
        <f t="shared" si="89"/>
        <v>9.0123721686052871E-2</v>
      </c>
      <c r="O211" s="21">
        <f t="shared" si="90"/>
        <v>1.9346636543381202E-2</v>
      </c>
      <c r="P211" s="146">
        <f t="shared" si="95"/>
        <v>5.3445927429950686</v>
      </c>
      <c r="Q211" s="372">
        <f t="shared" si="96"/>
        <v>1.2269726120978208</v>
      </c>
      <c r="R211" s="373"/>
    </row>
    <row r="212" spans="1:18" x14ac:dyDescent="0.25">
      <c r="A212" s="26" t="s">
        <v>9</v>
      </c>
      <c r="B212" s="21">
        <v>0.56999999999999995</v>
      </c>
      <c r="C212" s="21">
        <v>0.58189999999999997</v>
      </c>
      <c r="D212" s="21">
        <v>0.63539999999999996</v>
      </c>
      <c r="E212" s="21">
        <f t="shared" si="91"/>
        <v>9.1940195909950173E-2</v>
      </c>
      <c r="F212" s="21">
        <f t="shared" si="92"/>
        <v>0.11473684210526325</v>
      </c>
      <c r="G212" s="146">
        <f t="shared" si="93"/>
        <v>5.35</v>
      </c>
      <c r="H212" s="372">
        <f t="shared" si="94"/>
        <v>6.5400000000000009</v>
      </c>
      <c r="I212" s="373"/>
      <c r="J212" s="145"/>
      <c r="K212" s="21">
        <v>0.59593061566370453</v>
      </c>
      <c r="L212" s="21">
        <v>0.52909781909459785</v>
      </c>
      <c r="M212" s="21">
        <v>0.56779512872992821</v>
      </c>
      <c r="N212" s="21">
        <f t="shared" si="89"/>
        <v>7.3138289818600821E-2</v>
      </c>
      <c r="O212" s="21">
        <f t="shared" si="90"/>
        <v>-4.7212689186040602E-2</v>
      </c>
      <c r="P212" s="146">
        <f t="shared" si="95"/>
        <v>3.8697309635330357</v>
      </c>
      <c r="Q212" s="372">
        <f t="shared" si="96"/>
        <v>-2.8135486933776321</v>
      </c>
      <c r="R212" s="373"/>
    </row>
    <row r="213" spans="1:18" x14ac:dyDescent="0.25">
      <c r="A213" s="27" t="s">
        <v>10</v>
      </c>
      <c r="B213" s="83">
        <v>0.67549999999999999</v>
      </c>
      <c r="C213" s="83">
        <v>0.6149</v>
      </c>
      <c r="D213" s="83">
        <v>0.71499999999999997</v>
      </c>
      <c r="E213" s="83">
        <f t="shared" si="91"/>
        <v>0.16279069767441845</v>
      </c>
      <c r="F213" s="83">
        <f t="shared" si="92"/>
        <v>5.8475203552923682E-2</v>
      </c>
      <c r="G213" s="150">
        <f t="shared" si="93"/>
        <v>10.009999999999996</v>
      </c>
      <c r="H213" s="379">
        <f t="shared" si="94"/>
        <v>3.949999999999998</v>
      </c>
      <c r="I213" s="380"/>
      <c r="J213" s="145"/>
      <c r="K213" s="83">
        <v>0.60413044465827759</v>
      </c>
      <c r="L213" s="83">
        <v>0.56226846782832929</v>
      </c>
      <c r="M213" s="83">
        <v>0.64039792259303607</v>
      </c>
      <c r="N213" s="83">
        <f t="shared" si="89"/>
        <v>0.13895400371013</v>
      </c>
      <c r="O213" s="83">
        <f t="shared" si="90"/>
        <v>6.0032528165788746E-2</v>
      </c>
      <c r="P213" s="150">
        <f t="shared" si="95"/>
        <v>7.8129454764706789</v>
      </c>
      <c r="Q213" s="379">
        <f t="shared" si="96"/>
        <v>3.6267477934758485</v>
      </c>
      <c r="R213" s="380"/>
    </row>
    <row r="214" spans="1:18" x14ac:dyDescent="0.25">
      <c r="A214" s="333" t="s">
        <v>13</v>
      </c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5"/>
    </row>
    <row r="215" spans="1:18" ht="21" x14ac:dyDescent="0.35">
      <c r="A215" s="374" t="s">
        <v>68</v>
      </c>
      <c r="B215" s="374"/>
      <c r="C215" s="374"/>
      <c r="D215" s="374"/>
      <c r="E215" s="374"/>
      <c r="F215" s="374"/>
      <c r="G215" s="374"/>
      <c r="H215" s="374"/>
      <c r="I215" s="374"/>
      <c r="J215" s="374"/>
      <c r="K215" s="374"/>
      <c r="L215" s="374"/>
      <c r="M215" s="374"/>
      <c r="N215" s="374"/>
      <c r="O215" s="374"/>
      <c r="P215" s="374"/>
      <c r="Q215" s="374"/>
      <c r="R215" s="374"/>
    </row>
    <row r="216" spans="1:18" x14ac:dyDescent="0.25">
      <c r="A216" s="54"/>
      <c r="B216" s="329" t="s">
        <v>146</v>
      </c>
      <c r="C216" s="330"/>
      <c r="D216" s="330"/>
      <c r="E216" s="330"/>
      <c r="F216" s="330"/>
      <c r="G216" s="330"/>
      <c r="H216" s="330"/>
      <c r="I216" s="331"/>
      <c r="J216" s="133"/>
      <c r="K216" s="329" t="str">
        <f>K$5</f>
        <v>acumulado diciembre</v>
      </c>
      <c r="L216" s="330"/>
      <c r="M216" s="330"/>
      <c r="N216" s="330"/>
      <c r="O216" s="330"/>
      <c r="P216" s="330"/>
      <c r="Q216" s="330"/>
      <c r="R216" s="331"/>
    </row>
    <row r="217" spans="1:18" x14ac:dyDescent="0.25">
      <c r="A217" s="1"/>
      <c r="B217" s="5">
        <f>B$6</f>
        <v>2019</v>
      </c>
      <c r="C217" s="5">
        <f>C$6</f>
        <v>2022</v>
      </c>
      <c r="D217" s="5">
        <f>D$6</f>
        <v>2023</v>
      </c>
      <c r="E217" s="5" t="str">
        <f>CONCATENATE("var ",RIGHT(D217,2),"/",RIGHT(C217,2))</f>
        <v>var 23/22</v>
      </c>
      <c r="F217" s="5" t="s">
        <v>69</v>
      </c>
      <c r="G217" s="5" t="str">
        <f>CONCATENATE("dif ",RIGHT(D217,2),"-",RIGHT(C217,2))</f>
        <v>dif 23-22</v>
      </c>
      <c r="H217" s="339" t="str">
        <f>CONCATENATE("dif ",RIGHT(D217,2),"-",RIGHT(B217,2))</f>
        <v>dif 23-19</v>
      </c>
      <c r="I217" s="340"/>
      <c r="J217" s="134"/>
      <c r="K217" s="5">
        <f>K$6</f>
        <v>2019</v>
      </c>
      <c r="L217" s="5">
        <f>L$6</f>
        <v>2022</v>
      </c>
      <c r="M217" s="5">
        <f>M$6</f>
        <v>2023</v>
      </c>
      <c r="N217" s="5" t="str">
        <f>CONCATENATE("var ",RIGHT(M217,2),"/",RIGHT(L217,2))</f>
        <v>var 23/22</v>
      </c>
      <c r="O217" s="5" t="str">
        <f>CONCATENATE("var ",RIGHT(M217,2),"/",RIGHT(K217,2))</f>
        <v>var 23/19</v>
      </c>
      <c r="P217" s="5" t="str">
        <f>CONCATENATE("dif ",RIGHT(M217,2),"-",RIGHT(L217,2))</f>
        <v>dif 23-22</v>
      </c>
      <c r="Q217" s="339" t="str">
        <f>CONCATENATE("dif ",RIGHT(M217,2),"-",RIGHT(K217,2))</f>
        <v>dif 23-19</v>
      </c>
      <c r="R217" s="340"/>
    </row>
    <row r="218" spans="1:18" x14ac:dyDescent="0.25">
      <c r="A218" s="135" t="s">
        <v>48</v>
      </c>
      <c r="B218" s="136">
        <v>0.69120000000000004</v>
      </c>
      <c r="C218" s="136">
        <v>0.71409999999999996</v>
      </c>
      <c r="D218" s="136">
        <v>0.748</v>
      </c>
      <c r="E218" s="151">
        <f>IFERROR(D218/C218-1,"-")</f>
        <v>4.7472342809130375E-2</v>
      </c>
      <c r="F218" s="151">
        <f>IFERROR(D218/B218-1,"-")</f>
        <v>8.2175925925925819E-2</v>
      </c>
      <c r="G218" s="137">
        <f>IFERROR((D218-C218)*100,"-")</f>
        <v>3.3900000000000041</v>
      </c>
      <c r="H218" s="375">
        <f>IFERROR((D218-B218)*100,"-")</f>
        <v>5.6799999999999962</v>
      </c>
      <c r="I218" s="376"/>
      <c r="J218" s="138"/>
      <c r="K218" s="136">
        <v>0.70566445218302065</v>
      </c>
      <c r="L218" s="136">
        <v>0.69548218463868861</v>
      </c>
      <c r="M218" s="136">
        <v>0.75317428421984389</v>
      </c>
      <c r="N218" s="151">
        <f>IFERROR(M218/L218-1,"-")</f>
        <v>8.2952663426061779E-2</v>
      </c>
      <c r="O218" s="151">
        <f>IFERROR(M218/K218-1,"-")</f>
        <v>6.7326378549817045E-2</v>
      </c>
      <c r="P218" s="137">
        <f>IFERROR((M218-L218)*100,"-")</f>
        <v>5.7692099581155283</v>
      </c>
      <c r="Q218" s="375">
        <f>IFERROR((M218-K218)*100,"-")</f>
        <v>4.7509832036823241</v>
      </c>
      <c r="R218" s="376"/>
    </row>
    <row r="219" spans="1:18" x14ac:dyDescent="0.25">
      <c r="A219" s="152" t="s">
        <v>49</v>
      </c>
      <c r="B219" s="143">
        <v>0.73370000000000002</v>
      </c>
      <c r="C219" s="143">
        <v>0.77950000000000008</v>
      </c>
      <c r="D219" s="143">
        <v>0.79909999999999992</v>
      </c>
      <c r="E219" s="153">
        <f>IFERROR(D219/C219-1,"-")</f>
        <v>2.5144323284156389E-2</v>
      </c>
      <c r="F219" s="153">
        <f t="shared" ref="F219:F227" si="97">IFERROR(D219/B219-1,"-")</f>
        <v>8.91372495570395E-2</v>
      </c>
      <c r="G219" s="154">
        <f t="shared" ref="G219:G227" si="98">IFERROR((D219-C219)*100,"-")</f>
        <v>1.959999999999984</v>
      </c>
      <c r="H219" s="372">
        <f t="shared" ref="H219:H227" si="99">IFERROR((D219-B219)*100,"-")</f>
        <v>6.5399999999999903</v>
      </c>
      <c r="I219" s="373"/>
      <c r="J219" s="134"/>
      <c r="K219" s="143">
        <v>0.76972196158821105</v>
      </c>
      <c r="L219" s="143">
        <v>0.78235212112064911</v>
      </c>
      <c r="M219" s="143">
        <v>0.81120905005064936</v>
      </c>
      <c r="N219" s="153">
        <f>IFERROR(M219/L219-1,"-")</f>
        <v>3.6884835039068253E-2</v>
      </c>
      <c r="O219" s="153">
        <f t="shared" ref="O219:O227" si="100">IFERROR(M219/K219-1,"-")</f>
        <v>5.3898797920271857E-2</v>
      </c>
      <c r="P219" s="154">
        <f t="shared" ref="P219:P227" si="101">IFERROR((M219-L219)*100,"-")</f>
        <v>2.8856928930000247</v>
      </c>
      <c r="Q219" s="372">
        <f t="shared" ref="Q219:Q227" si="102">IFERROR((M219-K219)*100,"-")</f>
        <v>4.1487088462438315</v>
      </c>
      <c r="R219" s="373"/>
    </row>
    <row r="220" spans="1:18" x14ac:dyDescent="0.25">
      <c r="A220" s="79" t="s">
        <v>50</v>
      </c>
      <c r="B220" s="21">
        <v>0.67180000000000006</v>
      </c>
      <c r="C220" s="21">
        <v>0.65170000000000006</v>
      </c>
      <c r="D220" s="21">
        <v>0.72120000000000006</v>
      </c>
      <c r="E220" s="153">
        <f>IFERROR(D220/C220-1,"-")</f>
        <v>0.10664416142396815</v>
      </c>
      <c r="F220" s="153">
        <f t="shared" si="97"/>
        <v>7.353378981839831E-2</v>
      </c>
      <c r="G220" s="154">
        <f t="shared" si="98"/>
        <v>6.9500000000000011</v>
      </c>
      <c r="H220" s="372">
        <f t="shared" si="99"/>
        <v>4.9399999999999995</v>
      </c>
      <c r="I220" s="373"/>
      <c r="J220" s="134"/>
      <c r="K220" s="21">
        <v>0.67192823926387557</v>
      </c>
      <c r="L220" s="21">
        <v>0.63514820255836268</v>
      </c>
      <c r="M220" s="21">
        <v>0.71202240207954559</v>
      </c>
      <c r="N220" s="153">
        <f>IFERROR(M220/L220-1,"-")</f>
        <v>0.12103348354216448</v>
      </c>
      <c r="O220" s="153">
        <f t="shared" si="100"/>
        <v>5.96703047628937E-2</v>
      </c>
      <c r="P220" s="154">
        <f t="shared" si="101"/>
        <v>7.6874199521182902</v>
      </c>
      <c r="Q220" s="372">
        <f t="shared" si="102"/>
        <v>4.0094162815670025</v>
      </c>
      <c r="R220" s="373"/>
    </row>
    <row r="221" spans="1:18" x14ac:dyDescent="0.25">
      <c r="A221" s="79" t="s">
        <v>51</v>
      </c>
      <c r="B221" s="21">
        <v>0.62939999999999996</v>
      </c>
      <c r="C221" s="21">
        <v>0.6391</v>
      </c>
      <c r="D221" s="21">
        <v>0.70480000000000009</v>
      </c>
      <c r="E221" s="153">
        <f>IFERROR(D221/C221-1,"-")</f>
        <v>0.10280081364418736</v>
      </c>
      <c r="F221" s="153">
        <f t="shared" si="97"/>
        <v>0.11979663171274257</v>
      </c>
      <c r="G221" s="154">
        <f t="shared" si="98"/>
        <v>6.5700000000000092</v>
      </c>
      <c r="H221" s="372">
        <f t="shared" si="99"/>
        <v>7.5400000000000134</v>
      </c>
      <c r="I221" s="373"/>
      <c r="J221" s="134"/>
      <c r="K221" s="153">
        <v>0.57076491108653105</v>
      </c>
      <c r="L221" s="153">
        <v>0.53778304538949095</v>
      </c>
      <c r="M221" s="153">
        <v>0.55454348826086564</v>
      </c>
      <c r="N221" s="153">
        <f>IFERROR(M221/L221-1,"-")</f>
        <v>3.1165807503722665E-2</v>
      </c>
      <c r="O221" s="153">
        <f t="shared" si="100"/>
        <v>-2.8420497670022637E-2</v>
      </c>
      <c r="P221" s="154">
        <f t="shared" si="101"/>
        <v>1.6760442871374681</v>
      </c>
      <c r="Q221" s="372">
        <f t="shared" si="102"/>
        <v>-1.622142282566541</v>
      </c>
      <c r="R221" s="373"/>
    </row>
    <row r="222" spans="1:18" x14ac:dyDescent="0.25">
      <c r="A222" s="79" t="s">
        <v>52</v>
      </c>
      <c r="B222" s="21">
        <v>0.69400000000000006</v>
      </c>
      <c r="C222" s="21">
        <v>0.69389999999999996</v>
      </c>
      <c r="D222" s="21">
        <v>0.73170000000000002</v>
      </c>
      <c r="E222" s="153">
        <f t="shared" ref="E222:E227" si="103">IFERROR(D222/C222-1,"-")</f>
        <v>5.4474708171206254E-2</v>
      </c>
      <c r="F222" s="153">
        <f t="shared" si="97"/>
        <v>5.4322766570605197E-2</v>
      </c>
      <c r="G222" s="154">
        <f t="shared" si="98"/>
        <v>3.7800000000000056</v>
      </c>
      <c r="H222" s="372">
        <f t="shared" si="99"/>
        <v>3.7699999999999956</v>
      </c>
      <c r="I222" s="373"/>
      <c r="J222" s="134"/>
      <c r="K222" s="153">
        <v>0.70518161483742259</v>
      </c>
      <c r="L222" s="153">
        <v>0.6493275173640638</v>
      </c>
      <c r="M222" s="153">
        <v>0.73071425433679682</v>
      </c>
      <c r="N222" s="153">
        <f t="shared" ref="N222:N227" si="104">IFERROR(M222/L222-1,"-")</f>
        <v>0.12534003995875831</v>
      </c>
      <c r="O222" s="153">
        <f t="shared" si="100"/>
        <v>3.6207182606796451E-2</v>
      </c>
      <c r="P222" s="154">
        <f t="shared" si="101"/>
        <v>8.1386736972733011</v>
      </c>
      <c r="Q222" s="372">
        <f t="shared" si="102"/>
        <v>2.5532639499374232</v>
      </c>
      <c r="R222" s="373"/>
    </row>
    <row r="223" spans="1:18" x14ac:dyDescent="0.25">
      <c r="A223" s="79" t="s">
        <v>53</v>
      </c>
      <c r="B223" s="21">
        <v>0.69530000000000003</v>
      </c>
      <c r="C223" s="21">
        <v>0.73380000000000001</v>
      </c>
      <c r="D223" s="21">
        <v>0.80489999999999995</v>
      </c>
      <c r="E223" s="153">
        <f>IFERROR(D223/C223-1,"-")</f>
        <v>9.6892886345053109E-2</v>
      </c>
      <c r="F223" s="153">
        <f>IFERROR(D223/B223-1,"-")</f>
        <v>0.15762980008629346</v>
      </c>
      <c r="G223" s="154">
        <f>IFERROR((D223-C223)*100,"-")</f>
        <v>7.1099999999999941</v>
      </c>
      <c r="H223" s="372">
        <f>IFERROR((D223-B223)*100,"-")</f>
        <v>10.959999999999992</v>
      </c>
      <c r="I223" s="373"/>
      <c r="J223" s="134"/>
      <c r="K223" s="153">
        <v>0.70135878861553691</v>
      </c>
      <c r="L223" s="153">
        <v>0.8015089072176752</v>
      </c>
      <c r="M223" s="153">
        <v>0.82779844332469787</v>
      </c>
      <c r="N223" s="153">
        <f>IFERROR(M223/L223-1,"-")</f>
        <v>3.2800054834428494E-2</v>
      </c>
      <c r="O223" s="153">
        <f>IFERROR(M223/K223-1,"-")</f>
        <v>0.18027813547292881</v>
      </c>
      <c r="P223" s="154">
        <f>IFERROR((M223-L223)*100,"-")</f>
        <v>2.6289536107022671</v>
      </c>
      <c r="Q223" s="372">
        <f>IFERROR((M223-K223)*100,"-")</f>
        <v>12.643965470916097</v>
      </c>
      <c r="R223" s="373"/>
    </row>
    <row r="224" spans="1:18" x14ac:dyDescent="0.25">
      <c r="A224" s="79" t="s">
        <v>54</v>
      </c>
      <c r="B224" s="153">
        <v>0.58310000000000006</v>
      </c>
      <c r="C224" s="153">
        <v>0.61580000000000001</v>
      </c>
      <c r="D224" s="153">
        <v>0.62139999999999995</v>
      </c>
      <c r="E224" s="153">
        <f t="shared" si="103"/>
        <v>9.0938616433906549E-3</v>
      </c>
      <c r="F224" s="153">
        <f t="shared" si="97"/>
        <v>6.5683416223632163E-2</v>
      </c>
      <c r="G224" s="154">
        <f t="shared" si="98"/>
        <v>0.55999999999999384</v>
      </c>
      <c r="H224" s="372">
        <f t="shared" si="99"/>
        <v>3.829999999999989</v>
      </c>
      <c r="I224" s="373"/>
      <c r="J224" s="134"/>
      <c r="K224" s="153">
        <v>0.51296533102376651</v>
      </c>
      <c r="L224" s="153">
        <v>0.55540181632567553</v>
      </c>
      <c r="M224" s="153">
        <v>0.56942335787332776</v>
      </c>
      <c r="N224" s="153">
        <f t="shared" si="104"/>
        <v>2.5245761060727734E-2</v>
      </c>
      <c r="O224" s="153">
        <f t="shared" si="100"/>
        <v>0.11006207132338441</v>
      </c>
      <c r="P224" s="154">
        <f t="shared" si="101"/>
        <v>1.4021541547652228</v>
      </c>
      <c r="Q224" s="372">
        <f t="shared" si="102"/>
        <v>5.6458026849561254</v>
      </c>
      <c r="R224" s="373"/>
    </row>
    <row r="225" spans="1:18" x14ac:dyDescent="0.25">
      <c r="A225" s="79" t="s">
        <v>55</v>
      </c>
      <c r="B225" s="153">
        <v>0.53979999999999995</v>
      </c>
      <c r="C225" s="153">
        <v>0.58939999999999992</v>
      </c>
      <c r="D225" s="153">
        <v>0.56869999999999998</v>
      </c>
      <c r="E225" s="153">
        <f>IFERROR(D225/C225-1,"-")</f>
        <v>-3.5120461486257137E-2</v>
      </c>
      <c r="F225" s="153">
        <f>IFERROR(D225/B225-1,"-")</f>
        <v>5.3538347536124631E-2</v>
      </c>
      <c r="G225" s="154">
        <f>IFERROR((D225-C225)*100,"-")</f>
        <v>-2.0699999999999941</v>
      </c>
      <c r="H225" s="372">
        <f>IFERROR((D225-B225)*100,"-")</f>
        <v>2.8900000000000037</v>
      </c>
      <c r="I225" s="373"/>
      <c r="J225" s="134"/>
      <c r="K225" s="153">
        <v>0.52295410715246138</v>
      </c>
      <c r="L225" s="153">
        <v>0.57741590694750078</v>
      </c>
      <c r="M225" s="153">
        <v>0.61259601883208059</v>
      </c>
      <c r="N225" s="153">
        <f>IFERROR(M225/L225-1,"-")</f>
        <v>6.0926814556528042E-2</v>
      </c>
      <c r="O225" s="153">
        <f>IFERROR(M225/K225-1,"-")</f>
        <v>0.17141449020780919</v>
      </c>
      <c r="P225" s="154">
        <f>IFERROR((M225-L225)*100,"-")</f>
        <v>3.5180111884579812</v>
      </c>
      <c r="Q225" s="372">
        <f>IFERROR((M225-K225)*100,"-")</f>
        <v>8.9641911679619213</v>
      </c>
      <c r="R225" s="373"/>
    </row>
    <row r="226" spans="1:18" x14ac:dyDescent="0.25">
      <c r="A226" s="79" t="s">
        <v>56</v>
      </c>
      <c r="B226" s="21">
        <v>0.69980000000000009</v>
      </c>
      <c r="C226" s="21">
        <v>0.78520000000000001</v>
      </c>
      <c r="D226" s="21">
        <v>0.79709999999999992</v>
      </c>
      <c r="E226" s="153">
        <f t="shared" si="103"/>
        <v>1.5155374426897517E-2</v>
      </c>
      <c r="F226" s="153">
        <f t="shared" si="97"/>
        <v>0.13903972563589573</v>
      </c>
      <c r="G226" s="154">
        <f t="shared" si="98"/>
        <v>1.1899999999999911</v>
      </c>
      <c r="H226" s="372">
        <f t="shared" si="99"/>
        <v>9.7299999999999827</v>
      </c>
      <c r="I226" s="373"/>
      <c r="J226" s="134"/>
      <c r="K226" s="153">
        <v>0.73831679821858165</v>
      </c>
      <c r="L226" s="153">
        <v>0.74892677369097149</v>
      </c>
      <c r="M226" s="153">
        <v>0.81331329152256404</v>
      </c>
      <c r="N226" s="153">
        <f t="shared" si="104"/>
        <v>8.5971713248110149E-2</v>
      </c>
      <c r="O226" s="153">
        <f t="shared" si="100"/>
        <v>0.10157766081570219</v>
      </c>
      <c r="P226" s="154">
        <f t="shared" si="101"/>
        <v>6.4386517831592549</v>
      </c>
      <c r="Q226" s="372">
        <f t="shared" si="102"/>
        <v>7.4996493303982392</v>
      </c>
      <c r="R226" s="373"/>
    </row>
    <row r="227" spans="1:18" x14ac:dyDescent="0.25">
      <c r="A227" s="80" t="s">
        <v>57</v>
      </c>
      <c r="B227" s="155">
        <v>0.52049999999999996</v>
      </c>
      <c r="C227" s="155">
        <v>0.65639999999999998</v>
      </c>
      <c r="D227" s="155">
        <v>0.50659999999999994</v>
      </c>
      <c r="E227" s="155">
        <f t="shared" si="103"/>
        <v>-0.22821450335161497</v>
      </c>
      <c r="F227" s="155">
        <f t="shared" si="97"/>
        <v>-2.6705091258405478E-2</v>
      </c>
      <c r="G227" s="156">
        <f t="shared" si="98"/>
        <v>-14.980000000000004</v>
      </c>
      <c r="H227" s="383">
        <f t="shared" si="99"/>
        <v>-1.3900000000000023</v>
      </c>
      <c r="I227" s="384"/>
      <c r="J227" s="134"/>
      <c r="K227" s="155">
        <v>0.56176365655817706</v>
      </c>
      <c r="L227" s="155">
        <v>0.60938004840462912</v>
      </c>
      <c r="M227" s="155">
        <v>0.6452598187198163</v>
      </c>
      <c r="N227" s="155">
        <f t="shared" si="104"/>
        <v>5.8879135293518736E-2</v>
      </c>
      <c r="O227" s="155">
        <f t="shared" si="100"/>
        <v>0.14863218933244093</v>
      </c>
      <c r="P227" s="156">
        <f t="shared" si="101"/>
        <v>3.5879770315187187</v>
      </c>
      <c r="Q227" s="383">
        <f t="shared" si="102"/>
        <v>8.3496162161639234</v>
      </c>
      <c r="R227" s="384"/>
    </row>
    <row r="228" spans="1:18" x14ac:dyDescent="0.25">
      <c r="A228" s="79" t="s">
        <v>58</v>
      </c>
      <c r="B228" s="153">
        <v>0.64329999999999998</v>
      </c>
      <c r="C228" s="153">
        <v>0.70209999999999995</v>
      </c>
      <c r="D228" s="153">
        <v>0.73219999999999996</v>
      </c>
      <c r="E228" s="153">
        <f>IFERROR(D228/C228-1,"-")</f>
        <v>4.287138584247252E-2</v>
      </c>
      <c r="F228" s="153">
        <f>IFERROR(D228/B228-1,"-")</f>
        <v>0.13819368879216531</v>
      </c>
      <c r="G228" s="154">
        <f>IFERROR((D228-C228)*100,"-")</f>
        <v>3.0100000000000016</v>
      </c>
      <c r="H228" s="372">
        <f>IFERROR((D228-B228)*100,"-")</f>
        <v>8.889999999999997</v>
      </c>
      <c r="I228" s="373"/>
      <c r="J228" s="134"/>
      <c r="K228" s="153">
        <v>0.58427290328329673</v>
      </c>
      <c r="L228" s="153">
        <v>0.53127749995092155</v>
      </c>
      <c r="M228" s="153">
        <v>0.69652045193105105</v>
      </c>
      <c r="N228" s="153">
        <f>IFERROR(M228/L228-1,"-")</f>
        <v>0.31102945634888424</v>
      </c>
      <c r="O228" s="153">
        <f>IFERROR(M228/K228-1,"-")</f>
        <v>0.19211493125384393</v>
      </c>
      <c r="P228" s="154">
        <f>IFERROR((M228-L228)*100,"-")</f>
        <v>16.52429519801295</v>
      </c>
      <c r="Q228" s="372">
        <f>IFERROR((M228-K228)*100,"-")</f>
        <v>11.224754864775432</v>
      </c>
      <c r="R228" s="373"/>
    </row>
    <row r="229" spans="1:18" ht="23.25" x14ac:dyDescent="0.35">
      <c r="A229" s="381" t="s">
        <v>70</v>
      </c>
      <c r="B229" s="381"/>
      <c r="C229" s="381"/>
      <c r="D229" s="381"/>
      <c r="E229" s="381"/>
      <c r="F229" s="381"/>
      <c r="G229" s="381"/>
      <c r="H229" s="381"/>
      <c r="I229" s="381"/>
      <c r="J229" s="381"/>
      <c r="K229" s="381"/>
      <c r="L229" s="381"/>
      <c r="M229" s="381"/>
      <c r="N229" s="381"/>
      <c r="O229" s="381"/>
      <c r="P229" s="381"/>
      <c r="Q229" s="381"/>
      <c r="R229" s="381"/>
    </row>
    <row r="230" spans="1:18" ht="21" x14ac:dyDescent="0.35">
      <c r="A230" s="382" t="s">
        <v>71</v>
      </c>
      <c r="B230" s="382"/>
      <c r="C230" s="382"/>
      <c r="D230" s="382"/>
      <c r="E230" s="382"/>
      <c r="F230" s="382"/>
      <c r="G230" s="382"/>
      <c r="H230" s="382"/>
      <c r="I230" s="382"/>
      <c r="J230" s="382"/>
      <c r="K230" s="382"/>
      <c r="L230" s="382"/>
      <c r="M230" s="382"/>
      <c r="N230" s="382"/>
      <c r="O230" s="382"/>
      <c r="P230" s="382"/>
      <c r="Q230" s="382"/>
      <c r="R230" s="382"/>
    </row>
    <row r="231" spans="1:18" x14ac:dyDescent="0.25">
      <c r="A231" s="54"/>
      <c r="B231" s="329" t="s">
        <v>146</v>
      </c>
      <c r="C231" s="330"/>
      <c r="D231" s="330"/>
      <c r="E231" s="330"/>
      <c r="F231" s="330"/>
      <c r="G231" s="330"/>
      <c r="H231" s="330"/>
      <c r="I231" s="331"/>
      <c r="J231" s="157"/>
      <c r="K231" s="329" t="str">
        <f>K$5</f>
        <v>acumulado diciembre</v>
      </c>
      <c r="L231" s="330"/>
      <c r="M231" s="330"/>
      <c r="N231" s="330"/>
      <c r="O231" s="330"/>
      <c r="P231" s="330"/>
      <c r="Q231" s="330"/>
      <c r="R231" s="331"/>
    </row>
    <row r="232" spans="1:18" x14ac:dyDescent="0.25">
      <c r="A232" s="4"/>
      <c r="B232" s="5">
        <f>B$6</f>
        <v>2019</v>
      </c>
      <c r="C232" s="5">
        <f>C$6</f>
        <v>2022</v>
      </c>
      <c r="D232" s="5">
        <f>D$6</f>
        <v>2023</v>
      </c>
      <c r="E232" s="5" t="str">
        <f>CONCATENATE("var ",RIGHT(D232,2),"/",RIGHT(C232,2))</f>
        <v>var 23/22</v>
      </c>
      <c r="F232" s="5" t="str">
        <f>CONCATENATE("var ",RIGHT(D232,2),"/",RIGHT(B232,2))</f>
        <v>var 23/19</v>
      </c>
      <c r="G232" s="5" t="str">
        <f>CONCATENATE("dif ",RIGHT(D232,2),"-",RIGHT(C232,2))</f>
        <v>dif 23-22</v>
      </c>
      <c r="H232" s="5" t="str">
        <f>CONCATENATE("dif ",RIGHT(D232,2),"-",RIGHT(B232,2))</f>
        <v>dif 23-19</v>
      </c>
      <c r="I232" s="5" t="str">
        <f>CONCATENATE("cuota ",RIGHT(D232,2))</f>
        <v>cuota 23</v>
      </c>
      <c r="J232" s="158"/>
      <c r="K232" s="5">
        <f>K$6</f>
        <v>2019</v>
      </c>
      <c r="L232" s="5">
        <f>L$6</f>
        <v>2022</v>
      </c>
      <c r="M232" s="5">
        <f>M$6</f>
        <v>2023</v>
      </c>
      <c r="N232" s="5" t="str">
        <f>CONCATENATE("var ",RIGHT(M232,2),"/",RIGHT(L232,2))</f>
        <v>var 23/22</v>
      </c>
      <c r="O232" s="5" t="str">
        <f>CONCATENATE("var ",RIGHT(M232,2),"/",RIGHT(K232,2))</f>
        <v>var 23/19</v>
      </c>
      <c r="P232" s="5" t="str">
        <f>CONCATENATE("dif ",RIGHT(M232,2),"-",RIGHT(L232,2))</f>
        <v>dif 23-22</v>
      </c>
      <c r="Q232" s="5" t="str">
        <f>CONCATENATE("dif ",RIGHT(M232,2),"-",RIGHT(K232,2))</f>
        <v>dif 23-19</v>
      </c>
      <c r="R232" s="5" t="str">
        <f>CONCATENATE("cuota ",RIGHT(M232,2))</f>
        <v>cuota 23</v>
      </c>
    </row>
    <row r="233" spans="1:18" x14ac:dyDescent="0.25">
      <c r="A233" s="159" t="s">
        <v>4</v>
      </c>
      <c r="B233" s="160">
        <v>132544081.59</v>
      </c>
      <c r="C233" s="160">
        <v>162141295.63</v>
      </c>
      <c r="D233" s="160">
        <v>185473162.13</v>
      </c>
      <c r="E233" s="161">
        <f>D233/C233-1</f>
        <v>0.14389835981847821</v>
      </c>
      <c r="F233" s="161">
        <f>D233/B233-1</f>
        <v>0.39933190456384215</v>
      </c>
      <c r="G233" s="160">
        <f>D233-C233</f>
        <v>23331866.5</v>
      </c>
      <c r="H233" s="160">
        <f>D233-B233</f>
        <v>52929080.539999992</v>
      </c>
      <c r="I233" s="161">
        <f>D233/$D$233</f>
        <v>1</v>
      </c>
      <c r="J233" s="162"/>
      <c r="K233" s="160">
        <v>1422023576.3799999</v>
      </c>
      <c r="L233" s="160">
        <v>1528879517.8299999</v>
      </c>
      <c r="M233" s="160">
        <v>1797799676.5900002</v>
      </c>
      <c r="N233" s="161">
        <f>M233/L233-1</f>
        <v>0.17589362380999751</v>
      </c>
      <c r="O233" s="161">
        <f>M233/K233-1</f>
        <v>0.26425447963851734</v>
      </c>
      <c r="P233" s="160">
        <f>M233-L233</f>
        <v>268920158.76000023</v>
      </c>
      <c r="Q233" s="160">
        <f>M233-K233</f>
        <v>375776100.21000028</v>
      </c>
      <c r="R233" s="161">
        <f>M233/$M$233</f>
        <v>1</v>
      </c>
    </row>
    <row r="234" spans="1:18" x14ac:dyDescent="0.25">
      <c r="A234" s="163" t="s">
        <v>5</v>
      </c>
      <c r="B234" s="164">
        <v>106359045.19</v>
      </c>
      <c r="C234" s="164">
        <v>137622208.06</v>
      </c>
      <c r="D234" s="164">
        <v>156553035.47</v>
      </c>
      <c r="E234" s="165">
        <f t="shared" ref="E234:E244" si="105">D234/C234-1</f>
        <v>0.13755648653556407</v>
      </c>
      <c r="F234" s="165">
        <f t="shared" ref="F234:F244" si="106">D234/B234-1</f>
        <v>0.47192968111300138</v>
      </c>
      <c r="G234" s="164">
        <f t="shared" ref="G234:G244" si="107">D234-C234</f>
        <v>18930827.409999996</v>
      </c>
      <c r="H234" s="164">
        <f t="shared" ref="H234:H244" si="108">D234-B234</f>
        <v>50193990.280000001</v>
      </c>
      <c r="I234" s="165">
        <f t="shared" ref="I234:I244" si="109">D234/$D$233</f>
        <v>0.84407379306053132</v>
      </c>
      <c r="J234" s="166"/>
      <c r="K234" s="164">
        <v>1149810166.2</v>
      </c>
      <c r="L234" s="164">
        <v>1308664906.46</v>
      </c>
      <c r="M234" s="164">
        <v>1529088310.3699999</v>
      </c>
      <c r="N234" s="167">
        <f t="shared" ref="N234:N244" si="110">M234/L234-1</f>
        <v>0.16843380060236779</v>
      </c>
      <c r="O234" s="167">
        <f t="shared" ref="O234:O244" si="111">M234/K234-1</f>
        <v>0.32986153307678046</v>
      </c>
      <c r="P234" s="168">
        <f t="shared" ref="P234:P244" si="112">M234-L234</f>
        <v>220423403.90999985</v>
      </c>
      <c r="Q234" s="168">
        <f t="shared" ref="Q234:Q244" si="113">M234-K234</f>
        <v>379278144.16999984</v>
      </c>
      <c r="R234" s="167">
        <f>M234/$M$233</f>
        <v>0.85053319915504599</v>
      </c>
    </row>
    <row r="235" spans="1:18" x14ac:dyDescent="0.25">
      <c r="A235" s="169" t="s">
        <v>72</v>
      </c>
      <c r="B235" s="170">
        <v>28385433.16</v>
      </c>
      <c r="C235" s="170">
        <v>43126162.259999998</v>
      </c>
      <c r="D235" s="170">
        <v>47034039.369999997</v>
      </c>
      <c r="E235" s="171">
        <f t="shared" si="105"/>
        <v>9.0614998071010922E-2</v>
      </c>
      <c r="F235" s="171">
        <f t="shared" si="106"/>
        <v>0.65697803887238604</v>
      </c>
      <c r="G235" s="170">
        <f t="shared" si="107"/>
        <v>3907877.1099999994</v>
      </c>
      <c r="H235" s="170">
        <f t="shared" si="108"/>
        <v>18648606.209999997</v>
      </c>
      <c r="I235" s="171">
        <f t="shared" si="109"/>
        <v>0.25358946183832987</v>
      </c>
      <c r="J235" s="172"/>
      <c r="K235" s="170">
        <v>311231682.78000009</v>
      </c>
      <c r="L235" s="170">
        <v>433069434.87</v>
      </c>
      <c r="M235" s="170">
        <v>450289911.40000004</v>
      </c>
      <c r="N235" s="173">
        <f t="shared" si="110"/>
        <v>3.9763777222396879E-2</v>
      </c>
      <c r="O235" s="173">
        <f t="shared" si="111"/>
        <v>0.44679971967473464</v>
      </c>
      <c r="P235" s="174">
        <f t="shared" si="112"/>
        <v>17220476.530000031</v>
      </c>
      <c r="Q235" s="174">
        <f t="shared" si="113"/>
        <v>139058228.61999995</v>
      </c>
      <c r="R235" s="173">
        <f t="shared" ref="R235:R244" si="114">M235/$M$233</f>
        <v>0.2504672335096273</v>
      </c>
    </row>
    <row r="236" spans="1:18" x14ac:dyDescent="0.25">
      <c r="A236" s="175" t="s">
        <v>73</v>
      </c>
      <c r="B236" s="176">
        <v>64996037.649999999</v>
      </c>
      <c r="C236" s="176">
        <v>80511919.290000007</v>
      </c>
      <c r="D236" s="176">
        <v>94634638.709999993</v>
      </c>
      <c r="E236" s="21">
        <f t="shared" si="105"/>
        <v>0.1754115358886259</v>
      </c>
      <c r="F236" s="21">
        <f t="shared" si="106"/>
        <v>0.4560062756379426</v>
      </c>
      <c r="G236" s="176">
        <f t="shared" si="107"/>
        <v>14122719.419999987</v>
      </c>
      <c r="H236" s="176">
        <f t="shared" si="108"/>
        <v>29638601.059999995</v>
      </c>
      <c r="I236" s="21">
        <f t="shared" si="109"/>
        <v>0.51023359726659334</v>
      </c>
      <c r="J236" s="172"/>
      <c r="K236" s="176">
        <v>698412392.47000003</v>
      </c>
      <c r="L236" s="176">
        <v>750936675.0999999</v>
      </c>
      <c r="M236" s="176">
        <v>933363771.00000012</v>
      </c>
      <c r="N236" s="153">
        <f t="shared" si="110"/>
        <v>0.2429327291488419</v>
      </c>
      <c r="O236" s="153">
        <f t="shared" si="111"/>
        <v>0.33640780298739092</v>
      </c>
      <c r="P236" s="177">
        <f t="shared" si="112"/>
        <v>182427095.90000021</v>
      </c>
      <c r="Q236" s="177">
        <f t="shared" si="113"/>
        <v>234951378.53000009</v>
      </c>
      <c r="R236" s="153">
        <f t="shared" si="114"/>
        <v>0.51917006280164091</v>
      </c>
    </row>
    <row r="237" spans="1:18" x14ac:dyDescent="0.25">
      <c r="A237" s="178" t="s">
        <v>74</v>
      </c>
      <c r="B237" s="176">
        <v>11151855.01</v>
      </c>
      <c r="C237" s="176">
        <v>12280751.859999999</v>
      </c>
      <c r="D237" s="176">
        <v>13038048</v>
      </c>
      <c r="E237" s="21">
        <f t="shared" si="105"/>
        <v>6.1665291232421371E-2</v>
      </c>
      <c r="F237" s="21">
        <f t="shared" si="106"/>
        <v>0.16913715147019293</v>
      </c>
      <c r="G237" s="176">
        <f t="shared" si="107"/>
        <v>757296.1400000006</v>
      </c>
      <c r="H237" s="176">
        <f t="shared" si="108"/>
        <v>1886192.9900000002</v>
      </c>
      <c r="I237" s="21">
        <f t="shared" si="109"/>
        <v>7.0296143389529858E-2</v>
      </c>
      <c r="J237" s="172"/>
      <c r="K237" s="176">
        <v>120963989.10000001</v>
      </c>
      <c r="L237" s="176">
        <v>111307584.14000002</v>
      </c>
      <c r="M237" s="176">
        <v>128836984.57000001</v>
      </c>
      <c r="N237" s="153">
        <f t="shared" si="110"/>
        <v>0.1574861278810249</v>
      </c>
      <c r="O237" s="153">
        <f t="shared" si="111"/>
        <v>6.5085448393169765E-2</v>
      </c>
      <c r="P237" s="177">
        <f t="shared" si="112"/>
        <v>17529400.429999992</v>
      </c>
      <c r="Q237" s="177">
        <f t="shared" si="113"/>
        <v>7872995.4699999988</v>
      </c>
      <c r="R237" s="153">
        <f t="shared" si="114"/>
        <v>7.1663704386894331E-2</v>
      </c>
    </row>
    <row r="238" spans="1:18" x14ac:dyDescent="0.25">
      <c r="A238" s="178" t="s">
        <v>75</v>
      </c>
      <c r="B238" s="176">
        <v>1086820.3700000001</v>
      </c>
      <c r="C238" s="176">
        <v>1291406.3899999999</v>
      </c>
      <c r="D238" s="176">
        <v>1327530.77</v>
      </c>
      <c r="E238" s="21">
        <f t="shared" si="105"/>
        <v>2.7972898600881368E-2</v>
      </c>
      <c r="F238" s="21">
        <f t="shared" si="106"/>
        <v>0.22148131066038079</v>
      </c>
      <c r="G238" s="176">
        <f t="shared" si="107"/>
        <v>36124.380000000121</v>
      </c>
      <c r="H238" s="176">
        <f t="shared" si="108"/>
        <v>240710.39999999991</v>
      </c>
      <c r="I238" s="21">
        <f t="shared" si="109"/>
        <v>7.1575356496565278E-3</v>
      </c>
      <c r="J238" s="172"/>
      <c r="K238" s="176">
        <v>11471577.970000003</v>
      </c>
      <c r="L238" s="176">
        <v>9602926.1500000004</v>
      </c>
      <c r="M238" s="176">
        <v>12232252.710000001</v>
      </c>
      <c r="N238" s="153">
        <f t="shared" si="110"/>
        <v>0.27380472565646041</v>
      </c>
      <c r="O238" s="153">
        <f t="shared" si="111"/>
        <v>6.630951225622872E-2</v>
      </c>
      <c r="P238" s="177">
        <f t="shared" si="112"/>
        <v>2629326.5600000005</v>
      </c>
      <c r="Q238" s="177">
        <f t="shared" si="113"/>
        <v>760674.73999999836</v>
      </c>
      <c r="R238" s="153">
        <f t="shared" si="114"/>
        <v>6.8040131886115841E-3</v>
      </c>
    </row>
    <row r="239" spans="1:18" x14ac:dyDescent="0.25">
      <c r="A239" s="179" t="s">
        <v>76</v>
      </c>
      <c r="B239" s="180">
        <v>738899</v>
      </c>
      <c r="C239" s="180">
        <v>411968.27</v>
      </c>
      <c r="D239" s="180">
        <v>518778.62</v>
      </c>
      <c r="E239" s="181">
        <f t="shared" si="105"/>
        <v>0.25926838977186262</v>
      </c>
      <c r="F239" s="181">
        <f t="shared" si="106"/>
        <v>-0.29790320463283881</v>
      </c>
      <c r="G239" s="180">
        <f t="shared" si="107"/>
        <v>106810.34999999998</v>
      </c>
      <c r="H239" s="180">
        <f t="shared" si="108"/>
        <v>-220120.38</v>
      </c>
      <c r="I239" s="181">
        <f t="shared" si="109"/>
        <v>2.7970549164217239E-3</v>
      </c>
      <c r="J239" s="172"/>
      <c r="K239" s="180">
        <v>7730523.8499999996</v>
      </c>
      <c r="L239" s="180">
        <v>3748286.18</v>
      </c>
      <c r="M239" s="180">
        <v>4365390.6400000006</v>
      </c>
      <c r="N239" s="182">
        <f t="shared" si="110"/>
        <v>0.16463643125563054</v>
      </c>
      <c r="O239" s="182">
        <f t="shared" si="111"/>
        <v>-0.43530467990212585</v>
      </c>
      <c r="P239" s="183">
        <f t="shared" si="112"/>
        <v>617104.46000000043</v>
      </c>
      <c r="Q239" s="183">
        <f t="shared" si="113"/>
        <v>-3365133.209999999</v>
      </c>
      <c r="R239" s="182">
        <f t="shared" si="114"/>
        <v>2.4281852404602232E-3</v>
      </c>
    </row>
    <row r="240" spans="1:18" x14ac:dyDescent="0.25">
      <c r="A240" s="163" t="s">
        <v>11</v>
      </c>
      <c r="B240" s="164">
        <v>26185036.399999999</v>
      </c>
      <c r="C240" s="164">
        <v>24519087.579999998</v>
      </c>
      <c r="D240" s="164">
        <v>28920126.66</v>
      </c>
      <c r="E240" s="165">
        <f t="shared" si="105"/>
        <v>0.17949440678167372</v>
      </c>
      <c r="F240" s="165">
        <f t="shared" si="106"/>
        <v>0.1044524138984968</v>
      </c>
      <c r="G240" s="164">
        <f t="shared" si="107"/>
        <v>4401039.0800000019</v>
      </c>
      <c r="H240" s="164">
        <f t="shared" si="108"/>
        <v>2735090.2600000016</v>
      </c>
      <c r="I240" s="165">
        <f t="shared" si="109"/>
        <v>0.15592620693946865</v>
      </c>
      <c r="J240" s="166"/>
      <c r="K240" s="164">
        <v>272213410.19</v>
      </c>
      <c r="L240" s="164">
        <v>220214611.36000001</v>
      </c>
      <c r="M240" s="164">
        <v>268711366.22000003</v>
      </c>
      <c r="N240" s="167">
        <f t="shared" si="110"/>
        <v>0.22022496400440494</v>
      </c>
      <c r="O240" s="167">
        <f t="shared" si="111"/>
        <v>-1.2865067770010286E-2</v>
      </c>
      <c r="P240" s="168">
        <f t="shared" si="112"/>
        <v>48496754.860000014</v>
      </c>
      <c r="Q240" s="168">
        <f t="shared" si="113"/>
        <v>-3502043.969999969</v>
      </c>
      <c r="R240" s="167">
        <f>M240/$M$233</f>
        <v>0.14946680084495387</v>
      </c>
    </row>
    <row r="241" spans="1:18" x14ac:dyDescent="0.25">
      <c r="A241" s="25" t="s">
        <v>12</v>
      </c>
      <c r="B241" s="184">
        <v>2092715.68</v>
      </c>
      <c r="C241" s="184">
        <v>2486220.02</v>
      </c>
      <c r="D241" s="184">
        <v>2866431.19</v>
      </c>
      <c r="E241" s="185">
        <f t="shared" si="105"/>
        <v>0.1529274026198213</v>
      </c>
      <c r="F241" s="185">
        <f t="shared" si="106"/>
        <v>0.3697184081881586</v>
      </c>
      <c r="G241" s="184">
        <f t="shared" si="107"/>
        <v>380211.16999999993</v>
      </c>
      <c r="H241" s="184">
        <f t="shared" si="108"/>
        <v>773715.51</v>
      </c>
      <c r="I241" s="185">
        <f t="shared" si="109"/>
        <v>1.5454695208091021E-2</v>
      </c>
      <c r="J241" s="172"/>
      <c r="K241" s="184">
        <v>20801144.299999997</v>
      </c>
      <c r="L241" s="184">
        <v>22142101.98</v>
      </c>
      <c r="M241" s="184">
        <v>25914765.830000002</v>
      </c>
      <c r="N241" s="186">
        <f t="shared" si="110"/>
        <v>0.17038417822335417</v>
      </c>
      <c r="O241" s="186">
        <f t="shared" si="111"/>
        <v>0.24583366454508004</v>
      </c>
      <c r="P241" s="187">
        <f t="shared" si="112"/>
        <v>3772663.8500000015</v>
      </c>
      <c r="Q241" s="187">
        <f t="shared" si="113"/>
        <v>5113621.5300000049</v>
      </c>
      <c r="R241" s="186">
        <f t="shared" si="114"/>
        <v>1.4414712699889996E-2</v>
      </c>
    </row>
    <row r="242" spans="1:18" x14ac:dyDescent="0.25">
      <c r="A242" s="26" t="s">
        <v>8</v>
      </c>
      <c r="B242" s="176">
        <v>15827084.49</v>
      </c>
      <c r="C242" s="176">
        <v>15342011.73</v>
      </c>
      <c r="D242" s="176">
        <v>17612612.48</v>
      </c>
      <c r="E242" s="21">
        <f t="shared" si="105"/>
        <v>0.14799889284141488</v>
      </c>
      <c r="F242" s="21">
        <f t="shared" si="106"/>
        <v>0.11281471272413746</v>
      </c>
      <c r="G242" s="176">
        <f t="shared" si="107"/>
        <v>2270600.75</v>
      </c>
      <c r="H242" s="176">
        <f t="shared" si="108"/>
        <v>1785527.9900000002</v>
      </c>
      <c r="I242" s="21">
        <f t="shared" si="109"/>
        <v>9.49604367431615E-2</v>
      </c>
      <c r="J242" s="172"/>
      <c r="K242" s="176">
        <v>164425422.04000002</v>
      </c>
      <c r="L242" s="176">
        <v>139903378.09999999</v>
      </c>
      <c r="M242" s="176">
        <v>171218739.44999996</v>
      </c>
      <c r="N242" s="153">
        <f t="shared" si="110"/>
        <v>0.22383563410181839</v>
      </c>
      <c r="O242" s="153">
        <f t="shared" si="111"/>
        <v>4.1315493223105904E-2</v>
      </c>
      <c r="P242" s="177">
        <f t="shared" si="112"/>
        <v>31315361.349999964</v>
      </c>
      <c r="Q242" s="177">
        <f t="shared" si="113"/>
        <v>6793317.4099999368</v>
      </c>
      <c r="R242" s="153">
        <f t="shared" si="114"/>
        <v>9.5237940956114375E-2</v>
      </c>
    </row>
    <row r="243" spans="1:18" x14ac:dyDescent="0.25">
      <c r="A243" s="26" t="s">
        <v>9</v>
      </c>
      <c r="B243" s="176">
        <v>5091869.79</v>
      </c>
      <c r="C243" s="176">
        <v>4626811.09</v>
      </c>
      <c r="D243" s="176">
        <v>5515823.5099999998</v>
      </c>
      <c r="E243" s="21">
        <f t="shared" si="105"/>
        <v>0.19214366065678301</v>
      </c>
      <c r="F243" s="21">
        <f t="shared" si="106"/>
        <v>8.3260911508893809E-2</v>
      </c>
      <c r="G243" s="176">
        <f t="shared" si="107"/>
        <v>889012.41999999993</v>
      </c>
      <c r="H243" s="176">
        <f t="shared" si="108"/>
        <v>423953.71999999974</v>
      </c>
      <c r="I243" s="21">
        <f t="shared" si="109"/>
        <v>2.9739200252238671E-2</v>
      </c>
      <c r="J243" s="172"/>
      <c r="K243" s="176">
        <v>54336547.210000008</v>
      </c>
      <c r="L243" s="176">
        <v>38229123.670000002</v>
      </c>
      <c r="M243" s="176">
        <v>48848907.289999999</v>
      </c>
      <c r="N243" s="153">
        <f t="shared" si="110"/>
        <v>0.27779301748247476</v>
      </c>
      <c r="O243" s="153">
        <f t="shared" si="111"/>
        <v>-0.10099353385100762</v>
      </c>
      <c r="P243" s="177">
        <f t="shared" si="112"/>
        <v>10619783.619999997</v>
      </c>
      <c r="Q243" s="177">
        <f t="shared" si="113"/>
        <v>-5487639.9200000092</v>
      </c>
      <c r="R243" s="153">
        <f t="shared" si="114"/>
        <v>2.7171496316349773E-2</v>
      </c>
    </row>
    <row r="244" spans="1:18" x14ac:dyDescent="0.25">
      <c r="A244" s="27" t="s">
        <v>10</v>
      </c>
      <c r="B244" s="188">
        <v>3173366.44</v>
      </c>
      <c r="C244" s="188">
        <v>2064044.73</v>
      </c>
      <c r="D244" s="188">
        <v>2925259.48</v>
      </c>
      <c r="E244" s="83">
        <f t="shared" si="105"/>
        <v>0.41724616597819564</v>
      </c>
      <c r="F244" s="83">
        <f t="shared" si="106"/>
        <v>-7.8184150709049494E-2</v>
      </c>
      <c r="G244" s="188">
        <f t="shared" si="107"/>
        <v>861214.75</v>
      </c>
      <c r="H244" s="188">
        <f t="shared" si="108"/>
        <v>-248106.95999999996</v>
      </c>
      <c r="I244" s="83">
        <f t="shared" si="109"/>
        <v>1.5771874735977468E-2</v>
      </c>
      <c r="J244" s="172"/>
      <c r="K244" s="188">
        <v>32650296.630000003</v>
      </c>
      <c r="L244" s="188">
        <v>19940007.59</v>
      </c>
      <c r="M244" s="188">
        <v>22728953.66</v>
      </c>
      <c r="N244" s="189">
        <f t="shared" si="110"/>
        <v>0.13986685097345042</v>
      </c>
      <c r="O244" s="189">
        <f t="shared" si="111"/>
        <v>-0.30386685555818183</v>
      </c>
      <c r="P244" s="190">
        <f t="shared" si="112"/>
        <v>2788946.0700000003</v>
      </c>
      <c r="Q244" s="190">
        <f t="shared" si="113"/>
        <v>-9921342.9700000025</v>
      </c>
      <c r="R244" s="189">
        <f t="shared" si="114"/>
        <v>1.2642650878162041E-2</v>
      </c>
    </row>
    <row r="245" spans="1:18" x14ac:dyDescent="0.25">
      <c r="A245" s="333" t="s">
        <v>13</v>
      </c>
      <c r="B245" s="334"/>
      <c r="C245" s="334"/>
      <c r="D245" s="334"/>
      <c r="E245" s="334"/>
      <c r="F245" s="334"/>
      <c r="G245" s="334"/>
      <c r="H245" s="334"/>
      <c r="I245" s="334"/>
      <c r="J245" s="334"/>
      <c r="K245" s="334"/>
      <c r="L245" s="334"/>
      <c r="M245" s="334"/>
      <c r="N245" s="334"/>
      <c r="O245" s="334"/>
      <c r="P245" s="334"/>
      <c r="Q245" s="334"/>
      <c r="R245" s="335"/>
    </row>
    <row r="246" spans="1:18" ht="21" x14ac:dyDescent="0.35">
      <c r="A246" s="382" t="s">
        <v>77</v>
      </c>
      <c r="B246" s="382"/>
      <c r="C246" s="382"/>
      <c r="D246" s="382"/>
      <c r="E246" s="382"/>
      <c r="F246" s="382"/>
      <c r="G246" s="382"/>
      <c r="H246" s="382"/>
      <c r="I246" s="382"/>
      <c r="J246" s="382"/>
      <c r="K246" s="382"/>
      <c r="L246" s="382"/>
      <c r="M246" s="382"/>
      <c r="N246" s="382"/>
      <c r="O246" s="382"/>
      <c r="P246" s="382"/>
      <c r="Q246" s="382"/>
      <c r="R246" s="382"/>
    </row>
    <row r="247" spans="1:18" x14ac:dyDescent="0.25">
      <c r="A247" s="54"/>
      <c r="B247" s="329" t="s">
        <v>146</v>
      </c>
      <c r="C247" s="330"/>
      <c r="D247" s="330"/>
      <c r="E247" s="330"/>
      <c r="F247" s="330"/>
      <c r="G247" s="330"/>
      <c r="H247" s="330"/>
      <c r="I247" s="331"/>
      <c r="J247" s="157"/>
      <c r="K247" s="329" t="str">
        <f>K$5</f>
        <v>acumulado diciembre</v>
      </c>
      <c r="L247" s="330"/>
      <c r="M247" s="330"/>
      <c r="N247" s="330"/>
      <c r="O247" s="330"/>
      <c r="P247" s="330"/>
      <c r="Q247" s="330"/>
      <c r="R247" s="331"/>
    </row>
    <row r="248" spans="1:18" x14ac:dyDescent="0.25">
      <c r="A248" s="4"/>
      <c r="B248" s="5">
        <f>B$6</f>
        <v>2019</v>
      </c>
      <c r="C248" s="5">
        <f>C$6</f>
        <v>2022</v>
      </c>
      <c r="D248" s="5">
        <f>D$6</f>
        <v>2023</v>
      </c>
      <c r="E248" s="5" t="str">
        <f>CONCATENATE("var ",RIGHT(D248,2),"/",RIGHT(C248,2))</f>
        <v>var 23/22</v>
      </c>
      <c r="F248" s="5" t="str">
        <f>CONCATENATE("var ",RIGHT(D248,2),"/",RIGHT(B248,2))</f>
        <v>var 23/19</v>
      </c>
      <c r="G248" s="5" t="str">
        <f>CONCATENATE("dif ",RIGHT(D248,2),"-",RIGHT(C248,2))</f>
        <v>dif 23-22</v>
      </c>
      <c r="H248" s="5" t="str">
        <f>CONCATENATE("dif ",RIGHT(D248,2),"-",RIGHT(B248,2))</f>
        <v>dif 23-19</v>
      </c>
      <c r="I248" s="5" t="str">
        <f>CONCATENATE("cuota ",RIGHT(D248,2))</f>
        <v>cuota 23</v>
      </c>
      <c r="J248" s="158"/>
      <c r="K248" s="5">
        <f>K$6</f>
        <v>2019</v>
      </c>
      <c r="L248" s="5">
        <f>L$6</f>
        <v>2022</v>
      </c>
      <c r="M248" s="5">
        <f>M$6</f>
        <v>2023</v>
      </c>
      <c r="N248" s="5" t="str">
        <f>CONCATENATE("var ",RIGHT(M248,2),"/",RIGHT(L248,2))</f>
        <v>var 23/22</v>
      </c>
      <c r="O248" s="5" t="str">
        <f>CONCATENATE("var ",RIGHT(M248,2),"/",RIGHT(K248,2))</f>
        <v>var 23/19</v>
      </c>
      <c r="P248" s="5" t="str">
        <f>CONCATENATE("dif ",RIGHT(M248,2),"-",RIGHT(L248,2))</f>
        <v>dif 23-22</v>
      </c>
      <c r="Q248" s="5" t="str">
        <f>CONCATENATE("dif ",RIGHT(M248,2),"-",RIGHT(K248,2))</f>
        <v>dif 23-19</v>
      </c>
      <c r="R248" s="5" t="str">
        <f>CONCATENATE("cuota ",RIGHT(M248,2))</f>
        <v>cuota 23</v>
      </c>
    </row>
    <row r="249" spans="1:18" x14ac:dyDescent="0.25">
      <c r="A249" s="159" t="s">
        <v>48</v>
      </c>
      <c r="B249" s="160">
        <v>132544081.59</v>
      </c>
      <c r="C249" s="160">
        <v>162141295.63</v>
      </c>
      <c r="D249" s="160">
        <v>185473162.13</v>
      </c>
      <c r="E249" s="191">
        <f t="shared" ref="E249:E259" si="115">D249/C249-1</f>
        <v>0.14389835981847821</v>
      </c>
      <c r="F249" s="191">
        <f t="shared" ref="F249:F259" si="116">D249/B249-1</f>
        <v>0.39933190456384215</v>
      </c>
      <c r="G249" s="160">
        <f>D249-C249</f>
        <v>23331866.5</v>
      </c>
      <c r="H249" s="160">
        <f>D249-B249</f>
        <v>52929080.539999992</v>
      </c>
      <c r="I249" s="161">
        <f>D249/$D$249</f>
        <v>1</v>
      </c>
      <c r="J249" s="162"/>
      <c r="K249" s="160">
        <v>1422023576.3799999</v>
      </c>
      <c r="L249" s="160">
        <v>1528879517.8299999</v>
      </c>
      <c r="M249" s="160">
        <v>1797799676.5900002</v>
      </c>
      <c r="N249" s="191">
        <f t="shared" ref="N249:N259" si="117">M249/L249-1</f>
        <v>0.17589362380999751</v>
      </c>
      <c r="O249" s="191">
        <f t="shared" ref="O249:O259" si="118">M249/K249-1</f>
        <v>0.26425447963851734</v>
      </c>
      <c r="P249" s="160">
        <f>M249-L249</f>
        <v>268920158.76000023</v>
      </c>
      <c r="Q249" s="160">
        <f>M249-K249</f>
        <v>375776100.21000028</v>
      </c>
      <c r="R249" s="161">
        <f>M249/$M$249</f>
        <v>1</v>
      </c>
    </row>
    <row r="250" spans="1:18" x14ac:dyDescent="0.25">
      <c r="A250" s="76" t="s">
        <v>49</v>
      </c>
      <c r="B250" s="192">
        <v>57956171.649999999</v>
      </c>
      <c r="C250" s="192">
        <v>78720090.489999995</v>
      </c>
      <c r="D250" s="192">
        <v>90342204.140000001</v>
      </c>
      <c r="E250" s="193">
        <f t="shared" si="115"/>
        <v>0.14763846913357392</v>
      </c>
      <c r="F250" s="193">
        <f t="shared" si="116"/>
        <v>0.55880213561345538</v>
      </c>
      <c r="G250" s="192">
        <f t="shared" ref="G250:G259" si="119">D250-C250</f>
        <v>11622113.650000006</v>
      </c>
      <c r="H250" s="192">
        <f t="shared" ref="H250:H259" si="120">D250-B250</f>
        <v>32386032.490000002</v>
      </c>
      <c r="I250" s="78">
        <f t="shared" ref="I250:I259" si="121">D250/$D$249</f>
        <v>0.48709043994558227</v>
      </c>
      <c r="J250" s="158"/>
      <c r="K250" s="192">
        <v>636659325.90999997</v>
      </c>
      <c r="L250" s="192">
        <v>743382276.50999999</v>
      </c>
      <c r="M250" s="192">
        <v>857710368.33999991</v>
      </c>
      <c r="N250" s="193">
        <f t="shared" si="117"/>
        <v>0.15379448157782649</v>
      </c>
      <c r="O250" s="193">
        <f t="shared" si="118"/>
        <v>0.34720459346769772</v>
      </c>
      <c r="P250" s="192">
        <f t="shared" ref="P250:P259" si="122">M250-L250</f>
        <v>114328091.82999992</v>
      </c>
      <c r="Q250" s="192">
        <f t="shared" ref="Q250:Q259" si="123">M250-K250</f>
        <v>221051042.42999995</v>
      </c>
      <c r="R250" s="78">
        <f t="shared" ref="R250:R259" si="124">M250/$M$249</f>
        <v>0.47708895463084805</v>
      </c>
    </row>
    <row r="251" spans="1:18" x14ac:dyDescent="0.25">
      <c r="A251" s="79" t="s">
        <v>50</v>
      </c>
      <c r="B251" s="176">
        <v>36963448.759999998</v>
      </c>
      <c r="C251" s="176">
        <v>39957856.5</v>
      </c>
      <c r="D251" s="176">
        <v>43919798.770000003</v>
      </c>
      <c r="E251" s="153">
        <f t="shared" si="115"/>
        <v>9.915302313576313E-2</v>
      </c>
      <c r="F251" s="153">
        <f t="shared" si="116"/>
        <v>0.18819537254672558</v>
      </c>
      <c r="G251" s="176">
        <f t="shared" si="119"/>
        <v>3961942.2700000033</v>
      </c>
      <c r="H251" s="176">
        <f t="shared" si="120"/>
        <v>6956350.0100000054</v>
      </c>
      <c r="I251" s="21">
        <f t="shared" si="121"/>
        <v>0.23679867354186898</v>
      </c>
      <c r="J251" s="158"/>
      <c r="K251" s="176">
        <v>393325543.29999995</v>
      </c>
      <c r="L251" s="176">
        <v>381071528.47000003</v>
      </c>
      <c r="M251" s="176">
        <v>437636228.67999995</v>
      </c>
      <c r="N251" s="153">
        <f t="shared" si="117"/>
        <v>0.14843591290356128</v>
      </c>
      <c r="O251" s="153">
        <f t="shared" si="118"/>
        <v>0.11265651604580129</v>
      </c>
      <c r="P251" s="176">
        <f t="shared" si="122"/>
        <v>56564700.209999919</v>
      </c>
      <c r="Q251" s="176">
        <f t="shared" si="123"/>
        <v>44310685.379999995</v>
      </c>
      <c r="R251" s="21">
        <f t="shared" si="124"/>
        <v>0.243428805989159</v>
      </c>
    </row>
    <row r="252" spans="1:18" x14ac:dyDescent="0.25">
      <c r="A252" s="79" t="s">
        <v>51</v>
      </c>
      <c r="B252" s="176">
        <v>881286.35</v>
      </c>
      <c r="C252" s="176">
        <v>1155644.01</v>
      </c>
      <c r="D252" s="176">
        <v>976193.39</v>
      </c>
      <c r="E252" s="153">
        <f t="shared" si="115"/>
        <v>-0.15528191938623037</v>
      </c>
      <c r="F252" s="153">
        <f t="shared" si="116"/>
        <v>0.10769148983188037</v>
      </c>
      <c r="G252" s="176">
        <f t="shared" si="119"/>
        <v>-179450.62</v>
      </c>
      <c r="H252" s="176">
        <f t="shared" si="120"/>
        <v>94907.040000000037</v>
      </c>
      <c r="I252" s="21">
        <f t="shared" si="121"/>
        <v>5.263259540028634E-3</v>
      </c>
      <c r="J252" s="158"/>
      <c r="K252" s="176">
        <v>9017206.9299999997</v>
      </c>
      <c r="L252" s="176">
        <v>8179727.9699999997</v>
      </c>
      <c r="M252" s="176">
        <v>8858381.8100000005</v>
      </c>
      <c r="N252" s="153">
        <f t="shared" si="117"/>
        <v>8.2967776249899039E-2</v>
      </c>
      <c r="O252" s="153">
        <f t="shared" si="118"/>
        <v>-1.7613560521894223E-2</v>
      </c>
      <c r="P252" s="176">
        <f t="shared" si="122"/>
        <v>678653.84000000078</v>
      </c>
      <c r="Q252" s="176">
        <f t="shared" si="123"/>
        <v>-158825.11999999918</v>
      </c>
      <c r="R252" s="21">
        <f t="shared" si="124"/>
        <v>4.9273464253827498E-3</v>
      </c>
    </row>
    <row r="253" spans="1:18" x14ac:dyDescent="0.25">
      <c r="A253" s="79" t="s">
        <v>52</v>
      </c>
      <c r="B253" s="176">
        <v>14809594.640000001</v>
      </c>
      <c r="C253" s="176">
        <v>16305572.210000001</v>
      </c>
      <c r="D253" s="176">
        <v>17745881.100000001</v>
      </c>
      <c r="E253" s="153">
        <f t="shared" si="115"/>
        <v>8.8332311890083615E-2</v>
      </c>
      <c r="F253" s="153">
        <f t="shared" si="116"/>
        <v>0.19826919854168268</v>
      </c>
      <c r="G253" s="176">
        <f t="shared" si="119"/>
        <v>1440308.8900000006</v>
      </c>
      <c r="H253" s="176">
        <f t="shared" si="120"/>
        <v>2936286.4600000009</v>
      </c>
      <c r="I253" s="21">
        <f t="shared" si="121"/>
        <v>9.5678969917824208E-2</v>
      </c>
      <c r="J253" s="158"/>
      <c r="K253" s="176">
        <v>155171276.54000002</v>
      </c>
      <c r="L253" s="176">
        <v>136922674.65000001</v>
      </c>
      <c r="M253" s="176">
        <v>177625996.66999999</v>
      </c>
      <c r="N253" s="153">
        <f t="shared" si="117"/>
        <v>0.29727232632612011</v>
      </c>
      <c r="O253" s="153">
        <f t="shared" si="118"/>
        <v>0.14470925696233206</v>
      </c>
      <c r="P253" s="176">
        <f t="shared" si="122"/>
        <v>40703322.019999981</v>
      </c>
      <c r="Q253" s="176">
        <f t="shared" si="123"/>
        <v>22454720.129999965</v>
      </c>
      <c r="R253" s="21">
        <f t="shared" si="124"/>
        <v>9.8801884872353737E-2</v>
      </c>
    </row>
    <row r="254" spans="1:18" x14ac:dyDescent="0.25">
      <c r="A254" s="79" t="s">
        <v>53</v>
      </c>
      <c r="B254" s="176">
        <v>3819809.64</v>
      </c>
      <c r="C254" s="176">
        <v>6419741.4299999997</v>
      </c>
      <c r="D254" s="176">
        <v>7536822.79</v>
      </c>
      <c r="E254" s="153">
        <f>D254/C254-1</f>
        <v>0.17400722010076364</v>
      </c>
      <c r="F254" s="153">
        <f>D254/B254-1</f>
        <v>0.97308858302163981</v>
      </c>
      <c r="G254" s="176">
        <f>D254-C254</f>
        <v>1117081.3600000003</v>
      </c>
      <c r="H254" s="176">
        <f>D254-B254</f>
        <v>3717013.15</v>
      </c>
      <c r="I254" s="21">
        <f>D254/$D$249</f>
        <v>4.0635651559751622E-2</v>
      </c>
      <c r="J254" s="158"/>
      <c r="K254" s="176">
        <v>42420393.430000007</v>
      </c>
      <c r="L254" s="176">
        <v>58482134.049999997</v>
      </c>
      <c r="M254" s="176">
        <v>79534420.49000001</v>
      </c>
      <c r="N254" s="153">
        <f>M254/L254-1</f>
        <v>0.35997808188738656</v>
      </c>
      <c r="O254" s="153">
        <f>M254/K254-1</f>
        <v>0.87491001518511835</v>
      </c>
      <c r="P254" s="176">
        <f>M254-L254</f>
        <v>21052286.440000013</v>
      </c>
      <c r="Q254" s="176">
        <f>M254-K254</f>
        <v>37114027.060000002</v>
      </c>
      <c r="R254" s="21">
        <f>M254/$M$249</f>
        <v>4.4239868059637186E-2</v>
      </c>
    </row>
    <row r="255" spans="1:18" x14ac:dyDescent="0.25">
      <c r="A255" s="79" t="s">
        <v>54</v>
      </c>
      <c r="B255" s="176">
        <v>2149147.56</v>
      </c>
      <c r="C255" s="176">
        <v>2869190.57</v>
      </c>
      <c r="D255" s="176">
        <v>3275320.5</v>
      </c>
      <c r="E255" s="153">
        <f t="shared" si="115"/>
        <v>0.1415486075572876</v>
      </c>
      <c r="F255" s="153">
        <f t="shared" si="116"/>
        <v>0.52400912853094184</v>
      </c>
      <c r="G255" s="176">
        <f t="shared" si="119"/>
        <v>406129.93000000017</v>
      </c>
      <c r="H255" s="176">
        <f t="shared" si="120"/>
        <v>1126172.94</v>
      </c>
      <c r="I255" s="21">
        <f t="shared" si="121"/>
        <v>1.7659269203079069E-2</v>
      </c>
      <c r="J255" s="158"/>
      <c r="K255" s="176">
        <v>23173738.509999998</v>
      </c>
      <c r="L255" s="176">
        <v>27747259.210000001</v>
      </c>
      <c r="M255" s="176">
        <v>33504230.209999997</v>
      </c>
      <c r="N255" s="153">
        <f t="shared" si="117"/>
        <v>0.20747890652656631</v>
      </c>
      <c r="O255" s="153">
        <f t="shared" si="118"/>
        <v>0.4457844251389198</v>
      </c>
      <c r="P255" s="176">
        <f t="shared" si="122"/>
        <v>5756970.9999999963</v>
      </c>
      <c r="Q255" s="176">
        <f t="shared" si="123"/>
        <v>10330491.699999999</v>
      </c>
      <c r="R255" s="21">
        <f t="shared" si="124"/>
        <v>1.8636242205555171E-2</v>
      </c>
    </row>
    <row r="256" spans="1:18" x14ac:dyDescent="0.25">
      <c r="A256" s="79" t="s">
        <v>55</v>
      </c>
      <c r="B256" s="176">
        <v>686792.56</v>
      </c>
      <c r="C256" s="176">
        <v>758667.03</v>
      </c>
      <c r="D256" s="176">
        <v>902500.22</v>
      </c>
      <c r="E256" s="153">
        <f>D256/C256-1</f>
        <v>0.18958671500460467</v>
      </c>
      <c r="F256" s="153">
        <f>D256/B256-1</f>
        <v>0.31407978560513228</v>
      </c>
      <c r="G256" s="176">
        <f>D256-C256</f>
        <v>143833.18999999994</v>
      </c>
      <c r="H256" s="176">
        <f>D256-B256</f>
        <v>215707.65999999992</v>
      </c>
      <c r="I256" s="21">
        <f>D256/$D$249</f>
        <v>4.8659342927869454E-3</v>
      </c>
      <c r="J256" s="158"/>
      <c r="K256" s="176">
        <v>6868734.879999999</v>
      </c>
      <c r="L256" s="176">
        <v>7864755.4400000004</v>
      </c>
      <c r="M256" s="176">
        <v>9097368.1099999994</v>
      </c>
      <c r="N256" s="153">
        <f>M256/L256-1</f>
        <v>0.15672612828250876</v>
      </c>
      <c r="O256" s="153">
        <f>M256/K256-1</f>
        <v>0.32446051113272856</v>
      </c>
      <c r="P256" s="176">
        <f>M256-L256</f>
        <v>1232612.669999999</v>
      </c>
      <c r="Q256" s="176">
        <f>M256-K256</f>
        <v>2228633.2300000004</v>
      </c>
      <c r="R256" s="21">
        <f>M256/$M$249</f>
        <v>5.0602790891894865E-3</v>
      </c>
    </row>
    <row r="257" spans="1:18" x14ac:dyDescent="0.25">
      <c r="A257" s="79" t="s">
        <v>56</v>
      </c>
      <c r="B257" s="176">
        <v>6882080.5300000003</v>
      </c>
      <c r="C257" s="176">
        <v>8925503.4199999999</v>
      </c>
      <c r="D257" s="176">
        <v>9951259.3200000003</v>
      </c>
      <c r="E257" s="153">
        <f t="shared" si="115"/>
        <v>0.11492415068728978</v>
      </c>
      <c r="F257" s="153">
        <f t="shared" si="116"/>
        <v>0.44596670681503925</v>
      </c>
      <c r="G257" s="176">
        <f t="shared" si="119"/>
        <v>1025755.9000000004</v>
      </c>
      <c r="H257" s="176">
        <f t="shared" si="120"/>
        <v>3069178.79</v>
      </c>
      <c r="I257" s="21">
        <f t="shared" si="121"/>
        <v>5.3653365294031398E-2</v>
      </c>
      <c r="J257" s="158"/>
      <c r="K257" s="176">
        <v>73857149.129999995</v>
      </c>
      <c r="L257" s="176">
        <v>88124626.290000007</v>
      </c>
      <c r="M257" s="176">
        <v>107018992.04000002</v>
      </c>
      <c r="N257" s="153">
        <f t="shared" si="117"/>
        <v>0.21440505957804068</v>
      </c>
      <c r="O257" s="153">
        <f t="shared" si="118"/>
        <v>0.44899976915748607</v>
      </c>
      <c r="P257" s="176">
        <f t="shared" si="122"/>
        <v>18894365.750000015</v>
      </c>
      <c r="Q257" s="176">
        <f t="shared" si="123"/>
        <v>33161842.910000026</v>
      </c>
      <c r="R257" s="21">
        <f t="shared" si="124"/>
        <v>5.9527762427341008E-2</v>
      </c>
    </row>
    <row r="258" spans="1:18" x14ac:dyDescent="0.25">
      <c r="A258" s="79" t="s">
        <v>57</v>
      </c>
      <c r="B258" s="176">
        <v>6488835.1100000003</v>
      </c>
      <c r="C258" s="176">
        <v>4787085.0999999996</v>
      </c>
      <c r="D258" s="176">
        <v>8310536.1900000004</v>
      </c>
      <c r="E258" s="153">
        <f>D258/C258-1</f>
        <v>0.73603268302040448</v>
      </c>
      <c r="F258" s="153">
        <f>D258/B258-1</f>
        <v>0.28074393155599853</v>
      </c>
      <c r="G258" s="176">
        <f>D258-C258</f>
        <v>3523451.0900000008</v>
      </c>
      <c r="H258" s="176">
        <f>D258-B258</f>
        <v>1821701.08</v>
      </c>
      <c r="I258" s="21">
        <f>D258/$D$249</f>
        <v>4.4807216820809161E-2</v>
      </c>
      <c r="J258" s="158"/>
      <c r="K258" s="176">
        <v>61080446.159999996</v>
      </c>
      <c r="L258" s="176">
        <v>56687870.050000004</v>
      </c>
      <c r="M258" s="176">
        <v>62672686.410000004</v>
      </c>
      <c r="N258" s="153">
        <f>M258/L258-1</f>
        <v>0.10557490261534364</v>
      </c>
      <c r="O258" s="153">
        <f>M258/K258-1</f>
        <v>2.6067921079507839E-2</v>
      </c>
      <c r="P258" s="176">
        <f>M258-L258</f>
        <v>5984816.3599999994</v>
      </c>
      <c r="Q258" s="176">
        <f>M258-K258</f>
        <v>1592240.2500000075</v>
      </c>
      <c r="R258" s="21">
        <f>M258/$M$249</f>
        <v>3.4860772991613415E-2</v>
      </c>
    </row>
    <row r="259" spans="1:18" x14ac:dyDescent="0.25">
      <c r="A259" s="81" t="s">
        <v>58</v>
      </c>
      <c r="B259" s="188">
        <v>1906914.79</v>
      </c>
      <c r="C259" s="188">
        <v>2241944.88</v>
      </c>
      <c r="D259" s="188">
        <v>2512645.7000000002</v>
      </c>
      <c r="E259" s="189">
        <f t="shared" si="115"/>
        <v>0.12074374460089321</v>
      </c>
      <c r="F259" s="189">
        <f t="shared" si="116"/>
        <v>0.31764969949181632</v>
      </c>
      <c r="G259" s="188">
        <f t="shared" si="119"/>
        <v>270700.8200000003</v>
      </c>
      <c r="H259" s="188">
        <f t="shared" si="120"/>
        <v>605730.91000000015</v>
      </c>
      <c r="I259" s="83">
        <f t="shared" si="121"/>
        <v>1.354721983032166E-2</v>
      </c>
      <c r="J259" s="158"/>
      <c r="K259" s="188">
        <v>20449761.579999998</v>
      </c>
      <c r="L259" s="188">
        <v>20416665.23</v>
      </c>
      <c r="M259" s="188">
        <v>24141003.849999998</v>
      </c>
      <c r="N259" s="189">
        <f t="shared" si="117"/>
        <v>0.18241659830555967</v>
      </c>
      <c r="O259" s="189">
        <f t="shared" si="118"/>
        <v>0.18050294892484509</v>
      </c>
      <c r="P259" s="188">
        <f t="shared" si="122"/>
        <v>3724338.6199999973</v>
      </c>
      <c r="Q259" s="188">
        <f t="shared" si="123"/>
        <v>3691242.2699999996</v>
      </c>
      <c r="R259" s="83">
        <f t="shared" si="124"/>
        <v>1.3428083320044734E-2</v>
      </c>
    </row>
    <row r="260" spans="1:18" ht="21" x14ac:dyDescent="0.35">
      <c r="A260" s="382" t="s">
        <v>78</v>
      </c>
      <c r="B260" s="382"/>
      <c r="C260" s="382"/>
      <c r="D260" s="382"/>
      <c r="E260" s="382"/>
      <c r="F260" s="382"/>
      <c r="G260" s="382"/>
      <c r="H260" s="382"/>
      <c r="I260" s="382"/>
      <c r="J260" s="382"/>
      <c r="K260" s="382"/>
      <c r="L260" s="382"/>
      <c r="M260" s="382"/>
      <c r="N260" s="382"/>
      <c r="O260" s="382"/>
      <c r="P260" s="382"/>
      <c r="Q260" s="382"/>
      <c r="R260" s="382"/>
    </row>
    <row r="261" spans="1:18" x14ac:dyDescent="0.25">
      <c r="A261" s="54"/>
      <c r="B261" s="329" t="s">
        <v>146</v>
      </c>
      <c r="C261" s="330"/>
      <c r="D261" s="330"/>
      <c r="E261" s="330"/>
      <c r="F261" s="330"/>
      <c r="G261" s="330"/>
      <c r="H261" s="330"/>
      <c r="I261" s="331"/>
      <c r="J261" s="157"/>
      <c r="K261" s="329" t="str">
        <f>K$5</f>
        <v>acumulado diciembre</v>
      </c>
      <c r="L261" s="330"/>
      <c r="M261" s="330"/>
      <c r="N261" s="330"/>
      <c r="O261" s="330"/>
      <c r="P261" s="330"/>
      <c r="Q261" s="330"/>
      <c r="R261" s="331"/>
    </row>
    <row r="262" spans="1:18" x14ac:dyDescent="0.25">
      <c r="A262" s="4"/>
      <c r="B262" s="5">
        <f>B$6</f>
        <v>2019</v>
      </c>
      <c r="C262" s="5">
        <f>C$6</f>
        <v>2022</v>
      </c>
      <c r="D262" s="5">
        <f>D$6</f>
        <v>2023</v>
      </c>
      <c r="E262" s="5" t="str">
        <f>CONCATENATE("var ",RIGHT(D262,2),"/",RIGHT(C262,2))</f>
        <v>var 23/22</v>
      </c>
      <c r="F262" s="5" t="str">
        <f>CONCATENATE("var ",RIGHT(D262,2),"/",RIGHT(B262,2))</f>
        <v>var 23/19</v>
      </c>
      <c r="G262" s="5" t="str">
        <f>CONCATENATE("dif ",RIGHT(D262,2),"-",RIGHT(C262,2))</f>
        <v>dif 23-22</v>
      </c>
      <c r="H262" s="339" t="str">
        <f>CONCATENATE("dif ",RIGHT(D262,2),"-",RIGHT(B262,2))</f>
        <v>dif 23-19</v>
      </c>
      <c r="I262" s="340"/>
      <c r="J262" s="158"/>
      <c r="K262" s="5">
        <f>K$6</f>
        <v>2019</v>
      </c>
      <c r="L262" s="5">
        <f>L$6</f>
        <v>2022</v>
      </c>
      <c r="M262" s="5">
        <f>M$6</f>
        <v>2023</v>
      </c>
      <c r="N262" s="5" t="str">
        <f>CONCATENATE("var ",RIGHT(M262,2),"/",RIGHT(L262,2))</f>
        <v>var 23/22</v>
      </c>
      <c r="O262" s="5" t="str">
        <f>CONCATENATE("var ",RIGHT(M262,2),"/",RIGHT(K262,2))</f>
        <v>var 23/19</v>
      </c>
      <c r="P262" s="5" t="str">
        <f>CONCATENATE("dif ",RIGHT(M262,2),"-",RIGHT(L262,2))</f>
        <v>dif 23-22</v>
      </c>
      <c r="Q262" s="339" t="str">
        <f>CONCATENATE("dif ",RIGHT(M262,2),"-",RIGHT(K262,2))</f>
        <v>dif 23-19</v>
      </c>
      <c r="R262" s="340"/>
    </row>
    <row r="263" spans="1:18" x14ac:dyDescent="0.25">
      <c r="A263" s="159" t="s">
        <v>4</v>
      </c>
      <c r="B263" s="194">
        <v>95.51</v>
      </c>
      <c r="C263" s="194">
        <v>120.93</v>
      </c>
      <c r="D263" s="194">
        <v>134.74</v>
      </c>
      <c r="E263" s="195">
        <f t="shared" ref="E263:E274" si="125">D263/C263-1</f>
        <v>0.11419829653518576</v>
      </c>
      <c r="F263" s="195">
        <f t="shared" ref="F263:F274" si="126">D263/B263-1</f>
        <v>0.41074233064600563</v>
      </c>
      <c r="G263" s="196">
        <f>D263-C263</f>
        <v>13.810000000000002</v>
      </c>
      <c r="H263" s="385">
        <f>D263-B263</f>
        <v>39.230000000000004</v>
      </c>
      <c r="I263" s="386"/>
      <c r="J263" s="197"/>
      <c r="K263" s="194">
        <v>87.942699400431351</v>
      </c>
      <c r="L263" s="194">
        <v>105.6343981935234</v>
      </c>
      <c r="M263" s="194">
        <v>113.88477692606592</v>
      </c>
      <c r="N263" s="195">
        <f t="shared" ref="N263:N274" si="127">M263/L263-1</f>
        <v>7.8103145127288442E-2</v>
      </c>
      <c r="O263" s="195">
        <f t="shared" ref="O263:O274" si="128">M263/K263-1</f>
        <v>0.29498841521240959</v>
      </c>
      <c r="P263" s="196">
        <f>M263-L263</f>
        <v>8.2503787325425293</v>
      </c>
      <c r="Q263" s="385">
        <f>M263-K263</f>
        <v>25.942077525634573</v>
      </c>
      <c r="R263" s="386"/>
    </row>
    <row r="264" spans="1:18" x14ac:dyDescent="0.25">
      <c r="A264" s="163" t="s">
        <v>5</v>
      </c>
      <c r="B264" s="198">
        <v>102.57</v>
      </c>
      <c r="C264" s="198">
        <v>131.6</v>
      </c>
      <c r="D264" s="198">
        <v>146.81</v>
      </c>
      <c r="E264" s="199">
        <f t="shared" si="125"/>
        <v>0.11557750759878416</v>
      </c>
      <c r="F264" s="199">
        <f t="shared" si="126"/>
        <v>0.43131519937603602</v>
      </c>
      <c r="G264" s="200">
        <f t="shared" ref="G264:G274" si="129">D264-C264</f>
        <v>15.210000000000008</v>
      </c>
      <c r="H264" s="387">
        <f t="shared" ref="H264:H274" si="130">D264-B264</f>
        <v>44.240000000000009</v>
      </c>
      <c r="I264" s="388"/>
      <c r="J264" s="201"/>
      <c r="K264" s="198">
        <v>95.416137101124193</v>
      </c>
      <c r="L264" s="198">
        <v>114.17520386651086</v>
      </c>
      <c r="M264" s="198">
        <v>123.49689339257225</v>
      </c>
      <c r="N264" s="199">
        <f t="shared" si="127"/>
        <v>8.1643730077854304E-2</v>
      </c>
      <c r="O264" s="199">
        <f t="shared" si="128"/>
        <v>0.29429776916757211</v>
      </c>
      <c r="P264" s="200">
        <f t="shared" ref="P264:P274" si="131">M264-L264</f>
        <v>9.321689526061391</v>
      </c>
      <c r="Q264" s="387">
        <f t="shared" ref="Q264:Q274" si="132">M264-K264</f>
        <v>28.080756291448054</v>
      </c>
      <c r="R264" s="388"/>
    </row>
    <row r="265" spans="1:18" x14ac:dyDescent="0.25">
      <c r="A265" s="169" t="s">
        <v>72</v>
      </c>
      <c r="B265" s="202">
        <v>174.04</v>
      </c>
      <c r="C265" s="202">
        <v>229.44</v>
      </c>
      <c r="D265" s="202">
        <v>260.5</v>
      </c>
      <c r="E265" s="203">
        <f t="shared" si="125"/>
        <v>0.13537308228730827</v>
      </c>
      <c r="F265" s="203">
        <f t="shared" si="126"/>
        <v>0.49678234888531381</v>
      </c>
      <c r="G265" s="204">
        <f t="shared" si="129"/>
        <v>31.060000000000002</v>
      </c>
      <c r="H265" s="393">
        <f t="shared" si="130"/>
        <v>86.460000000000008</v>
      </c>
      <c r="I265" s="394"/>
      <c r="J265" s="158"/>
      <c r="K265" s="202">
        <v>156.91482015118913</v>
      </c>
      <c r="L265" s="202">
        <v>201.564582224041</v>
      </c>
      <c r="M265" s="202">
        <v>216.76867668208962</v>
      </c>
      <c r="N265" s="203">
        <f>M265/L265-1</f>
        <v>7.5430387076381944E-2</v>
      </c>
      <c r="O265" s="203">
        <f t="shared" si="128"/>
        <v>0.38144170495323926</v>
      </c>
      <c r="P265" s="204">
        <f t="shared" si="131"/>
        <v>15.204094458048615</v>
      </c>
      <c r="Q265" s="393">
        <f t="shared" si="132"/>
        <v>59.853856530900487</v>
      </c>
      <c r="R265" s="394"/>
    </row>
    <row r="266" spans="1:18" x14ac:dyDescent="0.25">
      <c r="A266" s="175" t="s">
        <v>73</v>
      </c>
      <c r="B266" s="205">
        <v>96.86</v>
      </c>
      <c r="C266" s="205">
        <v>119.84</v>
      </c>
      <c r="D266" s="205">
        <v>133.30000000000001</v>
      </c>
      <c r="E266" s="206">
        <f t="shared" si="125"/>
        <v>0.11231642189586122</v>
      </c>
      <c r="F266" s="206">
        <f t="shared" si="126"/>
        <v>0.37621309105926093</v>
      </c>
      <c r="G266" s="207">
        <f t="shared" si="129"/>
        <v>13.460000000000008</v>
      </c>
      <c r="H266" s="395">
        <f t="shared" si="130"/>
        <v>36.440000000000012</v>
      </c>
      <c r="I266" s="396"/>
      <c r="J266" s="158"/>
      <c r="K266" s="205">
        <v>90.460725028015602</v>
      </c>
      <c r="L266" s="205">
        <v>101.43942845911816</v>
      </c>
      <c r="M266" s="205">
        <v>112.51058930796897</v>
      </c>
      <c r="N266" s="206">
        <f t="shared" si="127"/>
        <v>0.1091406075233623</v>
      </c>
      <c r="O266" s="206">
        <f t="shared" si="128"/>
        <v>0.24375069150865802</v>
      </c>
      <c r="P266" s="207">
        <f t="shared" si="131"/>
        <v>11.071160848850809</v>
      </c>
      <c r="Q266" s="395">
        <f t="shared" si="132"/>
        <v>22.049864279953368</v>
      </c>
      <c r="R266" s="396"/>
    </row>
    <row r="267" spans="1:18" x14ac:dyDescent="0.25">
      <c r="A267" s="178" t="s">
        <v>74</v>
      </c>
      <c r="B267" s="205">
        <v>64.86</v>
      </c>
      <c r="C267" s="205">
        <v>77.09</v>
      </c>
      <c r="D267" s="205">
        <v>87.17</v>
      </c>
      <c r="E267" s="208">
        <f t="shared" si="125"/>
        <v>0.13075625891814768</v>
      </c>
      <c r="F267" s="208">
        <f t="shared" si="126"/>
        <v>0.34397163120567376</v>
      </c>
      <c r="G267" s="209">
        <f t="shared" si="129"/>
        <v>10.079999999999998</v>
      </c>
      <c r="H267" s="389">
        <f t="shared" si="130"/>
        <v>22.310000000000002</v>
      </c>
      <c r="I267" s="390"/>
      <c r="J267" s="158"/>
      <c r="K267" s="205">
        <v>60.456514604337194</v>
      </c>
      <c r="L267" s="205">
        <v>66.954309439897017</v>
      </c>
      <c r="M267" s="205">
        <v>74.65568060199449</v>
      </c>
      <c r="N267" s="208">
        <f t="shared" si="127"/>
        <v>0.11502427889291833</v>
      </c>
      <c r="O267" s="208">
        <f t="shared" si="128"/>
        <v>0.23486577237515172</v>
      </c>
      <c r="P267" s="209">
        <f t="shared" si="131"/>
        <v>7.7013711620974732</v>
      </c>
      <c r="Q267" s="389">
        <f t="shared" si="132"/>
        <v>14.199165997657296</v>
      </c>
      <c r="R267" s="390"/>
    </row>
    <row r="268" spans="1:18" x14ac:dyDescent="0.25">
      <c r="A268" s="178" t="s">
        <v>75</v>
      </c>
      <c r="B268" s="205">
        <v>57.52</v>
      </c>
      <c r="C268" s="205">
        <v>67.180000000000007</v>
      </c>
      <c r="D268" s="205">
        <v>72.319999999999993</v>
      </c>
      <c r="E268" s="208">
        <f t="shared" si="125"/>
        <v>7.6510866329264404E-2</v>
      </c>
      <c r="F268" s="208">
        <f t="shared" si="126"/>
        <v>0.25730180806675929</v>
      </c>
      <c r="G268" s="209">
        <f t="shared" si="129"/>
        <v>5.1399999999999864</v>
      </c>
      <c r="H268" s="389">
        <f t="shared" si="130"/>
        <v>14.79999999999999</v>
      </c>
      <c r="I268" s="390"/>
      <c r="J268" s="158"/>
      <c r="K268" s="205">
        <v>53.33762473312202</v>
      </c>
      <c r="L268" s="205">
        <v>55.32579931516679</v>
      </c>
      <c r="M268" s="205">
        <v>61.402976374322407</v>
      </c>
      <c r="N268" s="208">
        <f t="shared" si="127"/>
        <v>0.10984345701969178</v>
      </c>
      <c r="O268" s="208">
        <f t="shared" si="128"/>
        <v>0.15121317609390839</v>
      </c>
      <c r="P268" s="209">
        <f t="shared" si="131"/>
        <v>6.0771770591556162</v>
      </c>
      <c r="Q268" s="389">
        <f t="shared" si="132"/>
        <v>8.0653516412003867</v>
      </c>
      <c r="R268" s="390"/>
    </row>
    <row r="269" spans="1:18" x14ac:dyDescent="0.25">
      <c r="A269" s="179" t="s">
        <v>76</v>
      </c>
      <c r="B269" s="210">
        <v>61.43</v>
      </c>
      <c r="C269" s="210">
        <v>55.18</v>
      </c>
      <c r="D269" s="210">
        <v>65.28</v>
      </c>
      <c r="E269" s="211">
        <f t="shared" si="125"/>
        <v>0.18303733236679953</v>
      </c>
      <c r="F269" s="211">
        <f t="shared" si="126"/>
        <v>6.2672961093928059E-2</v>
      </c>
      <c r="G269" s="212">
        <f t="shared" si="129"/>
        <v>10.100000000000001</v>
      </c>
      <c r="H269" s="391">
        <f t="shared" si="130"/>
        <v>3.8500000000000014</v>
      </c>
      <c r="I269" s="392"/>
      <c r="J269" s="158"/>
      <c r="K269" s="210">
        <v>59.248212669806733</v>
      </c>
      <c r="L269" s="210">
        <v>50.253260996830321</v>
      </c>
      <c r="M269" s="210">
        <v>52.246277090919598</v>
      </c>
      <c r="N269" s="211">
        <f t="shared" si="127"/>
        <v>3.9659438105220435E-2</v>
      </c>
      <c r="O269" s="211">
        <f t="shared" si="128"/>
        <v>-0.11817969291173847</v>
      </c>
      <c r="P269" s="212">
        <f t="shared" si="131"/>
        <v>1.9930160940892776</v>
      </c>
      <c r="Q269" s="391">
        <f t="shared" si="132"/>
        <v>-7.0019355788871351</v>
      </c>
      <c r="R269" s="392"/>
    </row>
    <row r="270" spans="1:18" x14ac:dyDescent="0.25">
      <c r="A270" s="163" t="s">
        <v>11</v>
      </c>
      <c r="B270" s="198">
        <v>74.650000000000006</v>
      </c>
      <c r="C270" s="198">
        <v>83.11</v>
      </c>
      <c r="D270" s="198">
        <v>93.24</v>
      </c>
      <c r="E270" s="199">
        <f t="shared" si="125"/>
        <v>0.12188665623871975</v>
      </c>
      <c r="F270" s="199">
        <f t="shared" si="126"/>
        <v>0.24902880107166769</v>
      </c>
      <c r="G270" s="200">
        <f t="shared" si="129"/>
        <v>10.129999999999995</v>
      </c>
      <c r="H270" s="387">
        <f t="shared" si="130"/>
        <v>18.589999999999989</v>
      </c>
      <c r="I270" s="388"/>
      <c r="J270" s="201"/>
      <c r="K270" s="198">
        <v>66.080742217017431</v>
      </c>
      <c r="L270" s="198">
        <v>73.127464269615871</v>
      </c>
      <c r="M270" s="198">
        <v>78.924462758765841</v>
      </c>
      <c r="N270" s="199">
        <f t="shared" si="127"/>
        <v>7.9272521576528865E-2</v>
      </c>
      <c r="O270" s="199">
        <f t="shared" si="128"/>
        <v>0.19436404784268357</v>
      </c>
      <c r="P270" s="200">
        <f t="shared" si="131"/>
        <v>5.7969984891499706</v>
      </c>
      <c r="Q270" s="387">
        <f t="shared" si="132"/>
        <v>12.843720541748411</v>
      </c>
      <c r="R270" s="388"/>
    </row>
    <row r="271" spans="1:18" x14ac:dyDescent="0.25">
      <c r="A271" s="25" t="s">
        <v>12</v>
      </c>
      <c r="B271" s="213">
        <v>113.18</v>
      </c>
      <c r="C271" s="213">
        <v>157.07</v>
      </c>
      <c r="D271" s="213">
        <v>179.13</v>
      </c>
      <c r="E271" s="214">
        <f t="shared" si="125"/>
        <v>0.14044693448780809</v>
      </c>
      <c r="F271" s="214">
        <f t="shared" si="126"/>
        <v>0.58270012369676616</v>
      </c>
      <c r="G271" s="215">
        <f t="shared" si="129"/>
        <v>22.060000000000002</v>
      </c>
      <c r="H271" s="399">
        <f t="shared" si="130"/>
        <v>65.949999999999989</v>
      </c>
      <c r="I271" s="400"/>
      <c r="J271" s="158"/>
      <c r="K271" s="213">
        <v>102.62409374021476</v>
      </c>
      <c r="L271" s="213">
        <v>123.08856597299281</v>
      </c>
      <c r="M271" s="213">
        <v>140.99726788167993</v>
      </c>
      <c r="N271" s="214">
        <f t="shared" si="127"/>
        <v>0.14549443944790541</v>
      </c>
      <c r="O271" s="214">
        <f t="shared" si="128"/>
        <v>0.37391973700254044</v>
      </c>
      <c r="P271" s="215">
        <f t="shared" si="131"/>
        <v>17.908701908687121</v>
      </c>
      <c r="Q271" s="399">
        <f t="shared" si="132"/>
        <v>38.373174141465171</v>
      </c>
      <c r="R271" s="400"/>
    </row>
    <row r="272" spans="1:18" x14ac:dyDescent="0.25">
      <c r="A272" s="26" t="s">
        <v>8</v>
      </c>
      <c r="B272" s="205">
        <v>77.97</v>
      </c>
      <c r="C272" s="205">
        <v>85.46</v>
      </c>
      <c r="D272" s="205">
        <v>91.98</v>
      </c>
      <c r="E272" s="216">
        <f t="shared" si="125"/>
        <v>7.6293002574303825E-2</v>
      </c>
      <c r="F272" s="216">
        <f t="shared" si="126"/>
        <v>0.17968449403616793</v>
      </c>
      <c r="G272" s="217">
        <f t="shared" si="129"/>
        <v>6.5200000000000102</v>
      </c>
      <c r="H272" s="401">
        <f t="shared" si="130"/>
        <v>14.010000000000005</v>
      </c>
      <c r="I272" s="402"/>
      <c r="J272" s="158"/>
      <c r="K272" s="205">
        <v>68.421145289060775</v>
      </c>
      <c r="L272" s="205">
        <v>75.127852896769127</v>
      </c>
      <c r="M272" s="205">
        <v>81.077096565250145</v>
      </c>
      <c r="N272" s="216">
        <f t="shared" si="127"/>
        <v>7.918825627368431E-2</v>
      </c>
      <c r="O272" s="216">
        <f t="shared" si="128"/>
        <v>0.18497134508230473</v>
      </c>
      <c r="P272" s="217">
        <f t="shared" si="131"/>
        <v>5.9492436684810173</v>
      </c>
      <c r="Q272" s="401">
        <f t="shared" si="132"/>
        <v>12.65595127618937</v>
      </c>
      <c r="R272" s="402"/>
    </row>
    <row r="273" spans="1:18" x14ac:dyDescent="0.25">
      <c r="A273" s="26" t="s">
        <v>9</v>
      </c>
      <c r="B273" s="205">
        <v>57.55</v>
      </c>
      <c r="C273" s="205">
        <v>63.82</v>
      </c>
      <c r="D273" s="205">
        <v>75.16</v>
      </c>
      <c r="E273" s="216">
        <f t="shared" si="125"/>
        <v>0.17768724537762459</v>
      </c>
      <c r="F273" s="216">
        <f t="shared" si="126"/>
        <v>0.30599478714161599</v>
      </c>
      <c r="G273" s="217">
        <f t="shared" si="129"/>
        <v>11.339999999999996</v>
      </c>
      <c r="H273" s="401">
        <f t="shared" si="130"/>
        <v>17.61</v>
      </c>
      <c r="I273" s="402"/>
      <c r="J273" s="158"/>
      <c r="K273" s="205">
        <v>51.304511800060169</v>
      </c>
      <c r="L273" s="205">
        <v>54.420573885000316</v>
      </c>
      <c r="M273" s="205">
        <v>61.503543416096505</v>
      </c>
      <c r="N273" s="216">
        <f t="shared" si="127"/>
        <v>0.13015242261251547</v>
      </c>
      <c r="O273" s="216">
        <f t="shared" si="128"/>
        <v>0.19879404867515715</v>
      </c>
      <c r="P273" s="217">
        <f t="shared" si="131"/>
        <v>7.0829695310961895</v>
      </c>
      <c r="Q273" s="401">
        <f t="shared" si="132"/>
        <v>10.199031616036336</v>
      </c>
      <c r="R273" s="402"/>
    </row>
    <row r="274" spans="1:18" x14ac:dyDescent="0.25">
      <c r="A274" s="27" t="s">
        <v>10</v>
      </c>
      <c r="B274" s="218">
        <v>77.77</v>
      </c>
      <c r="C274" s="218">
        <v>75.959999999999994</v>
      </c>
      <c r="D274" s="218">
        <v>99.84</v>
      </c>
      <c r="E274" s="219">
        <f t="shared" si="125"/>
        <v>0.31437598736176953</v>
      </c>
      <c r="F274" s="219">
        <f t="shared" si="126"/>
        <v>0.28378552140928393</v>
      </c>
      <c r="G274" s="220">
        <f t="shared" si="129"/>
        <v>23.88000000000001</v>
      </c>
      <c r="H274" s="397">
        <f t="shared" si="130"/>
        <v>22.070000000000007</v>
      </c>
      <c r="I274" s="398"/>
      <c r="J274" s="158"/>
      <c r="K274" s="218">
        <v>71.846529102588079</v>
      </c>
      <c r="L274" s="218">
        <v>74.731977478583673</v>
      </c>
      <c r="M274" s="218">
        <v>72.196037232085175</v>
      </c>
      <c r="N274" s="219">
        <f t="shared" si="127"/>
        <v>-3.3933803601346346E-2</v>
      </c>
      <c r="O274" s="219">
        <f t="shared" si="128"/>
        <v>4.8646487709662622E-3</v>
      </c>
      <c r="P274" s="220">
        <f t="shared" si="131"/>
        <v>-2.5359402464984981</v>
      </c>
      <c r="Q274" s="397">
        <f t="shared" si="132"/>
        <v>0.34950812949709587</v>
      </c>
      <c r="R274" s="398"/>
    </row>
    <row r="275" spans="1:18" x14ac:dyDescent="0.25">
      <c r="A275" s="333" t="s">
        <v>13</v>
      </c>
      <c r="B275" s="334"/>
      <c r="C275" s="334"/>
      <c r="D275" s="334"/>
      <c r="E275" s="334"/>
      <c r="F275" s="334"/>
      <c r="G275" s="334"/>
      <c r="H275" s="334"/>
      <c r="I275" s="334"/>
      <c r="J275" s="334"/>
      <c r="K275" s="334"/>
      <c r="L275" s="334"/>
      <c r="M275" s="334"/>
      <c r="N275" s="334"/>
      <c r="O275" s="334"/>
      <c r="P275" s="334"/>
      <c r="Q275" s="334"/>
      <c r="R275" s="335"/>
    </row>
    <row r="276" spans="1:18" ht="21" x14ac:dyDescent="0.35">
      <c r="A276" s="382" t="s">
        <v>79</v>
      </c>
      <c r="B276" s="382"/>
      <c r="C276" s="382"/>
      <c r="D276" s="382"/>
      <c r="E276" s="382"/>
      <c r="F276" s="382"/>
      <c r="G276" s="382"/>
      <c r="H276" s="382"/>
      <c r="I276" s="382"/>
      <c r="J276" s="382"/>
      <c r="K276" s="382"/>
      <c r="L276" s="382"/>
      <c r="M276" s="382"/>
      <c r="N276" s="382"/>
      <c r="O276" s="382"/>
      <c r="P276" s="382"/>
      <c r="Q276" s="382"/>
      <c r="R276" s="382"/>
    </row>
    <row r="277" spans="1:18" x14ac:dyDescent="0.25">
      <c r="A277" s="54"/>
      <c r="B277" s="329" t="s">
        <v>146</v>
      </c>
      <c r="C277" s="330"/>
      <c r="D277" s="330"/>
      <c r="E277" s="330"/>
      <c r="F277" s="330"/>
      <c r="G277" s="330"/>
      <c r="H277" s="330"/>
      <c r="I277" s="331"/>
      <c r="J277" s="157"/>
      <c r="K277" s="329" t="str">
        <f>K$5</f>
        <v>acumulado diciembre</v>
      </c>
      <c r="L277" s="330"/>
      <c r="M277" s="330"/>
      <c r="N277" s="330"/>
      <c r="O277" s="330"/>
      <c r="P277" s="330"/>
      <c r="Q277" s="330"/>
      <c r="R277" s="331"/>
    </row>
    <row r="278" spans="1:18" x14ac:dyDescent="0.25">
      <c r="A278" s="4"/>
      <c r="B278" s="5">
        <f>B$6</f>
        <v>2019</v>
      </c>
      <c r="C278" s="5">
        <f>C$6</f>
        <v>2022</v>
      </c>
      <c r="D278" s="5">
        <f>D$6</f>
        <v>2023</v>
      </c>
      <c r="E278" s="5" t="str">
        <f>CONCATENATE("var ",RIGHT(D278,2),"/",RIGHT(C278,2))</f>
        <v>var 23/22</v>
      </c>
      <c r="F278" s="5" t="str">
        <f>CONCATENATE("var ",RIGHT(D278,2),"/",RIGHT(B278,2))</f>
        <v>var 23/19</v>
      </c>
      <c r="G278" s="5" t="str">
        <f>CONCATENATE("dif ",RIGHT(D278,2),"-",RIGHT(C278,2))</f>
        <v>dif 23-22</v>
      </c>
      <c r="H278" s="339" t="str">
        <f>CONCATENATE("dif ",RIGHT(D278,2),"-",RIGHT(B278,2))</f>
        <v>dif 23-19</v>
      </c>
      <c r="I278" s="340"/>
      <c r="J278" s="158"/>
      <c r="K278" s="5">
        <f>K$6</f>
        <v>2019</v>
      </c>
      <c r="L278" s="5">
        <f>L$6</f>
        <v>2022</v>
      </c>
      <c r="M278" s="5">
        <f>M$6</f>
        <v>2023</v>
      </c>
      <c r="N278" s="5" t="str">
        <f>CONCATENATE("var ",RIGHT(M278,2),"/",RIGHT(L278,2))</f>
        <v>var 23/22</v>
      </c>
      <c r="O278" s="5" t="str">
        <f>CONCATENATE("var ",RIGHT(M278,2),"/",RIGHT(K278,2))</f>
        <v>var 23/19</v>
      </c>
      <c r="P278" s="5" t="str">
        <f>CONCATENATE("dif ",RIGHT(M278,2),"-",RIGHT(L278,2))</f>
        <v>dif 23-22</v>
      </c>
      <c r="Q278" s="339" t="str">
        <f>CONCATENATE("dif ",RIGHT(M278,2),"-",RIGHT(K278,2))</f>
        <v>dif 23-19</v>
      </c>
      <c r="R278" s="340"/>
    </row>
    <row r="279" spans="1:18" x14ac:dyDescent="0.25">
      <c r="A279" s="159" t="s">
        <v>48</v>
      </c>
      <c r="B279" s="194">
        <v>95.51</v>
      </c>
      <c r="C279" s="194">
        <v>120.93</v>
      </c>
      <c r="D279" s="194">
        <v>134.74</v>
      </c>
      <c r="E279" s="221">
        <f t="shared" ref="E279:E287" si="133">D279/C279-1</f>
        <v>0.11419829653518576</v>
      </c>
      <c r="F279" s="221">
        <f t="shared" ref="F279:F287" si="134">D279/B279-1</f>
        <v>0.41074233064600563</v>
      </c>
      <c r="G279" s="222">
        <f>D279-C279</f>
        <v>13.810000000000002</v>
      </c>
      <c r="H279" s="403">
        <f>D279-B279</f>
        <v>39.230000000000004</v>
      </c>
      <c r="I279" s="404"/>
      <c r="J279" s="197"/>
      <c r="K279" s="194">
        <v>87.942699400431351</v>
      </c>
      <c r="L279" s="194">
        <v>105.6343981935234</v>
      </c>
      <c r="M279" s="194">
        <v>113.88477692606592</v>
      </c>
      <c r="N279" s="221">
        <f t="shared" ref="N279:N287" si="135">M279/L279-1</f>
        <v>7.8103145127288442E-2</v>
      </c>
      <c r="O279" s="221">
        <f t="shared" ref="O279:O287" si="136">M279/K279-1</f>
        <v>0.29498841521240959</v>
      </c>
      <c r="P279" s="222">
        <f>M279-L279</f>
        <v>8.2503787325425293</v>
      </c>
      <c r="Q279" s="403">
        <f>M279-K279</f>
        <v>25.942077525634573</v>
      </c>
      <c r="R279" s="404"/>
    </row>
    <row r="280" spans="1:18" x14ac:dyDescent="0.25">
      <c r="A280" s="76" t="s">
        <v>49</v>
      </c>
      <c r="B280" s="223">
        <v>116.11</v>
      </c>
      <c r="C280" s="223">
        <v>152.76</v>
      </c>
      <c r="D280" s="223">
        <v>169.17</v>
      </c>
      <c r="E280" s="224">
        <f t="shared" si="133"/>
        <v>0.10742340926944216</v>
      </c>
      <c r="F280" s="225">
        <f t="shared" si="134"/>
        <v>0.45698044957368</v>
      </c>
      <c r="G280" s="226">
        <f t="shared" ref="G280:G287" si="137">D280-C280</f>
        <v>16.409999999999997</v>
      </c>
      <c r="H280" s="405">
        <f t="shared" ref="H280:H287" si="138">D280-B280</f>
        <v>53.059999999999988</v>
      </c>
      <c r="I280" s="406"/>
      <c r="J280" s="158"/>
      <c r="K280" s="223">
        <v>107.10561795183663</v>
      </c>
      <c r="L280" s="223">
        <v>131.02354389352291</v>
      </c>
      <c r="M280" s="223">
        <v>139.01733679308566</v>
      </c>
      <c r="N280" s="224">
        <f t="shared" si="135"/>
        <v>6.1010354795920874E-2</v>
      </c>
      <c r="O280" s="225">
        <f t="shared" si="136"/>
        <v>0.29794626511187405</v>
      </c>
      <c r="P280" s="226">
        <f t="shared" ref="P280:P287" si="139">M280-L280</f>
        <v>7.9937928995627487</v>
      </c>
      <c r="Q280" s="405">
        <f t="shared" ref="Q280:Q287" si="140">M280-K280</f>
        <v>31.911718841249026</v>
      </c>
      <c r="R280" s="406"/>
    </row>
    <row r="281" spans="1:18" x14ac:dyDescent="0.25">
      <c r="A281" s="79" t="s">
        <v>50</v>
      </c>
      <c r="B281" s="205">
        <v>92.76</v>
      </c>
      <c r="C281" s="205">
        <v>106.12</v>
      </c>
      <c r="D281" s="205">
        <v>117.63</v>
      </c>
      <c r="E281" s="227">
        <f t="shared" si="133"/>
        <v>0.10846211835657726</v>
      </c>
      <c r="F281" s="227">
        <f t="shared" si="134"/>
        <v>0.26811125485122878</v>
      </c>
      <c r="G281" s="217">
        <f t="shared" si="137"/>
        <v>11.509999999999991</v>
      </c>
      <c r="H281" s="401">
        <f t="shared" si="138"/>
        <v>24.86999999999999</v>
      </c>
      <c r="I281" s="402"/>
      <c r="J281" s="158"/>
      <c r="K281" s="205">
        <v>84.934351198061179</v>
      </c>
      <c r="L281" s="205">
        <v>93.470497509949112</v>
      </c>
      <c r="M281" s="205">
        <v>101.28651575637234</v>
      </c>
      <c r="N281" s="227">
        <f t="shared" si="135"/>
        <v>8.3620163095754041E-2</v>
      </c>
      <c r="O281" s="227">
        <f t="shared" si="136"/>
        <v>0.19252710272877716</v>
      </c>
      <c r="P281" s="217">
        <f t="shared" si="139"/>
        <v>7.8160182464232264</v>
      </c>
      <c r="Q281" s="401">
        <f t="shared" si="140"/>
        <v>16.352164558311159</v>
      </c>
      <c r="R281" s="402"/>
    </row>
    <row r="282" spans="1:18" x14ac:dyDescent="0.25">
      <c r="A282" s="79" t="s">
        <v>51</v>
      </c>
      <c r="B282" s="205">
        <v>68.44</v>
      </c>
      <c r="C282" s="205">
        <v>104.63</v>
      </c>
      <c r="D282" s="205">
        <v>82.46</v>
      </c>
      <c r="E282" s="227">
        <f t="shared" si="133"/>
        <v>-0.21188951543534362</v>
      </c>
      <c r="F282" s="227">
        <f t="shared" si="134"/>
        <v>0.20485096434833427</v>
      </c>
      <c r="G282" s="217">
        <f t="shared" si="137"/>
        <v>-22.17</v>
      </c>
      <c r="H282" s="401">
        <f t="shared" si="138"/>
        <v>14.019999999999996</v>
      </c>
      <c r="I282" s="402"/>
      <c r="J282" s="158"/>
      <c r="K282" s="205">
        <v>67.283716727203085</v>
      </c>
      <c r="L282" s="205">
        <v>77.45079014344094</v>
      </c>
      <c r="M282" s="205">
        <v>80.177661819728925</v>
      </c>
      <c r="N282" s="227">
        <f t="shared" si="135"/>
        <v>3.5207796734387564E-2</v>
      </c>
      <c r="O282" s="227">
        <f t="shared" si="136"/>
        <v>0.19163544643057406</v>
      </c>
      <c r="P282" s="217">
        <f t="shared" si="139"/>
        <v>2.7268716762879848</v>
      </c>
      <c r="Q282" s="401">
        <f t="shared" si="140"/>
        <v>12.89394509252584</v>
      </c>
      <c r="R282" s="402"/>
    </row>
    <row r="283" spans="1:18" x14ac:dyDescent="0.25">
      <c r="A283" s="79" t="s">
        <v>52</v>
      </c>
      <c r="B283" s="205">
        <v>58.4</v>
      </c>
      <c r="C283" s="205">
        <v>72.84</v>
      </c>
      <c r="D283" s="205">
        <v>73.680000000000007</v>
      </c>
      <c r="E283" s="227">
        <f t="shared" si="133"/>
        <v>1.1532125205930832E-2</v>
      </c>
      <c r="F283" s="227">
        <f t="shared" si="134"/>
        <v>0.26164383561643856</v>
      </c>
      <c r="G283" s="217">
        <f t="shared" si="137"/>
        <v>0.84000000000000341</v>
      </c>
      <c r="H283" s="401">
        <f t="shared" si="138"/>
        <v>15.280000000000008</v>
      </c>
      <c r="I283" s="402"/>
      <c r="J283" s="158"/>
      <c r="K283" s="205">
        <v>53.050211637501953</v>
      </c>
      <c r="L283" s="205">
        <v>59.119919032167864</v>
      </c>
      <c r="M283" s="205">
        <v>65.867777770139668</v>
      </c>
      <c r="N283" s="227">
        <f t="shared" si="135"/>
        <v>0.11413849762379091</v>
      </c>
      <c r="O283" s="227">
        <f t="shared" si="136"/>
        <v>0.2416119698111967</v>
      </c>
      <c r="P283" s="217">
        <f t="shared" si="139"/>
        <v>6.7478587379718036</v>
      </c>
      <c r="Q283" s="401">
        <f t="shared" si="140"/>
        <v>12.817566132637715</v>
      </c>
      <c r="R283" s="402"/>
    </row>
    <row r="284" spans="1:18" x14ac:dyDescent="0.25">
      <c r="A284" s="79" t="s">
        <v>53</v>
      </c>
      <c r="B284" s="205">
        <v>90.2</v>
      </c>
      <c r="C284" s="205">
        <v>138.74</v>
      </c>
      <c r="D284" s="205">
        <v>165.52</v>
      </c>
      <c r="E284" s="227">
        <f>D284/C284-1</f>
        <v>0.19302292057085202</v>
      </c>
      <c r="F284" s="227">
        <f>D284/B284-1</f>
        <v>0.83503325942350348</v>
      </c>
      <c r="G284" s="217">
        <f>D284-C284</f>
        <v>26.78</v>
      </c>
      <c r="H284" s="401">
        <f>D284-B284</f>
        <v>75.320000000000007</v>
      </c>
      <c r="I284" s="402"/>
      <c r="J284" s="158"/>
      <c r="K284" s="205">
        <v>85.189568752726075</v>
      </c>
      <c r="L284" s="205">
        <v>128.06406554748472</v>
      </c>
      <c r="M284" s="205">
        <v>149.08224071540886</v>
      </c>
      <c r="N284" s="227">
        <f>M284/L284-1</f>
        <v>0.16412234827989924</v>
      </c>
      <c r="O284" s="227">
        <f>M284/K284-1</f>
        <v>0.75000581524411358</v>
      </c>
      <c r="P284" s="217">
        <f>M284-L284</f>
        <v>21.018175167924142</v>
      </c>
      <c r="Q284" s="401">
        <f>M284-K284</f>
        <v>63.892671962682783</v>
      </c>
      <c r="R284" s="402"/>
    </row>
    <row r="285" spans="1:18" x14ac:dyDescent="0.25">
      <c r="A285" s="79" t="s">
        <v>54</v>
      </c>
      <c r="B285" s="205">
        <v>64.92</v>
      </c>
      <c r="C285" s="205">
        <v>85.51</v>
      </c>
      <c r="D285" s="205">
        <v>98.37</v>
      </c>
      <c r="E285" s="227">
        <f t="shared" si="133"/>
        <v>0.15039176704479007</v>
      </c>
      <c r="F285" s="227">
        <f t="shared" si="134"/>
        <v>0.51524953789279127</v>
      </c>
      <c r="G285" s="217">
        <f t="shared" si="137"/>
        <v>12.86</v>
      </c>
      <c r="H285" s="401">
        <f t="shared" si="138"/>
        <v>33.450000000000003</v>
      </c>
      <c r="I285" s="402"/>
      <c r="J285" s="158"/>
      <c r="K285" s="205">
        <v>63.434218237190613</v>
      </c>
      <c r="L285" s="205">
        <v>76.336777154272085</v>
      </c>
      <c r="M285" s="205">
        <v>86.654283016549712</v>
      </c>
      <c r="N285" s="227">
        <f t="shared" si="135"/>
        <v>0.13515773454028013</v>
      </c>
      <c r="O285" s="227">
        <f t="shared" si="136"/>
        <v>0.3660495143573077</v>
      </c>
      <c r="P285" s="217">
        <f t="shared" si="139"/>
        <v>10.317505862277628</v>
      </c>
      <c r="Q285" s="401">
        <f t="shared" si="140"/>
        <v>23.220064779359099</v>
      </c>
      <c r="R285" s="402"/>
    </row>
    <row r="286" spans="1:18" x14ac:dyDescent="0.25">
      <c r="A286" s="79" t="s">
        <v>55</v>
      </c>
      <c r="B286" s="205">
        <v>87.75</v>
      </c>
      <c r="C286" s="205">
        <v>104.36</v>
      </c>
      <c r="D286" s="205">
        <v>114.69</v>
      </c>
      <c r="E286" s="227">
        <f>D286/C286-1</f>
        <v>9.8984285166730634E-2</v>
      </c>
      <c r="F286" s="227">
        <f>D286/B286-1</f>
        <v>0.30700854700854707</v>
      </c>
      <c r="G286" s="217">
        <f>D286-C286</f>
        <v>10.329999999999998</v>
      </c>
      <c r="H286" s="401">
        <f>D286-B286</f>
        <v>26.939999999999998</v>
      </c>
      <c r="I286" s="402"/>
      <c r="J286" s="158"/>
      <c r="K286" s="205">
        <v>81.374807191337254</v>
      </c>
      <c r="L286" s="205">
        <v>89.447012067673299</v>
      </c>
      <c r="M286" s="205">
        <v>98.49828593590648</v>
      </c>
      <c r="N286" s="227">
        <f>M286/L286-1</f>
        <v>0.10119146139152435</v>
      </c>
      <c r="O286" s="227">
        <f>M286/K286-1</f>
        <v>0.21042727270992656</v>
      </c>
      <c r="P286" s="217">
        <f>M286-L286</f>
        <v>9.0512738682331815</v>
      </c>
      <c r="Q286" s="401">
        <f>M286-K286</f>
        <v>17.123478744569226</v>
      </c>
      <c r="R286" s="402"/>
    </row>
    <row r="287" spans="1:18" x14ac:dyDescent="0.25">
      <c r="A287" s="79" t="s">
        <v>56</v>
      </c>
      <c r="B287" s="205">
        <v>96.33</v>
      </c>
      <c r="C287" s="205">
        <v>129.86000000000001</v>
      </c>
      <c r="D287" s="205">
        <v>142.44</v>
      </c>
      <c r="E287" s="227">
        <f t="shared" si="133"/>
        <v>9.687355613737858E-2</v>
      </c>
      <c r="F287" s="227">
        <f t="shared" si="134"/>
        <v>0.4786670819059482</v>
      </c>
      <c r="G287" s="217">
        <f t="shared" si="137"/>
        <v>12.579999999999984</v>
      </c>
      <c r="H287" s="401">
        <f t="shared" si="138"/>
        <v>46.11</v>
      </c>
      <c r="I287" s="402"/>
      <c r="J287" s="158"/>
      <c r="K287" s="205">
        <v>92.797654631006637</v>
      </c>
      <c r="L287" s="205">
        <v>114.50168198212253</v>
      </c>
      <c r="M287" s="205">
        <v>129.03512184826479</v>
      </c>
      <c r="N287" s="227">
        <f t="shared" si="135"/>
        <v>0.12692774127467765</v>
      </c>
      <c r="O287" s="227">
        <f t="shared" si="136"/>
        <v>0.39049981770929443</v>
      </c>
      <c r="P287" s="217">
        <f t="shared" si="139"/>
        <v>14.53343986614226</v>
      </c>
      <c r="Q287" s="397">
        <f t="shared" si="140"/>
        <v>36.237467217258157</v>
      </c>
      <c r="R287" s="398"/>
    </row>
    <row r="288" spans="1:18" x14ac:dyDescent="0.25">
      <c r="A288" s="79" t="s">
        <v>57</v>
      </c>
      <c r="B288" s="205">
        <v>182.57</v>
      </c>
      <c r="C288" s="205">
        <v>172.78</v>
      </c>
      <c r="D288" s="205">
        <v>291.81</v>
      </c>
      <c r="E288" s="227">
        <f>D288/C288-1</f>
        <v>0.68891075355943965</v>
      </c>
      <c r="F288" s="227">
        <f>D288/B288-1</f>
        <v>0.59834583995179935</v>
      </c>
      <c r="G288" s="217">
        <f>D288-C288</f>
        <v>119.03</v>
      </c>
      <c r="H288" s="401">
        <f>D288-B288</f>
        <v>109.24000000000001</v>
      </c>
      <c r="I288" s="402"/>
      <c r="J288" s="158"/>
      <c r="K288" s="205">
        <v>145.07375765467975</v>
      </c>
      <c r="L288" s="205">
        <v>185.50642513642569</v>
      </c>
      <c r="M288" s="205">
        <v>208.16184543253408</v>
      </c>
      <c r="N288" s="227">
        <f>M288/L288-1</f>
        <v>0.12212741569165098</v>
      </c>
      <c r="O288" s="227">
        <f>M288/K288-1</f>
        <v>0.43486905418155231</v>
      </c>
      <c r="P288" s="217">
        <f>M288-L288</f>
        <v>22.655420296108389</v>
      </c>
      <c r="Q288" s="401">
        <f>M288-K288</f>
        <v>63.088087777854327</v>
      </c>
      <c r="R288" s="402"/>
    </row>
    <row r="289" spans="1:18" x14ac:dyDescent="0.25">
      <c r="A289" s="79" t="s">
        <v>80</v>
      </c>
      <c r="B289" s="218">
        <v>57.14</v>
      </c>
      <c r="C289" s="218">
        <v>73.53</v>
      </c>
      <c r="D289" s="218">
        <v>80.040000000000006</v>
      </c>
      <c r="E289" s="227">
        <f>D289/C289-1</f>
        <v>8.8535291717666276E-2</v>
      </c>
      <c r="F289" s="227">
        <f>D289/B289-1</f>
        <v>0.40077003850192527</v>
      </c>
      <c r="G289" s="217">
        <f>D289-C289</f>
        <v>6.5100000000000051</v>
      </c>
      <c r="H289" s="401">
        <f>D289-B289</f>
        <v>22.900000000000006</v>
      </c>
      <c r="I289" s="402"/>
      <c r="J289" s="158"/>
      <c r="K289" s="218">
        <v>55.095620172519752</v>
      </c>
      <c r="L289" s="218">
        <v>64.226114005064417</v>
      </c>
      <c r="M289" s="218">
        <v>69.857366729288515</v>
      </c>
      <c r="N289" s="227">
        <f>M289/L289-1</f>
        <v>8.7678552742270099E-2</v>
      </c>
      <c r="O289" s="227">
        <f>M289/K289-1</f>
        <v>0.26792958334157269</v>
      </c>
      <c r="P289" s="217">
        <f>M289-L289</f>
        <v>5.6312527242240975</v>
      </c>
      <c r="Q289" s="401">
        <f>M289-K289</f>
        <v>14.761746556768763</v>
      </c>
      <c r="R289" s="402"/>
    </row>
    <row r="290" spans="1:18" x14ac:dyDescent="0.25">
      <c r="A290" s="333" t="s">
        <v>13</v>
      </c>
      <c r="B290" s="334"/>
      <c r="C290" s="334"/>
      <c r="D290" s="334"/>
      <c r="E290" s="334"/>
      <c r="F290" s="334"/>
      <c r="G290" s="334"/>
      <c r="H290" s="334"/>
      <c r="I290" s="334"/>
      <c r="J290" s="334"/>
      <c r="K290" s="334"/>
      <c r="L290" s="334"/>
      <c r="M290" s="334"/>
      <c r="N290" s="334"/>
      <c r="O290" s="334"/>
      <c r="P290" s="334"/>
      <c r="Q290" s="334"/>
      <c r="R290" s="335"/>
    </row>
    <row r="291" spans="1:18" ht="21" x14ac:dyDescent="0.35">
      <c r="A291" s="382" t="s">
        <v>81</v>
      </c>
      <c r="B291" s="382"/>
      <c r="C291" s="382"/>
      <c r="D291" s="382"/>
      <c r="E291" s="382"/>
      <c r="F291" s="382"/>
      <c r="G291" s="382"/>
      <c r="H291" s="382"/>
      <c r="I291" s="382"/>
      <c r="J291" s="382"/>
      <c r="K291" s="382"/>
      <c r="L291" s="382"/>
      <c r="M291" s="382"/>
      <c r="N291" s="382"/>
      <c r="O291" s="382"/>
      <c r="P291" s="382"/>
      <c r="Q291" s="382"/>
      <c r="R291" s="382"/>
    </row>
    <row r="292" spans="1:18" x14ac:dyDescent="0.25">
      <c r="A292" s="54"/>
      <c r="B292" s="329" t="s">
        <v>146</v>
      </c>
      <c r="C292" s="330"/>
      <c r="D292" s="330"/>
      <c r="E292" s="330"/>
      <c r="F292" s="330"/>
      <c r="G292" s="330"/>
      <c r="H292" s="330"/>
      <c r="I292" s="331"/>
      <c r="J292" s="157"/>
      <c r="K292" s="329" t="str">
        <f>K$5</f>
        <v>acumulado diciembre</v>
      </c>
      <c r="L292" s="330"/>
      <c r="M292" s="330"/>
      <c r="N292" s="330"/>
      <c r="O292" s="330"/>
      <c r="P292" s="330"/>
      <c r="Q292" s="330"/>
      <c r="R292" s="331"/>
    </row>
    <row r="293" spans="1:18" x14ac:dyDescent="0.25">
      <c r="A293" s="4"/>
      <c r="B293" s="5">
        <f>B$6</f>
        <v>2019</v>
      </c>
      <c r="C293" s="5">
        <f>C$6</f>
        <v>2022</v>
      </c>
      <c r="D293" s="5">
        <f>D$6</f>
        <v>2023</v>
      </c>
      <c r="E293" s="5" t="str">
        <f>CONCATENATE("var ",RIGHT(D293,2),"/",RIGHT(C293,2))</f>
        <v>var 23/22</v>
      </c>
      <c r="F293" s="5" t="str">
        <f>CONCATENATE("var ",RIGHT(D293,2),"/",RIGHT(B293,2))</f>
        <v>var 23/19</v>
      </c>
      <c r="G293" s="5" t="str">
        <f>CONCATENATE("dif ",RIGHT(D293,2),"-",RIGHT(C293,2))</f>
        <v>dif 23-22</v>
      </c>
      <c r="H293" s="339" t="str">
        <f>CONCATENATE("dif ",RIGHT(D293,2),"-",RIGHT(B293,2))</f>
        <v>dif 23-19</v>
      </c>
      <c r="I293" s="340"/>
      <c r="J293" s="158"/>
      <c r="K293" s="5">
        <f>K$6</f>
        <v>2019</v>
      </c>
      <c r="L293" s="5">
        <f>L$6</f>
        <v>2022</v>
      </c>
      <c r="M293" s="5">
        <f>M$6</f>
        <v>2023</v>
      </c>
      <c r="N293" s="5" t="str">
        <f>CONCATENATE("var ",RIGHT(M293,2),"/",RIGHT(L293,2))</f>
        <v>var 23/22</v>
      </c>
      <c r="O293" s="5" t="str">
        <f>CONCATENATE("var ",RIGHT(M293,2),"/",RIGHT(K293,2))</f>
        <v>var 23/19</v>
      </c>
      <c r="P293" s="5" t="str">
        <f>CONCATENATE("dif ",RIGHT(M293,2),"-",RIGHT(L293,2))</f>
        <v>dif 23-22</v>
      </c>
      <c r="Q293" s="339" t="str">
        <f>CONCATENATE("dif ",RIGHT(M293,2),"-",RIGHT(K293,2))</f>
        <v>dif 23-19</v>
      </c>
      <c r="R293" s="340"/>
    </row>
    <row r="294" spans="1:18" x14ac:dyDescent="0.25">
      <c r="A294" s="159" t="s">
        <v>4</v>
      </c>
      <c r="B294" s="194">
        <v>76.67</v>
      </c>
      <c r="C294" s="194">
        <v>97.52</v>
      </c>
      <c r="D294" s="194">
        <v>112.26</v>
      </c>
      <c r="E294" s="195">
        <f t="shared" ref="E294:E305" si="141">D294/C294-1</f>
        <v>0.15114848236259237</v>
      </c>
      <c r="F294" s="195">
        <f t="shared" ref="F294:F305" si="142">D294/B294-1</f>
        <v>0.4641972088170081</v>
      </c>
      <c r="G294" s="228">
        <f>D294-C294</f>
        <v>14.740000000000009</v>
      </c>
      <c r="H294" s="407">
        <f>D294-B294</f>
        <v>35.590000000000003</v>
      </c>
      <c r="I294" s="408"/>
      <c r="J294" s="197"/>
      <c r="K294" s="194">
        <v>70.462179058459554</v>
      </c>
      <c r="L294" s="194">
        <v>80.575938870110065</v>
      </c>
      <c r="M294" s="194">
        <v>93.239870623231781</v>
      </c>
      <c r="N294" s="195">
        <f t="shared" ref="N294:N305" si="143">M294/L294-1</f>
        <v>0.15716765985856163</v>
      </c>
      <c r="O294" s="195">
        <f t="shared" ref="O294:O305" si="144">M294/K294-1</f>
        <v>0.32326124268559053</v>
      </c>
      <c r="P294" s="228">
        <f>M294-L294</f>
        <v>12.663931753121716</v>
      </c>
      <c r="Q294" s="407">
        <f>M294-K294</f>
        <v>22.777691564772226</v>
      </c>
      <c r="R294" s="408"/>
    </row>
    <row r="295" spans="1:18" x14ac:dyDescent="0.25">
      <c r="A295" s="163" t="s">
        <v>5</v>
      </c>
      <c r="B295" s="198">
        <v>83</v>
      </c>
      <c r="C295" s="198">
        <v>106.8</v>
      </c>
      <c r="D295" s="198">
        <v>122.66</v>
      </c>
      <c r="E295" s="199">
        <f t="shared" si="141"/>
        <v>0.14850187265917603</v>
      </c>
      <c r="F295" s="199">
        <f t="shared" si="142"/>
        <v>0.47783132530120476</v>
      </c>
      <c r="G295" s="229">
        <f t="shared" ref="G295:G305" si="145">D295-C295</f>
        <v>15.86</v>
      </c>
      <c r="H295" s="409">
        <f t="shared" ref="H295:H305" si="146">D295-B295</f>
        <v>39.659999999999997</v>
      </c>
      <c r="I295" s="410"/>
      <c r="J295" s="201"/>
      <c r="K295" s="198">
        <v>77.324921982663156</v>
      </c>
      <c r="L295" s="198">
        <v>88.203454575348346</v>
      </c>
      <c r="M295" s="198">
        <v>102.89250084820024</v>
      </c>
      <c r="N295" s="199">
        <f t="shared" si="143"/>
        <v>0.16653595194849991</v>
      </c>
      <c r="O295" s="199">
        <f t="shared" si="144"/>
        <v>0.33065120804479475</v>
      </c>
      <c r="P295" s="229">
        <f t="shared" ref="P295:P305" si="147">M295-L295</f>
        <v>14.689046272851897</v>
      </c>
      <c r="Q295" s="409">
        <f t="shared" ref="Q295:Q305" si="148">M295-K295</f>
        <v>25.567578865537087</v>
      </c>
      <c r="R295" s="410"/>
    </row>
    <row r="296" spans="1:18" x14ac:dyDescent="0.25">
      <c r="A296" s="26" t="s">
        <v>72</v>
      </c>
      <c r="B296" s="202">
        <v>125.78</v>
      </c>
      <c r="C296" s="202">
        <v>169.34</v>
      </c>
      <c r="D296" s="202">
        <v>189.35</v>
      </c>
      <c r="E296" s="227">
        <f t="shared" si="141"/>
        <v>0.11816463918743358</v>
      </c>
      <c r="F296" s="227">
        <f t="shared" si="142"/>
        <v>0.50540626490698037</v>
      </c>
      <c r="G296" s="230">
        <f t="shared" si="145"/>
        <v>20.009999999999991</v>
      </c>
      <c r="H296" s="411">
        <f t="shared" si="146"/>
        <v>63.569999999999993</v>
      </c>
      <c r="I296" s="412"/>
      <c r="J296" s="158"/>
      <c r="K296" s="202">
        <v>117.67020736939638</v>
      </c>
      <c r="L296" s="202">
        <v>145.27396626994855</v>
      </c>
      <c r="M296" s="202">
        <v>160.5459931401883</v>
      </c>
      <c r="N296" s="227">
        <f t="shared" si="143"/>
        <v>0.105125696381561</v>
      </c>
      <c r="O296" s="227">
        <f t="shared" si="144"/>
        <v>0.36437248415985235</v>
      </c>
      <c r="P296" s="217">
        <f t="shared" si="147"/>
        <v>15.272026870239756</v>
      </c>
      <c r="Q296" s="401">
        <f t="shared" si="148"/>
        <v>42.875785770791921</v>
      </c>
      <c r="R296" s="402"/>
    </row>
    <row r="297" spans="1:18" x14ac:dyDescent="0.25">
      <c r="A297" s="26" t="s">
        <v>73</v>
      </c>
      <c r="B297" s="205">
        <v>81.13</v>
      </c>
      <c r="C297" s="205">
        <v>100.03</v>
      </c>
      <c r="D297" s="205">
        <v>115.4</v>
      </c>
      <c r="E297" s="227">
        <f t="shared" si="141"/>
        <v>0.15365390382885136</v>
      </c>
      <c r="F297" s="227">
        <f t="shared" si="142"/>
        <v>0.42240848021693589</v>
      </c>
      <c r="G297" s="230">
        <f t="shared" si="145"/>
        <v>15.370000000000005</v>
      </c>
      <c r="H297" s="411">
        <f t="shared" si="146"/>
        <v>34.27000000000001</v>
      </c>
      <c r="I297" s="412"/>
      <c r="J297" s="158"/>
      <c r="K297" s="205">
        <v>76.009373119797331</v>
      </c>
      <c r="L297" s="205">
        <v>81.304540457210464</v>
      </c>
      <c r="M297" s="205">
        <v>97.301829497256406</v>
      </c>
      <c r="N297" s="227">
        <f t="shared" si="143"/>
        <v>0.19675763432258875</v>
      </c>
      <c r="O297" s="227">
        <f t="shared" si="144"/>
        <v>0.28012935120383542</v>
      </c>
      <c r="P297" s="217">
        <f t="shared" si="147"/>
        <v>15.997289040045942</v>
      </c>
      <c r="Q297" s="401">
        <f t="shared" si="148"/>
        <v>21.292456377459075</v>
      </c>
      <c r="R297" s="402"/>
    </row>
    <row r="298" spans="1:18" x14ac:dyDescent="0.25">
      <c r="A298" s="26" t="s">
        <v>74</v>
      </c>
      <c r="B298" s="205">
        <v>53.02</v>
      </c>
      <c r="C298" s="205">
        <v>62.62</v>
      </c>
      <c r="D298" s="205">
        <v>73.760000000000005</v>
      </c>
      <c r="E298" s="227">
        <f t="shared" si="141"/>
        <v>0.17789843500479097</v>
      </c>
      <c r="F298" s="227">
        <f t="shared" si="142"/>
        <v>0.39117314221048671</v>
      </c>
      <c r="G298" s="230">
        <f t="shared" si="145"/>
        <v>11.140000000000008</v>
      </c>
      <c r="H298" s="411">
        <f t="shared" si="146"/>
        <v>20.740000000000002</v>
      </c>
      <c r="I298" s="412"/>
      <c r="J298" s="158"/>
      <c r="K298" s="205">
        <v>48.263802689574433</v>
      </c>
      <c r="L298" s="205">
        <v>48.834518348799861</v>
      </c>
      <c r="M298" s="205">
        <v>61.290497684515707</v>
      </c>
      <c r="N298" s="227">
        <f t="shared" si="143"/>
        <v>0.25506505965205162</v>
      </c>
      <c r="O298" s="227">
        <f t="shared" si="144"/>
        <v>0.26990610496912204</v>
      </c>
      <c r="P298" s="217">
        <f t="shared" si="147"/>
        <v>12.455979335715845</v>
      </c>
      <c r="Q298" s="401">
        <f t="shared" si="148"/>
        <v>13.026694994941273</v>
      </c>
      <c r="R298" s="402"/>
    </row>
    <row r="299" spans="1:18" x14ac:dyDescent="0.25">
      <c r="A299" s="26" t="s">
        <v>75</v>
      </c>
      <c r="B299" s="205">
        <v>38.869999999999997</v>
      </c>
      <c r="C299" s="205">
        <v>53.07</v>
      </c>
      <c r="D299" s="205">
        <v>62.52</v>
      </c>
      <c r="E299" s="227">
        <f t="shared" si="141"/>
        <v>0.17806670435274174</v>
      </c>
      <c r="F299" s="227">
        <f t="shared" si="142"/>
        <v>0.60843838435811692</v>
      </c>
      <c r="G299" s="230">
        <f t="shared" si="145"/>
        <v>9.4500000000000028</v>
      </c>
      <c r="H299" s="411">
        <f t="shared" si="146"/>
        <v>23.650000000000006</v>
      </c>
      <c r="I299" s="412"/>
      <c r="J299" s="158"/>
      <c r="K299" s="205">
        <v>34.17861037614842</v>
      </c>
      <c r="L299" s="205">
        <v>39.110373999188482</v>
      </c>
      <c r="M299" s="205">
        <v>47.899762738582588</v>
      </c>
      <c r="N299" s="227">
        <f t="shared" si="143"/>
        <v>0.22473292481366913</v>
      </c>
      <c r="O299" s="227">
        <f t="shared" si="144"/>
        <v>0.40145436609118224</v>
      </c>
      <c r="P299" s="217">
        <f t="shared" si="147"/>
        <v>8.7893887393941057</v>
      </c>
      <c r="Q299" s="401">
        <f t="shared" si="148"/>
        <v>13.721152362434168</v>
      </c>
      <c r="R299" s="402"/>
    </row>
    <row r="300" spans="1:18" x14ac:dyDescent="0.25">
      <c r="A300" s="26" t="s">
        <v>76</v>
      </c>
      <c r="B300" s="210">
        <v>45.4</v>
      </c>
      <c r="C300" s="210">
        <v>47.98</v>
      </c>
      <c r="D300" s="210">
        <v>52.96</v>
      </c>
      <c r="E300" s="227">
        <f t="shared" si="141"/>
        <v>0.10379324718632765</v>
      </c>
      <c r="F300" s="227">
        <f t="shared" si="142"/>
        <v>0.16651982378854635</v>
      </c>
      <c r="G300" s="230">
        <f t="shared" si="145"/>
        <v>4.980000000000004</v>
      </c>
      <c r="H300" s="411">
        <f t="shared" si="146"/>
        <v>7.5600000000000023</v>
      </c>
      <c r="I300" s="412"/>
      <c r="J300" s="158"/>
      <c r="K300" s="210">
        <v>39.817140033945734</v>
      </c>
      <c r="L300" s="210">
        <v>39.41362470988512</v>
      </c>
      <c r="M300" s="210">
        <v>41.043202561763941</v>
      </c>
      <c r="N300" s="227">
        <f t="shared" si="143"/>
        <v>4.1345546467085326E-2</v>
      </c>
      <c r="O300" s="227">
        <f t="shared" si="144"/>
        <v>3.0792330307323423E-2</v>
      </c>
      <c r="P300" s="217">
        <f t="shared" si="147"/>
        <v>1.6295778518788211</v>
      </c>
      <c r="Q300" s="401">
        <f t="shared" si="148"/>
        <v>1.2260625278182076</v>
      </c>
      <c r="R300" s="402"/>
    </row>
    <row r="301" spans="1:18" x14ac:dyDescent="0.25">
      <c r="A301" s="163" t="s">
        <v>11</v>
      </c>
      <c r="B301" s="198">
        <v>58.54</v>
      </c>
      <c r="C301" s="198">
        <v>65.55</v>
      </c>
      <c r="D301" s="198">
        <v>76.92</v>
      </c>
      <c r="E301" s="199">
        <f t="shared" si="141"/>
        <v>0.17345537757437079</v>
      </c>
      <c r="F301" s="199">
        <f t="shared" si="142"/>
        <v>0.31397335155449269</v>
      </c>
      <c r="G301" s="229">
        <f t="shared" si="145"/>
        <v>11.370000000000005</v>
      </c>
      <c r="H301" s="409">
        <f t="shared" si="146"/>
        <v>18.380000000000003</v>
      </c>
      <c r="I301" s="410"/>
      <c r="J301" s="201"/>
      <c r="K301" s="198">
        <v>51.246687735564677</v>
      </c>
      <c r="L301" s="198">
        <v>53.226660654113111</v>
      </c>
      <c r="M301" s="198">
        <v>60.788102294014109</v>
      </c>
      <c r="N301" s="199">
        <f t="shared" si="143"/>
        <v>0.14206116910166688</v>
      </c>
      <c r="O301" s="199">
        <f t="shared" si="144"/>
        <v>0.18618597571971063</v>
      </c>
      <c r="P301" s="229">
        <f t="shared" si="147"/>
        <v>7.5614416399009983</v>
      </c>
      <c r="Q301" s="409">
        <f t="shared" si="148"/>
        <v>9.5414145584494321</v>
      </c>
      <c r="R301" s="410"/>
    </row>
    <row r="302" spans="1:18" x14ac:dyDescent="0.25">
      <c r="A302" s="25" t="s">
        <v>12</v>
      </c>
      <c r="B302" s="213">
        <v>98.12</v>
      </c>
      <c r="C302" s="213">
        <v>116.23</v>
      </c>
      <c r="D302" s="213">
        <v>135.97999999999999</v>
      </c>
      <c r="E302" s="227">
        <f t="shared" si="141"/>
        <v>0.16992170696033715</v>
      </c>
      <c r="F302" s="227">
        <f t="shared" si="142"/>
        <v>0.38585405625764357</v>
      </c>
      <c r="G302" s="230">
        <f t="shared" si="145"/>
        <v>19.749999999999986</v>
      </c>
      <c r="H302" s="411">
        <f t="shared" si="146"/>
        <v>37.859999999999985</v>
      </c>
      <c r="I302" s="412"/>
      <c r="J302" s="158"/>
      <c r="K302" s="213">
        <v>82.833528308391266</v>
      </c>
      <c r="L302" s="213">
        <v>89.583629344295034</v>
      </c>
      <c r="M302" s="213">
        <v>104.41129706268549</v>
      </c>
      <c r="N302" s="227">
        <f t="shared" si="143"/>
        <v>0.16551760435384422</v>
      </c>
      <c r="O302" s="227">
        <f t="shared" si="144"/>
        <v>0.26049558910444648</v>
      </c>
      <c r="P302" s="217">
        <f t="shared" si="147"/>
        <v>14.827667718390458</v>
      </c>
      <c r="Q302" s="401">
        <f t="shared" si="148"/>
        <v>21.577768754294226</v>
      </c>
      <c r="R302" s="402"/>
    </row>
    <row r="303" spans="1:18" x14ac:dyDescent="0.25">
      <c r="A303" s="26" t="s">
        <v>8</v>
      </c>
      <c r="B303" s="205">
        <v>63.69</v>
      </c>
      <c r="C303" s="205">
        <v>68.67</v>
      </c>
      <c r="D303" s="205">
        <v>78.73</v>
      </c>
      <c r="E303" s="227">
        <f t="shared" si="141"/>
        <v>0.14649774282801808</v>
      </c>
      <c r="F303" s="227">
        <f t="shared" si="142"/>
        <v>0.23614382163604963</v>
      </c>
      <c r="G303" s="230">
        <f t="shared" si="145"/>
        <v>10.060000000000002</v>
      </c>
      <c r="H303" s="411">
        <f t="shared" si="146"/>
        <v>15.040000000000006</v>
      </c>
      <c r="I303" s="412"/>
      <c r="J303" s="158"/>
      <c r="K303" s="205">
        <v>55.459834366264914</v>
      </c>
      <c r="L303" s="205">
        <v>56.438674947485687</v>
      </c>
      <c r="M303" s="205">
        <v>64.786391002378792</v>
      </c>
      <c r="N303" s="227">
        <f t="shared" si="143"/>
        <v>0.14790772573346866</v>
      </c>
      <c r="O303" s="227">
        <f t="shared" si="144"/>
        <v>0.16816776939000433</v>
      </c>
      <c r="P303" s="217">
        <f t="shared" si="147"/>
        <v>8.3477160548931053</v>
      </c>
      <c r="Q303" s="401">
        <f t="shared" si="148"/>
        <v>9.3265566361138781</v>
      </c>
      <c r="R303" s="402"/>
    </row>
    <row r="304" spans="1:18" x14ac:dyDescent="0.25">
      <c r="A304" s="26" t="s">
        <v>9</v>
      </c>
      <c r="B304" s="205">
        <v>40.340000000000003</v>
      </c>
      <c r="C304" s="205">
        <v>47.5</v>
      </c>
      <c r="D304" s="205">
        <v>57.19</v>
      </c>
      <c r="E304" s="227">
        <f t="shared" si="141"/>
        <v>0.20399999999999996</v>
      </c>
      <c r="F304" s="227">
        <f t="shared" si="142"/>
        <v>0.41769955379276125</v>
      </c>
      <c r="G304" s="230">
        <f t="shared" si="145"/>
        <v>9.6899999999999977</v>
      </c>
      <c r="H304" s="411">
        <f t="shared" si="146"/>
        <v>16.849999999999994</v>
      </c>
      <c r="I304" s="412"/>
      <c r="J304" s="158"/>
      <c r="K304" s="205">
        <v>36.634444365976321</v>
      </c>
      <c r="L304" s="205">
        <v>36.252549408585843</v>
      </c>
      <c r="M304" s="205">
        <v>43.070830344375246</v>
      </c>
      <c r="N304" s="227">
        <f t="shared" si="143"/>
        <v>0.18807728137802626</v>
      </c>
      <c r="O304" s="227">
        <f t="shared" si="144"/>
        <v>0.17569219595907448</v>
      </c>
      <c r="P304" s="217">
        <f t="shared" si="147"/>
        <v>6.818280935789403</v>
      </c>
      <c r="Q304" s="401">
        <f t="shared" si="148"/>
        <v>6.4363859783989241</v>
      </c>
      <c r="R304" s="402"/>
    </row>
    <row r="305" spans="1:18" x14ac:dyDescent="0.25">
      <c r="A305" s="27" t="s">
        <v>10</v>
      </c>
      <c r="B305" s="218">
        <v>61.93</v>
      </c>
      <c r="C305" s="218">
        <v>64.77</v>
      </c>
      <c r="D305" s="218">
        <v>84.18</v>
      </c>
      <c r="E305" s="231">
        <f t="shared" si="141"/>
        <v>0.29967577582214</v>
      </c>
      <c r="F305" s="231">
        <f t="shared" si="142"/>
        <v>0.3592766026158567</v>
      </c>
      <c r="G305" s="232">
        <f t="shared" si="145"/>
        <v>19.410000000000011</v>
      </c>
      <c r="H305" s="416">
        <f t="shared" si="146"/>
        <v>22.250000000000007</v>
      </c>
      <c r="I305" s="417"/>
      <c r="J305" s="233"/>
      <c r="K305" s="218">
        <v>53.288216244932762</v>
      </c>
      <c r="L305" s="218">
        <v>55.897474609382293</v>
      </c>
      <c r="M305" s="218">
        <v>57.520727062132913</v>
      </c>
      <c r="N305" s="231">
        <f t="shared" si="143"/>
        <v>2.9039817345847707E-2</v>
      </c>
      <c r="O305" s="231">
        <f t="shared" si="144"/>
        <v>7.9426768532576464E-2</v>
      </c>
      <c r="P305" s="234">
        <f t="shared" si="147"/>
        <v>1.62325245275062</v>
      </c>
      <c r="Q305" s="418">
        <f t="shared" si="148"/>
        <v>4.2325108172001507</v>
      </c>
      <c r="R305" s="419"/>
    </row>
    <row r="306" spans="1:18" x14ac:dyDescent="0.25">
      <c r="A306" s="413" t="s">
        <v>13</v>
      </c>
      <c r="B306" s="414"/>
      <c r="C306" s="414"/>
      <c r="D306" s="414"/>
      <c r="E306" s="414"/>
      <c r="F306" s="414"/>
      <c r="G306" s="414"/>
      <c r="H306" s="414"/>
      <c r="I306" s="414"/>
      <c r="J306" s="414"/>
      <c r="K306" s="414"/>
      <c r="L306" s="414"/>
      <c r="M306" s="414"/>
      <c r="N306" s="414"/>
      <c r="O306" s="414"/>
      <c r="P306" s="414"/>
      <c r="Q306" s="414"/>
      <c r="R306" s="415"/>
    </row>
    <row r="307" spans="1:18" ht="21" x14ac:dyDescent="0.35">
      <c r="A307" s="382" t="s">
        <v>82</v>
      </c>
      <c r="B307" s="382"/>
      <c r="C307" s="382"/>
      <c r="D307" s="382"/>
      <c r="E307" s="382"/>
      <c r="F307" s="382"/>
      <c r="G307" s="382"/>
      <c r="H307" s="382"/>
      <c r="I307" s="382"/>
      <c r="J307" s="382"/>
      <c r="K307" s="382"/>
      <c r="L307" s="382"/>
      <c r="M307" s="382"/>
      <c r="N307" s="382"/>
      <c r="O307" s="382"/>
      <c r="P307" s="382"/>
      <c r="Q307" s="382"/>
      <c r="R307" s="382"/>
    </row>
    <row r="308" spans="1:18" x14ac:dyDescent="0.25">
      <c r="A308" s="54"/>
      <c r="B308" s="329" t="s">
        <v>146</v>
      </c>
      <c r="C308" s="330"/>
      <c r="D308" s="330"/>
      <c r="E308" s="330"/>
      <c r="F308" s="330"/>
      <c r="G308" s="330"/>
      <c r="H308" s="330"/>
      <c r="I308" s="331"/>
      <c r="J308" s="157"/>
      <c r="K308" s="329" t="str">
        <f>K$5</f>
        <v>acumulado diciembre</v>
      </c>
      <c r="L308" s="330"/>
      <c r="M308" s="330"/>
      <c r="N308" s="330"/>
      <c r="O308" s="330"/>
      <c r="P308" s="330"/>
      <c r="Q308" s="330"/>
      <c r="R308" s="331"/>
    </row>
    <row r="309" spans="1:18" x14ac:dyDescent="0.25">
      <c r="A309" s="4"/>
      <c r="B309" s="5">
        <f>B$6</f>
        <v>2019</v>
      </c>
      <c r="C309" s="5">
        <f>C$6</f>
        <v>2022</v>
      </c>
      <c r="D309" s="5">
        <f>D$6</f>
        <v>2023</v>
      </c>
      <c r="E309" s="5" t="str">
        <f>CONCATENATE("var ",RIGHT(D309,2),"/",RIGHT(C309,2))</f>
        <v>var 23/22</v>
      </c>
      <c r="F309" s="5" t="str">
        <f>CONCATENATE("var ",RIGHT(D309,2),"/",RIGHT(B309,2))</f>
        <v>var 23/19</v>
      </c>
      <c r="G309" s="5" t="str">
        <f>CONCATENATE("dif ",RIGHT(D309,2),"-",RIGHT(C309,2))</f>
        <v>dif 23-22</v>
      </c>
      <c r="H309" s="339" t="str">
        <f>CONCATENATE("dif ",RIGHT(D309,2),"-",RIGHT(B309,2))</f>
        <v>dif 23-19</v>
      </c>
      <c r="I309" s="340"/>
      <c r="J309" s="158"/>
      <c r="K309" s="5">
        <f>K$6</f>
        <v>2019</v>
      </c>
      <c r="L309" s="5">
        <f>L$6</f>
        <v>2022</v>
      </c>
      <c r="M309" s="5">
        <f>M$6</f>
        <v>2023</v>
      </c>
      <c r="N309" s="5" t="str">
        <f>CONCATENATE("var ",RIGHT(M309,2),"/",RIGHT(L309,2))</f>
        <v>var 23/22</v>
      </c>
      <c r="O309" s="5" t="str">
        <f>CONCATENATE("var ",RIGHT(M309,2),"/",RIGHT(K309,2))</f>
        <v>var 23/19</v>
      </c>
      <c r="P309" s="5" t="str">
        <f>CONCATENATE("dif ",RIGHT(M309,2),"-",RIGHT(L309,2))</f>
        <v>dif 23-22</v>
      </c>
      <c r="Q309" s="339" t="str">
        <f>CONCATENATE("dif ",RIGHT(M309,2),"-",RIGHT(K309,2))</f>
        <v>dif 23-19</v>
      </c>
      <c r="R309" s="340"/>
    </row>
    <row r="310" spans="1:18" x14ac:dyDescent="0.25">
      <c r="A310" s="159" t="s">
        <v>48</v>
      </c>
      <c r="B310" s="194">
        <v>76.67</v>
      </c>
      <c r="C310" s="194">
        <v>97.52</v>
      </c>
      <c r="D310" s="194">
        <v>112.26</v>
      </c>
      <c r="E310" s="221">
        <f t="shared" ref="E310:E318" si="149">D310/C310-1</f>
        <v>0.15114848236259237</v>
      </c>
      <c r="F310" s="221">
        <f t="shared" ref="F310:F318" si="150">D310/B310-1</f>
        <v>0.4641972088170081</v>
      </c>
      <c r="G310" s="228">
        <f>D310-C310</f>
        <v>14.740000000000009</v>
      </c>
      <c r="H310" s="407">
        <f>D310-B310</f>
        <v>35.590000000000003</v>
      </c>
      <c r="I310" s="408"/>
      <c r="J310" s="197"/>
      <c r="K310" s="194">
        <v>70.462179058459554</v>
      </c>
      <c r="L310" s="194">
        <v>80.575938870110065</v>
      </c>
      <c r="M310" s="194">
        <v>93.239870623231781</v>
      </c>
      <c r="N310" s="221">
        <f t="shared" ref="N310:N318" si="151">M310/L310-1</f>
        <v>0.15716765985856163</v>
      </c>
      <c r="O310" s="221">
        <f t="shared" ref="O310:O318" si="152">M310/K310-1</f>
        <v>0.32326124268559053</v>
      </c>
      <c r="P310" s="228">
        <f>M310-L310</f>
        <v>12.663931753121716</v>
      </c>
      <c r="Q310" s="407">
        <f>M310-K310</f>
        <v>22.777691564772226</v>
      </c>
      <c r="R310" s="408"/>
    </row>
    <row r="311" spans="1:18" x14ac:dyDescent="0.25">
      <c r="A311" s="76" t="s">
        <v>49</v>
      </c>
      <c r="B311" s="223">
        <v>95.17</v>
      </c>
      <c r="C311" s="223">
        <v>129.44999999999999</v>
      </c>
      <c r="D311" s="223">
        <v>145.85</v>
      </c>
      <c r="E311" s="235">
        <f t="shared" si="149"/>
        <v>0.12668984163769803</v>
      </c>
      <c r="F311" s="235">
        <f t="shared" si="150"/>
        <v>0.53252075233792162</v>
      </c>
      <c r="G311" s="236">
        <f t="shared" ref="G311:G318" si="153">D311-C311</f>
        <v>16.400000000000006</v>
      </c>
      <c r="H311" s="422">
        <f t="shared" ref="H311:H318" si="154">D311-B311</f>
        <v>50.679999999999993</v>
      </c>
      <c r="I311" s="423"/>
      <c r="J311" s="158"/>
      <c r="K311" s="223">
        <v>89.937364239492467</v>
      </c>
      <c r="L311" s="223">
        <v>107.71865816543777</v>
      </c>
      <c r="M311" s="223">
        <v>119.34832375979207</v>
      </c>
      <c r="N311" s="235">
        <f>M311/L311-1</f>
        <v>0.10796333515864154</v>
      </c>
      <c r="O311" s="235">
        <f t="shared" si="152"/>
        <v>0.32701602686489362</v>
      </c>
      <c r="P311" s="236">
        <f t="shared" ref="P311:P318" si="155">M311-L311</f>
        <v>11.629665594354293</v>
      </c>
      <c r="Q311" s="422">
        <f t="shared" ref="Q311:Q318" si="156">M311-K311</f>
        <v>29.410959520299599</v>
      </c>
      <c r="R311" s="423"/>
    </row>
    <row r="312" spans="1:18" x14ac:dyDescent="0.25">
      <c r="A312" s="79" t="s">
        <v>50</v>
      </c>
      <c r="B312" s="205">
        <v>75.39</v>
      </c>
      <c r="C312" s="205">
        <v>85.77</v>
      </c>
      <c r="D312" s="205">
        <v>99.84</v>
      </c>
      <c r="E312" s="227">
        <f t="shared" si="149"/>
        <v>0.16404337180832473</v>
      </c>
      <c r="F312" s="227">
        <f t="shared" si="150"/>
        <v>0.32431356943891765</v>
      </c>
      <c r="G312" s="237">
        <f t="shared" si="153"/>
        <v>14.070000000000007</v>
      </c>
      <c r="H312" s="420">
        <f t="shared" si="154"/>
        <v>24.450000000000003</v>
      </c>
      <c r="I312" s="421"/>
      <c r="J312" s="158"/>
      <c r="K312" s="205">
        <v>68.492502845088453</v>
      </c>
      <c r="L312" s="205">
        <v>71.230175144232774</v>
      </c>
      <c r="M312" s="205">
        <v>83.788533081515766</v>
      </c>
      <c r="N312" s="227">
        <f t="shared" si="151"/>
        <v>0.17630671147240307</v>
      </c>
      <c r="O312" s="227">
        <f t="shared" si="152"/>
        <v>0.22332415375479564</v>
      </c>
      <c r="P312" s="237">
        <f t="shared" si="155"/>
        <v>12.558357937282992</v>
      </c>
      <c r="Q312" s="420">
        <f t="shared" si="156"/>
        <v>15.296030236427313</v>
      </c>
      <c r="R312" s="421"/>
    </row>
    <row r="313" spans="1:18" x14ac:dyDescent="0.25">
      <c r="A313" s="79" t="s">
        <v>51</v>
      </c>
      <c r="B313" s="205">
        <v>54.99</v>
      </c>
      <c r="C313" s="205">
        <v>84.53</v>
      </c>
      <c r="D313" s="205">
        <v>69.98</v>
      </c>
      <c r="E313" s="227">
        <f t="shared" si="149"/>
        <v>-0.17212823849520875</v>
      </c>
      <c r="F313" s="227">
        <f t="shared" si="150"/>
        <v>0.27259501727586843</v>
      </c>
      <c r="G313" s="237">
        <f t="shared" si="153"/>
        <v>-14.549999999999997</v>
      </c>
      <c r="H313" s="420">
        <f t="shared" si="154"/>
        <v>14.990000000000002</v>
      </c>
      <c r="I313" s="421"/>
      <c r="J313" s="158"/>
      <c r="K313" s="205">
        <v>47.785265573386233</v>
      </c>
      <c r="L313" s="205">
        <v>53.916670911208421</v>
      </c>
      <c r="M313" s="205">
        <v>54.695924406713544</v>
      </c>
      <c r="N313" s="227">
        <f t="shared" si="151"/>
        <v>1.4452923044681709E-2</v>
      </c>
      <c r="O313" s="227">
        <f t="shared" si="152"/>
        <v>0.14461903162836398</v>
      </c>
      <c r="P313" s="237">
        <f t="shared" si="155"/>
        <v>0.77925349550512379</v>
      </c>
      <c r="Q313" s="420">
        <f t="shared" si="156"/>
        <v>6.9106588333273109</v>
      </c>
      <c r="R313" s="421"/>
    </row>
    <row r="314" spans="1:18" x14ac:dyDescent="0.25">
      <c r="A314" s="79" t="s">
        <v>52</v>
      </c>
      <c r="B314" s="205">
        <v>45.99</v>
      </c>
      <c r="C314" s="205">
        <v>56.56</v>
      </c>
      <c r="D314" s="205">
        <v>60.51</v>
      </c>
      <c r="E314" s="227">
        <f t="shared" si="149"/>
        <v>6.983734087694482E-2</v>
      </c>
      <c r="F314" s="227">
        <f t="shared" si="150"/>
        <v>0.31572080887149379</v>
      </c>
      <c r="G314" s="237">
        <f t="shared" si="153"/>
        <v>3.9499999999999957</v>
      </c>
      <c r="H314" s="420">
        <f t="shared" si="154"/>
        <v>14.519999999999996</v>
      </c>
      <c r="I314" s="421"/>
      <c r="J314" s="158"/>
      <c r="K314" s="205">
        <v>41.279295390431436</v>
      </c>
      <c r="L314" s="205">
        <v>42.012394907988785</v>
      </c>
      <c r="M314" s="205">
        <v>51.990144008165785</v>
      </c>
      <c r="N314" s="227">
        <f t="shared" si="151"/>
        <v>0.23749536588021791</v>
      </c>
      <c r="O314" s="227">
        <f t="shared" si="152"/>
        <v>0.25947266096545651</v>
      </c>
      <c r="P314" s="237">
        <f t="shared" si="155"/>
        <v>9.9777491001770002</v>
      </c>
      <c r="Q314" s="420">
        <f t="shared" si="156"/>
        <v>10.710848617734349</v>
      </c>
      <c r="R314" s="421"/>
    </row>
    <row r="315" spans="1:18" x14ac:dyDescent="0.25">
      <c r="A315" s="79" t="s">
        <v>53</v>
      </c>
      <c r="B315" s="205">
        <v>71.510000000000005</v>
      </c>
      <c r="C315" s="205">
        <v>116.02</v>
      </c>
      <c r="D315" s="205">
        <v>135.97999999999999</v>
      </c>
      <c r="E315" s="227">
        <f>D315/C315-1</f>
        <v>0.17203930356835029</v>
      </c>
      <c r="F315" s="227">
        <f>D315/B315-1</f>
        <v>0.9015522304572785</v>
      </c>
      <c r="G315" s="237">
        <f>D315-C315</f>
        <v>19.959999999999994</v>
      </c>
      <c r="H315" s="420">
        <f>D315-B315</f>
        <v>64.469999999999985</v>
      </c>
      <c r="I315" s="421"/>
      <c r="J315" s="158"/>
      <c r="K315" s="205">
        <v>67.779354597842385</v>
      </c>
      <c r="L315" s="205">
        <v>96.710639712624442</v>
      </c>
      <c r="M315" s="205">
        <v>122.12126480292923</v>
      </c>
      <c r="N315" s="227">
        <f>M315/L315-1</f>
        <v>0.26274901257826899</v>
      </c>
      <c r="O315" s="227">
        <f>M315/K315-1</f>
        <v>0.80174723597643571</v>
      </c>
      <c r="P315" s="237">
        <f>M315-L315</f>
        <v>25.410625090304791</v>
      </c>
      <c r="Q315" s="420">
        <f>M315-K315</f>
        <v>54.341910205086847</v>
      </c>
      <c r="R315" s="421"/>
    </row>
    <row r="316" spans="1:18" x14ac:dyDescent="0.25">
      <c r="A316" s="79" t="s">
        <v>54</v>
      </c>
      <c r="B316" s="205">
        <v>46.91</v>
      </c>
      <c r="C316" s="205">
        <v>60.77</v>
      </c>
      <c r="D316" s="205">
        <v>72.12</v>
      </c>
      <c r="E316" s="227">
        <f t="shared" si="149"/>
        <v>0.18676978772420605</v>
      </c>
      <c r="F316" s="227">
        <f t="shared" si="150"/>
        <v>0.53741206565764243</v>
      </c>
      <c r="G316" s="237">
        <f t="shared" si="153"/>
        <v>11.350000000000001</v>
      </c>
      <c r="H316" s="420">
        <f t="shared" si="154"/>
        <v>25.210000000000008</v>
      </c>
      <c r="I316" s="421"/>
      <c r="J316" s="158"/>
      <c r="K316" s="205">
        <v>43.258568786712132</v>
      </c>
      <c r="L316" s="205">
        <v>53.16467533934356</v>
      </c>
      <c r="M316" s="205">
        <v>62.048312168956215</v>
      </c>
      <c r="N316" s="227">
        <f t="shared" si="151"/>
        <v>0.16709660640095136</v>
      </c>
      <c r="O316" s="227">
        <f t="shared" si="152"/>
        <v>0.43435887754140823</v>
      </c>
      <c r="P316" s="237">
        <f t="shared" si="155"/>
        <v>8.8836368296126551</v>
      </c>
      <c r="Q316" s="420">
        <f t="shared" si="156"/>
        <v>18.789743382244083</v>
      </c>
      <c r="R316" s="421"/>
    </row>
    <row r="317" spans="1:18" x14ac:dyDescent="0.25">
      <c r="A317" s="79" t="s">
        <v>55</v>
      </c>
      <c r="B317" s="205">
        <v>55.95</v>
      </c>
      <c r="C317" s="205">
        <v>72.19</v>
      </c>
      <c r="D317" s="205">
        <v>84.63</v>
      </c>
      <c r="E317" s="227">
        <f>D317/C317-1</f>
        <v>0.1723230364316386</v>
      </c>
      <c r="F317" s="227">
        <f>D317/B317-1</f>
        <v>0.51260053619302925</v>
      </c>
      <c r="G317" s="237">
        <f>D317-C317</f>
        <v>12.439999999999998</v>
      </c>
      <c r="H317" s="420">
        <f>D317-B317</f>
        <v>28.679999999999993</v>
      </c>
      <c r="I317" s="421"/>
      <c r="J317" s="158"/>
      <c r="K317" s="205">
        <v>51.617205160088496</v>
      </c>
      <c r="L317" s="205">
        <v>64.643902351985275</v>
      </c>
      <c r="M317" s="205">
        <v>73.616138654057124</v>
      </c>
      <c r="N317" s="227">
        <f>M317/L317-1</f>
        <v>0.13879478149722657</v>
      </c>
      <c r="O317" s="227">
        <f>M317/K317-1</f>
        <v>0.42619381320123595</v>
      </c>
      <c r="P317" s="237">
        <f>M317-L317</f>
        <v>8.972236302071849</v>
      </c>
      <c r="Q317" s="420">
        <f>M317-K317</f>
        <v>21.998933493968629</v>
      </c>
      <c r="R317" s="421"/>
    </row>
    <row r="318" spans="1:18" x14ac:dyDescent="0.25">
      <c r="A318" s="79" t="s">
        <v>56</v>
      </c>
      <c r="B318" s="205">
        <v>78.42</v>
      </c>
      <c r="C318" s="205">
        <v>105.77</v>
      </c>
      <c r="D318" s="205">
        <v>117.93</v>
      </c>
      <c r="E318" s="227">
        <f t="shared" si="149"/>
        <v>0.11496643660773387</v>
      </c>
      <c r="F318" s="227">
        <f t="shared" si="150"/>
        <v>0.50382555470543244</v>
      </c>
      <c r="G318" s="237">
        <f t="shared" si="153"/>
        <v>12.160000000000011</v>
      </c>
      <c r="H318" s="420">
        <f t="shared" si="154"/>
        <v>39.510000000000005</v>
      </c>
      <c r="I318" s="421"/>
      <c r="J318" s="158"/>
      <c r="K318" s="205">
        <v>71.476725159943854</v>
      </c>
      <c r="L318" s="205">
        <v>88.717889530765731</v>
      </c>
      <c r="M318" s="205">
        <v>108.87306546654106</v>
      </c>
      <c r="N318" s="227">
        <f t="shared" si="151"/>
        <v>0.22718277049169311</v>
      </c>
      <c r="O318" s="227">
        <f t="shared" si="152"/>
        <v>0.52319605050336615</v>
      </c>
      <c r="P318" s="237">
        <f t="shared" si="155"/>
        <v>20.155175935775333</v>
      </c>
      <c r="Q318" s="425">
        <f t="shared" si="156"/>
        <v>37.39634030659721</v>
      </c>
      <c r="R318" s="426"/>
    </row>
    <row r="319" spans="1:18" x14ac:dyDescent="0.25">
      <c r="A319" s="79" t="s">
        <v>57</v>
      </c>
      <c r="B319" s="205">
        <v>133.83000000000001</v>
      </c>
      <c r="C319" s="205">
        <v>93.53</v>
      </c>
      <c r="D319" s="205">
        <v>162.47</v>
      </c>
      <c r="E319" s="227">
        <f>D319/C319-1</f>
        <v>0.7370897038383406</v>
      </c>
      <c r="F319" s="227">
        <f>D319/B319-1</f>
        <v>0.21400283942314857</v>
      </c>
      <c r="G319" s="237">
        <f>D319-C319</f>
        <v>68.94</v>
      </c>
      <c r="H319" s="420">
        <f>D319-B319</f>
        <v>28.639999999999986</v>
      </c>
      <c r="I319" s="421"/>
      <c r="J319" s="158"/>
      <c r="K319" s="205">
        <v>106.99693400242019</v>
      </c>
      <c r="L319" s="205">
        <v>94.789473438104324</v>
      </c>
      <c r="M319" s="205">
        <v>114.30539906933832</v>
      </c>
      <c r="N319" s="227">
        <f>M319/L319-1</f>
        <v>0.20588705605562319</v>
      </c>
      <c r="O319" s="227">
        <f>M319/K319-1</f>
        <v>6.8305369074900923E-2</v>
      </c>
      <c r="P319" s="237">
        <f>M319-L319</f>
        <v>19.515925631233998</v>
      </c>
      <c r="Q319" s="420">
        <f>M319-K319</f>
        <v>7.3084650669181315</v>
      </c>
      <c r="R319" s="421"/>
    </row>
    <row r="320" spans="1:18" x14ac:dyDescent="0.25">
      <c r="A320" s="79" t="s">
        <v>80</v>
      </c>
      <c r="B320" s="218">
        <v>43.75</v>
      </c>
      <c r="C320" s="218">
        <v>58.99</v>
      </c>
      <c r="D320" s="218">
        <v>65</v>
      </c>
      <c r="E320" s="227">
        <f>D320/C320-1</f>
        <v>0.10188167486014565</v>
      </c>
      <c r="F320" s="227">
        <f>D320/B320-1</f>
        <v>0.48571428571428577</v>
      </c>
      <c r="G320" s="237">
        <f>D320-C320</f>
        <v>6.009999999999998</v>
      </c>
      <c r="H320" s="420">
        <f>D320-B320</f>
        <v>21.25</v>
      </c>
      <c r="I320" s="421"/>
      <c r="J320" s="158"/>
      <c r="K320" s="218">
        <v>39.847115807564066</v>
      </c>
      <c r="L320" s="218">
        <v>43.181422447436297</v>
      </c>
      <c r="M320" s="218">
        <v>53.997432120157676</v>
      </c>
      <c r="N320" s="227">
        <f>M320/L320-1</f>
        <v>0.2504783089507403</v>
      </c>
      <c r="O320" s="227">
        <f>M320/K320-1</f>
        <v>0.35511519531126257</v>
      </c>
      <c r="P320" s="237">
        <f>M320-L320</f>
        <v>10.816009672721378</v>
      </c>
      <c r="Q320" s="420">
        <f>M320-K320</f>
        <v>14.15031631259361</v>
      </c>
      <c r="R320" s="421"/>
    </row>
    <row r="321" spans="1:18" x14ac:dyDescent="0.25">
      <c r="A321" s="333" t="s">
        <v>13</v>
      </c>
      <c r="B321" s="334"/>
      <c r="C321" s="334"/>
      <c r="D321" s="334"/>
      <c r="E321" s="334"/>
      <c r="F321" s="334"/>
      <c r="G321" s="334"/>
      <c r="H321" s="334"/>
      <c r="I321" s="334"/>
      <c r="J321" s="334"/>
      <c r="K321" s="334"/>
      <c r="L321" s="334"/>
      <c r="M321" s="334"/>
      <c r="N321" s="334"/>
      <c r="O321" s="334"/>
      <c r="P321" s="334"/>
      <c r="Q321" s="334"/>
      <c r="R321" s="335"/>
    </row>
    <row r="322" spans="1:18" ht="23.25" x14ac:dyDescent="0.35">
      <c r="A322" s="424" t="s">
        <v>83</v>
      </c>
      <c r="B322" s="424"/>
      <c r="C322" s="424"/>
      <c r="D322" s="424"/>
      <c r="E322" s="424"/>
      <c r="F322" s="424"/>
      <c r="G322" s="424"/>
      <c r="H322" s="424"/>
      <c r="I322" s="424"/>
      <c r="J322" s="424"/>
      <c r="K322" s="424"/>
      <c r="L322" s="424"/>
      <c r="M322" s="424"/>
      <c r="N322" s="424"/>
      <c r="O322" s="424"/>
      <c r="P322" s="424"/>
      <c r="Q322" s="424"/>
      <c r="R322" s="424"/>
    </row>
    <row r="323" spans="1:18" ht="21" x14ac:dyDescent="0.35">
      <c r="A323" s="427" t="s">
        <v>84</v>
      </c>
      <c r="B323" s="427"/>
      <c r="C323" s="427"/>
      <c r="D323" s="427"/>
      <c r="E323" s="427"/>
      <c r="F323" s="427"/>
      <c r="G323" s="427"/>
      <c r="H323" s="427"/>
      <c r="I323" s="427"/>
      <c r="J323" s="427"/>
      <c r="K323" s="427"/>
      <c r="L323" s="427"/>
      <c r="M323" s="427"/>
      <c r="N323" s="427"/>
      <c r="O323" s="427"/>
      <c r="P323" s="427"/>
      <c r="Q323" s="427"/>
      <c r="R323" s="427"/>
    </row>
    <row r="324" spans="1:18" x14ac:dyDescent="0.25">
      <c r="A324" s="54"/>
      <c r="B324" s="329" t="s">
        <v>146</v>
      </c>
      <c r="C324" s="330"/>
      <c r="D324" s="330"/>
      <c r="E324" s="330"/>
      <c r="F324" s="330"/>
      <c r="G324" s="330"/>
      <c r="H324" s="330"/>
      <c r="I324" s="330"/>
      <c r="J324" s="330"/>
      <c r="K324" s="330"/>
      <c r="L324" s="330"/>
      <c r="M324" s="330"/>
      <c r="N324" s="330"/>
      <c r="O324" s="330"/>
      <c r="P324" s="330"/>
      <c r="Q324" s="330"/>
      <c r="R324" s="331"/>
    </row>
    <row r="325" spans="1:18" x14ac:dyDescent="0.25">
      <c r="A325" s="4"/>
      <c r="B325" s="339">
        <f>B$6</f>
        <v>2019</v>
      </c>
      <c r="C325" s="340"/>
      <c r="D325" s="339">
        <f>C$6</f>
        <v>2022</v>
      </c>
      <c r="E325" s="340"/>
      <c r="F325" s="339">
        <f>D$6</f>
        <v>2023</v>
      </c>
      <c r="G325" s="340"/>
      <c r="H325" s="339" t="str">
        <f>CONCATENATE("var ",RIGHT(F325,2),"/",RIGHT(D325,2))</f>
        <v>var 23/22</v>
      </c>
      <c r="I325" s="340"/>
      <c r="J325" s="5"/>
      <c r="K325" s="339" t="str">
        <f>CONCATENATE("var ",RIGHT(F325,2),"/",RIGHT(B325,2))</f>
        <v>var 23/19</v>
      </c>
      <c r="L325" s="340"/>
      <c r="M325" s="339" t="str">
        <f>CONCATENATE("dif ",RIGHT(F325,2),"-",RIGHT(D325,2))</f>
        <v>dif 23-22</v>
      </c>
      <c r="N325" s="340"/>
      <c r="O325" s="339" t="str">
        <f>CONCATENATE("dif ",RIGHT(F325,2),"-",RIGHT(B325,2))</f>
        <v>dif 23-19</v>
      </c>
      <c r="P325" s="340"/>
      <c r="Q325" s="339" t="str">
        <f>CONCATENATE("cuota ",RIGHT(F325,2))</f>
        <v>cuota 23</v>
      </c>
      <c r="R325" s="340"/>
    </row>
    <row r="326" spans="1:18" x14ac:dyDescent="0.25">
      <c r="A326" s="238" t="s">
        <v>4</v>
      </c>
      <c r="B326" s="438">
        <v>392</v>
      </c>
      <c r="C326" s="439"/>
      <c r="D326" s="438">
        <v>309</v>
      </c>
      <c r="E326" s="439"/>
      <c r="F326" s="438">
        <v>316</v>
      </c>
      <c r="G326" s="439"/>
      <c r="H326" s="430">
        <f>F326/D326-1</f>
        <v>2.265372168284796E-2</v>
      </c>
      <c r="I326" s="431"/>
      <c r="J326" s="239"/>
      <c r="K326" s="430">
        <f>F326/B326-1</f>
        <v>-0.19387755102040816</v>
      </c>
      <c r="L326" s="431"/>
      <c r="M326" s="428">
        <f>F326-D326</f>
        <v>7</v>
      </c>
      <c r="N326" s="429"/>
      <c r="O326" s="428">
        <f>F326-B326</f>
        <v>-76</v>
      </c>
      <c r="P326" s="429"/>
      <c r="Q326" s="430">
        <f>F326/$F$326</f>
        <v>1</v>
      </c>
      <c r="R326" s="431"/>
    </row>
    <row r="327" spans="1:18" x14ac:dyDescent="0.25">
      <c r="A327" s="240" t="s">
        <v>5</v>
      </c>
      <c r="B327" s="432">
        <v>233</v>
      </c>
      <c r="C327" s="433"/>
      <c r="D327" s="432">
        <v>201</v>
      </c>
      <c r="E327" s="433"/>
      <c r="F327" s="432">
        <v>206</v>
      </c>
      <c r="G327" s="433"/>
      <c r="H327" s="434">
        <f t="shared" ref="H327:H337" si="157">F327/D327-1</f>
        <v>2.4875621890547261E-2</v>
      </c>
      <c r="I327" s="435"/>
      <c r="J327" s="241"/>
      <c r="K327" s="434">
        <f t="shared" ref="K327:K337" si="158">F327/B327-1</f>
        <v>-0.11587982832618027</v>
      </c>
      <c r="L327" s="435"/>
      <c r="M327" s="436">
        <f t="shared" ref="M327:M337" si="159">F327-D327</f>
        <v>5</v>
      </c>
      <c r="N327" s="437"/>
      <c r="O327" s="436">
        <f t="shared" ref="O327:O337" si="160">F327-B327</f>
        <v>-27</v>
      </c>
      <c r="P327" s="437"/>
      <c r="Q327" s="434">
        <f t="shared" ref="Q327:Q337" si="161">F327/$F$326</f>
        <v>0.65189873417721522</v>
      </c>
      <c r="R327" s="435"/>
    </row>
    <row r="328" spans="1:18" x14ac:dyDescent="0.25">
      <c r="A328" s="242" t="s">
        <v>6</v>
      </c>
      <c r="B328" s="450">
        <v>26</v>
      </c>
      <c r="C328" s="451"/>
      <c r="D328" s="450">
        <v>29</v>
      </c>
      <c r="E328" s="451"/>
      <c r="F328" s="450">
        <v>30</v>
      </c>
      <c r="G328" s="451"/>
      <c r="H328" s="442">
        <f t="shared" si="157"/>
        <v>3.4482758620689724E-2</v>
      </c>
      <c r="I328" s="443"/>
      <c r="J328" s="243"/>
      <c r="K328" s="442">
        <f t="shared" si="158"/>
        <v>0.15384615384615374</v>
      </c>
      <c r="L328" s="443"/>
      <c r="M328" s="440">
        <f t="shared" si="159"/>
        <v>1</v>
      </c>
      <c r="N328" s="441"/>
      <c r="O328" s="440">
        <f t="shared" si="160"/>
        <v>4</v>
      </c>
      <c r="P328" s="441"/>
      <c r="Q328" s="442">
        <f t="shared" si="161"/>
        <v>9.49367088607595E-2</v>
      </c>
      <c r="R328" s="443"/>
    </row>
    <row r="329" spans="1:18" x14ac:dyDescent="0.25">
      <c r="A329" s="26" t="s">
        <v>7</v>
      </c>
      <c r="B329" s="444">
        <v>101</v>
      </c>
      <c r="C329" s="445"/>
      <c r="D329" s="444">
        <v>102</v>
      </c>
      <c r="E329" s="445"/>
      <c r="F329" s="444">
        <v>104</v>
      </c>
      <c r="G329" s="445"/>
      <c r="H329" s="446">
        <f t="shared" si="157"/>
        <v>1.9607843137254832E-2</v>
      </c>
      <c r="I329" s="447"/>
      <c r="J329" s="244"/>
      <c r="K329" s="446">
        <f t="shared" si="158"/>
        <v>2.9702970297029729E-2</v>
      </c>
      <c r="L329" s="447"/>
      <c r="M329" s="448">
        <f t="shared" si="159"/>
        <v>2</v>
      </c>
      <c r="N329" s="449"/>
      <c r="O329" s="448">
        <f t="shared" si="160"/>
        <v>3</v>
      </c>
      <c r="P329" s="449"/>
      <c r="Q329" s="446">
        <f t="shared" si="161"/>
        <v>0.32911392405063289</v>
      </c>
      <c r="R329" s="447"/>
    </row>
    <row r="330" spans="1:18" x14ac:dyDescent="0.25">
      <c r="A330" s="26" t="s">
        <v>8</v>
      </c>
      <c r="B330" s="444">
        <v>52</v>
      </c>
      <c r="C330" s="445"/>
      <c r="D330" s="444">
        <v>45</v>
      </c>
      <c r="E330" s="445"/>
      <c r="F330" s="444">
        <v>44</v>
      </c>
      <c r="G330" s="445"/>
      <c r="H330" s="446">
        <f t="shared" si="157"/>
        <v>-2.2222222222222254E-2</v>
      </c>
      <c r="I330" s="447"/>
      <c r="J330" s="244"/>
      <c r="K330" s="446">
        <f t="shared" si="158"/>
        <v>-0.15384615384615385</v>
      </c>
      <c r="L330" s="447"/>
      <c r="M330" s="448">
        <f t="shared" si="159"/>
        <v>-1</v>
      </c>
      <c r="N330" s="449"/>
      <c r="O330" s="448">
        <f t="shared" si="160"/>
        <v>-8</v>
      </c>
      <c r="P330" s="449"/>
      <c r="Q330" s="446">
        <f t="shared" si="161"/>
        <v>0.13924050632911392</v>
      </c>
      <c r="R330" s="447"/>
    </row>
    <row r="331" spans="1:18" x14ac:dyDescent="0.25">
      <c r="A331" s="26" t="s">
        <v>9</v>
      </c>
      <c r="B331" s="444">
        <v>22</v>
      </c>
      <c r="C331" s="445"/>
      <c r="D331" s="444">
        <v>15</v>
      </c>
      <c r="E331" s="445"/>
      <c r="F331" s="444">
        <v>15</v>
      </c>
      <c r="G331" s="445"/>
      <c r="H331" s="446">
        <f t="shared" si="157"/>
        <v>0</v>
      </c>
      <c r="I331" s="447"/>
      <c r="J331" s="244"/>
      <c r="K331" s="446">
        <f t="shared" si="158"/>
        <v>-0.31818181818181823</v>
      </c>
      <c r="L331" s="447"/>
      <c r="M331" s="448">
        <f t="shared" si="159"/>
        <v>0</v>
      </c>
      <c r="N331" s="449"/>
      <c r="O331" s="448">
        <f t="shared" si="160"/>
        <v>-7</v>
      </c>
      <c r="P331" s="449"/>
      <c r="Q331" s="446">
        <f t="shared" si="161"/>
        <v>4.746835443037975E-2</v>
      </c>
      <c r="R331" s="447"/>
    </row>
    <row r="332" spans="1:18" x14ac:dyDescent="0.25">
      <c r="A332" s="245" t="s">
        <v>10</v>
      </c>
      <c r="B332" s="456">
        <v>32</v>
      </c>
      <c r="C332" s="457"/>
      <c r="D332" s="456">
        <v>10</v>
      </c>
      <c r="E332" s="457"/>
      <c r="F332" s="456">
        <v>13</v>
      </c>
      <c r="G332" s="457"/>
      <c r="H332" s="454">
        <f t="shared" si="157"/>
        <v>0.30000000000000004</v>
      </c>
      <c r="I332" s="455"/>
      <c r="J332" s="246"/>
      <c r="K332" s="454">
        <f t="shared" si="158"/>
        <v>-0.59375</v>
      </c>
      <c r="L332" s="455"/>
      <c r="M332" s="452">
        <f t="shared" si="159"/>
        <v>3</v>
      </c>
      <c r="N332" s="453"/>
      <c r="O332" s="452">
        <f t="shared" si="160"/>
        <v>-19</v>
      </c>
      <c r="P332" s="453"/>
      <c r="Q332" s="454">
        <f t="shared" si="161"/>
        <v>4.1139240506329111E-2</v>
      </c>
      <c r="R332" s="455"/>
    </row>
    <row r="333" spans="1:18" x14ac:dyDescent="0.25">
      <c r="A333" s="247" t="s">
        <v>11</v>
      </c>
      <c r="B333" s="432">
        <v>159</v>
      </c>
      <c r="C333" s="433"/>
      <c r="D333" s="432">
        <v>108</v>
      </c>
      <c r="E333" s="433"/>
      <c r="F333" s="432">
        <v>110</v>
      </c>
      <c r="G333" s="433"/>
      <c r="H333" s="434">
        <f t="shared" si="157"/>
        <v>1.8518518518518601E-2</v>
      </c>
      <c r="I333" s="435"/>
      <c r="J333" s="241"/>
      <c r="K333" s="434">
        <f t="shared" si="158"/>
        <v>-0.30817610062893086</v>
      </c>
      <c r="L333" s="435"/>
      <c r="M333" s="436">
        <f t="shared" si="159"/>
        <v>2</v>
      </c>
      <c r="N333" s="437"/>
      <c r="O333" s="436">
        <f t="shared" si="160"/>
        <v>-49</v>
      </c>
      <c r="P333" s="437"/>
      <c r="Q333" s="434">
        <f t="shared" si="161"/>
        <v>0.34810126582278483</v>
      </c>
      <c r="R333" s="435"/>
    </row>
    <row r="334" spans="1:18" x14ac:dyDescent="0.25">
      <c r="A334" s="242" t="s">
        <v>12</v>
      </c>
      <c r="B334" s="444">
        <v>5</v>
      </c>
      <c r="C334" s="445"/>
      <c r="D334" s="444">
        <v>5</v>
      </c>
      <c r="E334" s="445"/>
      <c r="F334" s="450">
        <v>5</v>
      </c>
      <c r="G334" s="451"/>
      <c r="H334" s="442">
        <f t="shared" si="157"/>
        <v>0</v>
      </c>
      <c r="I334" s="443"/>
      <c r="J334" s="243"/>
      <c r="K334" s="442">
        <f t="shared" si="158"/>
        <v>0</v>
      </c>
      <c r="L334" s="443"/>
      <c r="M334" s="440">
        <f t="shared" si="159"/>
        <v>0</v>
      </c>
      <c r="N334" s="441"/>
      <c r="O334" s="440">
        <f t="shared" si="160"/>
        <v>0</v>
      </c>
      <c r="P334" s="441"/>
      <c r="Q334" s="442">
        <f t="shared" si="161"/>
        <v>1.5822784810126583E-2</v>
      </c>
      <c r="R334" s="443"/>
    </row>
    <row r="335" spans="1:18" x14ac:dyDescent="0.25">
      <c r="A335" s="26" t="s">
        <v>8</v>
      </c>
      <c r="B335" s="444">
        <v>62</v>
      </c>
      <c r="C335" s="445"/>
      <c r="D335" s="444">
        <v>52</v>
      </c>
      <c r="E335" s="445"/>
      <c r="F335" s="444">
        <v>53</v>
      </c>
      <c r="G335" s="445"/>
      <c r="H335" s="446">
        <f t="shared" si="157"/>
        <v>1.9230769230769162E-2</v>
      </c>
      <c r="I335" s="447"/>
      <c r="J335" s="244"/>
      <c r="K335" s="446">
        <f t="shared" si="158"/>
        <v>-0.14516129032258063</v>
      </c>
      <c r="L335" s="447"/>
      <c r="M335" s="448">
        <f t="shared" si="159"/>
        <v>1</v>
      </c>
      <c r="N335" s="449"/>
      <c r="O335" s="448">
        <f t="shared" si="160"/>
        <v>-9</v>
      </c>
      <c r="P335" s="449"/>
      <c r="Q335" s="446">
        <f t="shared" si="161"/>
        <v>0.16772151898734178</v>
      </c>
      <c r="R335" s="447"/>
    </row>
    <row r="336" spans="1:18" x14ac:dyDescent="0.25">
      <c r="A336" s="26" t="s">
        <v>9</v>
      </c>
      <c r="B336" s="444">
        <v>53</v>
      </c>
      <c r="C336" s="445"/>
      <c r="D336" s="444">
        <v>33</v>
      </c>
      <c r="E336" s="445"/>
      <c r="F336" s="444">
        <v>32</v>
      </c>
      <c r="G336" s="445"/>
      <c r="H336" s="446">
        <f t="shared" si="157"/>
        <v>-3.0303030303030276E-2</v>
      </c>
      <c r="I336" s="447"/>
      <c r="J336" s="244"/>
      <c r="K336" s="446">
        <f t="shared" si="158"/>
        <v>-0.39622641509433965</v>
      </c>
      <c r="L336" s="447"/>
      <c r="M336" s="448">
        <f t="shared" si="159"/>
        <v>-1</v>
      </c>
      <c r="N336" s="449"/>
      <c r="O336" s="448">
        <f t="shared" si="160"/>
        <v>-21</v>
      </c>
      <c r="P336" s="449"/>
      <c r="Q336" s="446">
        <f t="shared" si="161"/>
        <v>0.10126582278481013</v>
      </c>
      <c r="R336" s="447"/>
    </row>
    <row r="337" spans="1:18" x14ac:dyDescent="0.25">
      <c r="A337" s="248" t="s">
        <v>10</v>
      </c>
      <c r="B337" s="456">
        <v>39</v>
      </c>
      <c r="C337" s="457"/>
      <c r="D337" s="456">
        <v>18</v>
      </c>
      <c r="E337" s="457"/>
      <c r="F337" s="456">
        <v>20</v>
      </c>
      <c r="G337" s="457"/>
      <c r="H337" s="458">
        <f t="shared" si="157"/>
        <v>0.11111111111111116</v>
      </c>
      <c r="I337" s="459"/>
      <c r="J337" s="249"/>
      <c r="K337" s="458">
        <f t="shared" si="158"/>
        <v>-0.48717948717948723</v>
      </c>
      <c r="L337" s="459"/>
      <c r="M337" s="460">
        <f t="shared" si="159"/>
        <v>2</v>
      </c>
      <c r="N337" s="461"/>
      <c r="O337" s="460">
        <f t="shared" si="160"/>
        <v>-19</v>
      </c>
      <c r="P337" s="461"/>
      <c r="Q337" s="458">
        <f t="shared" si="161"/>
        <v>6.3291139240506333E-2</v>
      </c>
      <c r="R337" s="459"/>
    </row>
    <row r="338" spans="1:18" ht="21" x14ac:dyDescent="0.35">
      <c r="A338" s="427" t="s">
        <v>85</v>
      </c>
      <c r="B338" s="427"/>
      <c r="C338" s="427"/>
      <c r="D338" s="427"/>
      <c r="E338" s="427"/>
      <c r="F338" s="427"/>
      <c r="G338" s="427"/>
      <c r="H338" s="427"/>
      <c r="I338" s="427"/>
      <c r="J338" s="427"/>
      <c r="K338" s="427"/>
      <c r="L338" s="427"/>
      <c r="M338" s="427"/>
      <c r="N338" s="427"/>
      <c r="O338" s="427"/>
      <c r="P338" s="427"/>
      <c r="Q338" s="427"/>
      <c r="R338" s="427"/>
    </row>
    <row r="339" spans="1:18" x14ac:dyDescent="0.25">
      <c r="A339" s="54"/>
      <c r="B339" s="329" t="s">
        <v>146</v>
      </c>
      <c r="C339" s="330"/>
      <c r="D339" s="330"/>
      <c r="E339" s="330"/>
      <c r="F339" s="330"/>
      <c r="G339" s="330"/>
      <c r="H339" s="330"/>
      <c r="I339" s="330"/>
      <c r="J339" s="330"/>
      <c r="K339" s="330"/>
      <c r="L339" s="330"/>
      <c r="M339" s="330"/>
      <c r="N339" s="330"/>
      <c r="O339" s="330"/>
      <c r="P339" s="330"/>
      <c r="Q339" s="330"/>
      <c r="R339" s="331"/>
    </row>
    <row r="340" spans="1:18" x14ac:dyDescent="0.25">
      <c r="A340" s="4"/>
      <c r="B340" s="339">
        <f>B$6</f>
        <v>2019</v>
      </c>
      <c r="C340" s="340"/>
      <c r="D340" s="339">
        <f>C$6</f>
        <v>2022</v>
      </c>
      <c r="E340" s="340"/>
      <c r="F340" s="339">
        <f>D$6</f>
        <v>2023</v>
      </c>
      <c r="G340" s="340"/>
      <c r="H340" s="339" t="str">
        <f>CONCATENATE("var ",RIGHT(F340,2),"/",RIGHT(D340,2))</f>
        <v>var 23/22</v>
      </c>
      <c r="I340" s="340"/>
      <c r="J340" s="5"/>
      <c r="K340" s="339" t="str">
        <f>CONCATENATE("var ",RIGHT(F340,2),"/",RIGHT(B340,2))</f>
        <v>var 23/19</v>
      </c>
      <c r="L340" s="340"/>
      <c r="M340" s="339" t="str">
        <f>CONCATENATE("dif ",RIGHT(F340,2),"-",RIGHT(D340,2))</f>
        <v>dif 23-22</v>
      </c>
      <c r="N340" s="340"/>
      <c r="O340" s="339" t="str">
        <f>CONCATENATE("dif ",RIGHT(F340,2),"-",RIGHT(B340,2))</f>
        <v>dif 23-19</v>
      </c>
      <c r="P340" s="340"/>
      <c r="Q340" s="339" t="str">
        <f>CONCATENATE("cuota ",RIGHT(F340,2))</f>
        <v>cuota 23</v>
      </c>
      <c r="R340" s="340"/>
    </row>
    <row r="341" spans="1:18" x14ac:dyDescent="0.25">
      <c r="A341" s="238" t="s">
        <v>48</v>
      </c>
      <c r="B341" s="438">
        <v>392</v>
      </c>
      <c r="C341" s="439"/>
      <c r="D341" s="438">
        <v>309</v>
      </c>
      <c r="E341" s="439"/>
      <c r="F341" s="438">
        <v>316</v>
      </c>
      <c r="G341" s="439"/>
      <c r="H341" s="430">
        <f>F341/D341-1</f>
        <v>2.265372168284796E-2</v>
      </c>
      <c r="I341" s="431"/>
      <c r="J341" s="239"/>
      <c r="K341" s="430">
        <f>F341/B341-1</f>
        <v>-0.19387755102040816</v>
      </c>
      <c r="L341" s="431"/>
      <c r="M341" s="428">
        <f>F341-D341</f>
        <v>7</v>
      </c>
      <c r="N341" s="429"/>
      <c r="O341" s="428">
        <f>F341-B341</f>
        <v>-76</v>
      </c>
      <c r="P341" s="429"/>
      <c r="Q341" s="430">
        <f>F341/$F$341</f>
        <v>1</v>
      </c>
      <c r="R341" s="431"/>
    </row>
    <row r="342" spans="1:18" x14ac:dyDescent="0.25">
      <c r="A342" s="76" t="s">
        <v>49</v>
      </c>
      <c r="B342" s="444">
        <v>101</v>
      </c>
      <c r="C342" s="445"/>
      <c r="D342" s="444">
        <v>90</v>
      </c>
      <c r="E342" s="445"/>
      <c r="F342" s="444">
        <v>92</v>
      </c>
      <c r="G342" s="445"/>
      <c r="H342" s="446">
        <f t="shared" ref="H342:H351" si="162">F342/D342-1</f>
        <v>2.2222222222222143E-2</v>
      </c>
      <c r="I342" s="447"/>
      <c r="J342" s="244"/>
      <c r="K342" s="446">
        <f t="shared" ref="K342:K351" si="163">F342/B342-1</f>
        <v>-8.9108910891089077E-2</v>
      </c>
      <c r="L342" s="447"/>
      <c r="M342" s="448">
        <f t="shared" ref="M342:M351" si="164">F342-D342</f>
        <v>2</v>
      </c>
      <c r="N342" s="449"/>
      <c r="O342" s="448">
        <f t="shared" ref="O342:O351" si="165">F342-B342</f>
        <v>-9</v>
      </c>
      <c r="P342" s="449"/>
      <c r="Q342" s="446">
        <f t="shared" ref="Q342:Q351" si="166">F342/$F$341</f>
        <v>0.29113924050632911</v>
      </c>
      <c r="R342" s="447"/>
    </row>
    <row r="343" spans="1:18" x14ac:dyDescent="0.25">
      <c r="A343" s="79" t="s">
        <v>50</v>
      </c>
      <c r="B343" s="444">
        <v>105</v>
      </c>
      <c r="C343" s="445"/>
      <c r="D343" s="444">
        <v>80</v>
      </c>
      <c r="E343" s="445"/>
      <c r="F343" s="444">
        <v>80</v>
      </c>
      <c r="G343" s="445"/>
      <c r="H343" s="446">
        <f t="shared" si="162"/>
        <v>0</v>
      </c>
      <c r="I343" s="447"/>
      <c r="J343" s="244"/>
      <c r="K343" s="446">
        <f t="shared" si="163"/>
        <v>-0.23809523809523814</v>
      </c>
      <c r="L343" s="447"/>
      <c r="M343" s="448">
        <f t="shared" si="164"/>
        <v>0</v>
      </c>
      <c r="N343" s="449"/>
      <c r="O343" s="448">
        <f t="shared" si="165"/>
        <v>-25</v>
      </c>
      <c r="P343" s="449"/>
      <c r="Q343" s="446">
        <f t="shared" si="166"/>
        <v>0.25316455696202533</v>
      </c>
      <c r="R343" s="447"/>
    </row>
    <row r="344" spans="1:18" x14ac:dyDescent="0.25">
      <c r="A344" s="79" t="s">
        <v>52</v>
      </c>
      <c r="B344" s="444">
        <v>79</v>
      </c>
      <c r="C344" s="445"/>
      <c r="D344" s="444">
        <v>61</v>
      </c>
      <c r="E344" s="445"/>
      <c r="F344" s="444">
        <v>62</v>
      </c>
      <c r="G344" s="445"/>
      <c r="H344" s="446">
        <f t="shared" si="162"/>
        <v>1.6393442622950838E-2</v>
      </c>
      <c r="I344" s="447"/>
      <c r="J344" s="244"/>
      <c r="K344" s="446">
        <f t="shared" si="163"/>
        <v>-0.21518987341772156</v>
      </c>
      <c r="L344" s="447"/>
      <c r="M344" s="448">
        <f t="shared" si="164"/>
        <v>1</v>
      </c>
      <c r="N344" s="449"/>
      <c r="O344" s="448">
        <f t="shared" si="165"/>
        <v>-17</v>
      </c>
      <c r="P344" s="449"/>
      <c r="Q344" s="446">
        <f t="shared" si="166"/>
        <v>0.19620253164556961</v>
      </c>
      <c r="R344" s="447"/>
    </row>
    <row r="345" spans="1:18" x14ac:dyDescent="0.25">
      <c r="A345" s="79" t="s">
        <v>53</v>
      </c>
      <c r="B345" s="444">
        <v>15</v>
      </c>
      <c r="C345" s="445"/>
      <c r="D345" s="444">
        <v>12</v>
      </c>
      <c r="E345" s="445"/>
      <c r="F345" s="444">
        <v>12</v>
      </c>
      <c r="G345" s="445"/>
      <c r="H345" s="446">
        <f>F345/D345-1</f>
        <v>0</v>
      </c>
      <c r="I345" s="447"/>
      <c r="J345" s="244"/>
      <c r="K345" s="446">
        <f>F345/B345-1</f>
        <v>-0.19999999999999996</v>
      </c>
      <c r="L345" s="447"/>
      <c r="M345" s="448">
        <f>F345-D345</f>
        <v>0</v>
      </c>
      <c r="N345" s="449"/>
      <c r="O345" s="448">
        <f>F345-B345</f>
        <v>-3</v>
      </c>
      <c r="P345" s="449"/>
      <c r="Q345" s="446">
        <f>F345/$F$341</f>
        <v>3.7974683544303799E-2</v>
      </c>
      <c r="R345" s="447"/>
    </row>
    <row r="346" spans="1:18" x14ac:dyDescent="0.25">
      <c r="A346" s="79" t="s">
        <v>54</v>
      </c>
      <c r="B346" s="444">
        <v>23</v>
      </c>
      <c r="C346" s="445"/>
      <c r="D346" s="444">
        <v>19</v>
      </c>
      <c r="E346" s="445"/>
      <c r="F346" s="444">
        <v>20</v>
      </c>
      <c r="G346" s="445"/>
      <c r="H346" s="446">
        <f t="shared" si="162"/>
        <v>5.2631578947368363E-2</v>
      </c>
      <c r="I346" s="447"/>
      <c r="J346" s="244"/>
      <c r="K346" s="446">
        <f t="shared" si="163"/>
        <v>-0.13043478260869568</v>
      </c>
      <c r="L346" s="447"/>
      <c r="M346" s="448">
        <f t="shared" si="164"/>
        <v>1</v>
      </c>
      <c r="N346" s="449"/>
      <c r="O346" s="448">
        <f t="shared" si="165"/>
        <v>-3</v>
      </c>
      <c r="P346" s="449"/>
      <c r="Q346" s="446">
        <f t="shared" si="166"/>
        <v>6.3291139240506333E-2</v>
      </c>
      <c r="R346" s="447"/>
    </row>
    <row r="347" spans="1:18" x14ac:dyDescent="0.25">
      <c r="A347" s="79" t="s">
        <v>55</v>
      </c>
      <c r="B347" s="444">
        <v>9</v>
      </c>
      <c r="C347" s="445"/>
      <c r="D347" s="444">
        <v>5</v>
      </c>
      <c r="E347" s="445"/>
      <c r="F347" s="444">
        <v>6</v>
      </c>
      <c r="G347" s="445"/>
      <c r="H347" s="446">
        <f>F347/D347-1</f>
        <v>0.19999999999999996</v>
      </c>
      <c r="I347" s="447"/>
      <c r="J347" s="244"/>
      <c r="K347" s="446">
        <f>F347/B347-1</f>
        <v>-0.33333333333333337</v>
      </c>
      <c r="L347" s="447"/>
      <c r="M347" s="448">
        <f>F347-D347</f>
        <v>1</v>
      </c>
      <c r="N347" s="449"/>
      <c r="O347" s="448">
        <f>F347-B347</f>
        <v>-3</v>
      </c>
      <c r="P347" s="449"/>
      <c r="Q347" s="446">
        <f>F347/$F$341</f>
        <v>1.8987341772151899E-2</v>
      </c>
      <c r="R347" s="447"/>
    </row>
    <row r="348" spans="1:18" x14ac:dyDescent="0.25">
      <c r="A348" s="79" t="s">
        <v>56</v>
      </c>
      <c r="B348" s="444">
        <v>19</v>
      </c>
      <c r="C348" s="445"/>
      <c r="D348" s="444">
        <v>14</v>
      </c>
      <c r="E348" s="445"/>
      <c r="F348" s="444">
        <v>14</v>
      </c>
      <c r="G348" s="445"/>
      <c r="H348" s="446">
        <f t="shared" si="162"/>
        <v>0</v>
      </c>
      <c r="I348" s="447"/>
      <c r="J348" s="244"/>
      <c r="K348" s="446">
        <f t="shared" si="163"/>
        <v>-0.26315789473684215</v>
      </c>
      <c r="L348" s="447"/>
      <c r="M348" s="448">
        <f t="shared" si="164"/>
        <v>0</v>
      </c>
      <c r="N348" s="449"/>
      <c r="O348" s="448">
        <f t="shared" si="165"/>
        <v>-5</v>
      </c>
      <c r="P348" s="449"/>
      <c r="Q348" s="446">
        <f t="shared" si="166"/>
        <v>4.4303797468354431E-2</v>
      </c>
      <c r="R348" s="447"/>
    </row>
    <row r="349" spans="1:18" x14ac:dyDescent="0.25">
      <c r="A349" s="79" t="s">
        <v>51</v>
      </c>
      <c r="B349" s="444">
        <v>13</v>
      </c>
      <c r="C349" s="445"/>
      <c r="D349" s="444">
        <v>7</v>
      </c>
      <c r="E349" s="445"/>
      <c r="F349" s="444">
        <v>7</v>
      </c>
      <c r="G349" s="445"/>
      <c r="H349" s="446">
        <f t="shared" si="162"/>
        <v>0</v>
      </c>
      <c r="I349" s="447"/>
      <c r="J349" s="244"/>
      <c r="K349" s="446">
        <f t="shared" si="163"/>
        <v>-0.46153846153846156</v>
      </c>
      <c r="L349" s="447"/>
      <c r="M349" s="448">
        <f t="shared" si="164"/>
        <v>0</v>
      </c>
      <c r="N349" s="449"/>
      <c r="O349" s="448">
        <f t="shared" si="165"/>
        <v>-6</v>
      </c>
      <c r="P349" s="449"/>
      <c r="Q349" s="446">
        <f t="shared" si="166"/>
        <v>2.2151898734177215E-2</v>
      </c>
      <c r="R349" s="447"/>
    </row>
    <row r="350" spans="1:18" x14ac:dyDescent="0.25">
      <c r="A350" s="80" t="s">
        <v>57</v>
      </c>
      <c r="B350" s="444">
        <v>6</v>
      </c>
      <c r="C350" s="445"/>
      <c r="D350" s="444">
        <v>5</v>
      </c>
      <c r="E350" s="445"/>
      <c r="F350" s="444">
        <v>5</v>
      </c>
      <c r="G350" s="445"/>
      <c r="H350" s="446">
        <f t="shared" si="162"/>
        <v>0</v>
      </c>
      <c r="I350" s="447"/>
      <c r="J350" s="244"/>
      <c r="K350" s="446">
        <f t="shared" si="163"/>
        <v>-0.16666666666666663</v>
      </c>
      <c r="L350" s="447"/>
      <c r="M350" s="448">
        <f t="shared" si="164"/>
        <v>0</v>
      </c>
      <c r="N350" s="449"/>
      <c r="O350" s="448">
        <f t="shared" si="165"/>
        <v>-1</v>
      </c>
      <c r="P350" s="449"/>
      <c r="Q350" s="446">
        <f t="shared" si="166"/>
        <v>1.5822784810126583E-2</v>
      </c>
      <c r="R350" s="447"/>
    </row>
    <row r="351" spans="1:18" x14ac:dyDescent="0.25">
      <c r="A351" s="81" t="s">
        <v>58</v>
      </c>
      <c r="B351" s="444">
        <v>22</v>
      </c>
      <c r="C351" s="445"/>
      <c r="D351" s="444">
        <v>16</v>
      </c>
      <c r="E351" s="445"/>
      <c r="F351" s="444">
        <v>18</v>
      </c>
      <c r="G351" s="445"/>
      <c r="H351" s="446">
        <f t="shared" si="162"/>
        <v>0.125</v>
      </c>
      <c r="I351" s="447"/>
      <c r="J351" s="244"/>
      <c r="K351" s="446">
        <f t="shared" si="163"/>
        <v>-0.18181818181818177</v>
      </c>
      <c r="L351" s="447"/>
      <c r="M351" s="448">
        <f t="shared" si="164"/>
        <v>2</v>
      </c>
      <c r="N351" s="449"/>
      <c r="O351" s="448">
        <f t="shared" si="165"/>
        <v>-4</v>
      </c>
      <c r="P351" s="449"/>
      <c r="Q351" s="446">
        <f t="shared" si="166"/>
        <v>5.6962025316455694E-2</v>
      </c>
      <c r="R351" s="447"/>
    </row>
    <row r="352" spans="1:18" ht="21" x14ac:dyDescent="0.35">
      <c r="A352" s="427" t="s">
        <v>86</v>
      </c>
      <c r="B352" s="427"/>
      <c r="C352" s="427"/>
      <c r="D352" s="427"/>
      <c r="E352" s="427"/>
      <c r="F352" s="427"/>
      <c r="G352" s="427"/>
      <c r="H352" s="427"/>
      <c r="I352" s="427"/>
      <c r="J352" s="427"/>
      <c r="K352" s="427"/>
      <c r="L352" s="427"/>
      <c r="M352" s="427"/>
      <c r="N352" s="427"/>
      <c r="O352" s="427"/>
      <c r="P352" s="427"/>
      <c r="Q352" s="427"/>
      <c r="R352" s="427"/>
    </row>
    <row r="353" spans="1:18" x14ac:dyDescent="0.25">
      <c r="A353" s="54"/>
      <c r="B353" s="329" t="s">
        <v>146</v>
      </c>
      <c r="C353" s="330"/>
      <c r="D353" s="330"/>
      <c r="E353" s="330"/>
      <c r="F353" s="330"/>
      <c r="G353" s="330"/>
      <c r="H353" s="330"/>
      <c r="I353" s="330"/>
      <c r="J353" s="330"/>
      <c r="K353" s="330"/>
      <c r="L353" s="330"/>
      <c r="M353" s="330"/>
      <c r="N353" s="330"/>
      <c r="O353" s="330"/>
      <c r="P353" s="330"/>
      <c r="Q353" s="330"/>
      <c r="R353" s="331"/>
    </row>
    <row r="354" spans="1:18" x14ac:dyDescent="0.25">
      <c r="A354" s="4"/>
      <c r="B354" s="339">
        <f>B$6</f>
        <v>2019</v>
      </c>
      <c r="C354" s="340"/>
      <c r="D354" s="339">
        <f>C$6</f>
        <v>2022</v>
      </c>
      <c r="E354" s="340"/>
      <c r="F354" s="339">
        <f>D$6</f>
        <v>2023</v>
      </c>
      <c r="G354" s="340"/>
      <c r="H354" s="339" t="str">
        <f>CONCATENATE("var ",RIGHT(F354,2),"/",RIGHT(D354,2))</f>
        <v>var 23/22</v>
      </c>
      <c r="I354" s="340"/>
      <c r="J354" s="5"/>
      <c r="K354" s="339" t="str">
        <f>CONCATENATE("var ",RIGHT(F354,2),"/",RIGHT(B354,2))</f>
        <v>var 23/19</v>
      </c>
      <c r="L354" s="340"/>
      <c r="M354" s="339" t="str">
        <f>CONCATENATE("dif ",RIGHT(F354,2),"-",RIGHT(D354,2))</f>
        <v>dif 23-22</v>
      </c>
      <c r="N354" s="340"/>
      <c r="O354" s="339" t="str">
        <f>CONCATENATE("dif ",RIGHT(F354,2),"-",RIGHT(B354,2))</f>
        <v>dif 23-19</v>
      </c>
      <c r="P354" s="340"/>
      <c r="Q354" s="339" t="str">
        <f>CONCATENATE("cuota ",RIGHT(F354,2))</f>
        <v>cuota 23</v>
      </c>
      <c r="R354" s="340"/>
    </row>
    <row r="355" spans="1:18" x14ac:dyDescent="0.25">
      <c r="A355" s="238" t="s">
        <v>4</v>
      </c>
      <c r="B355" s="462">
        <v>133229</v>
      </c>
      <c r="C355" s="463"/>
      <c r="D355" s="462">
        <v>127347</v>
      </c>
      <c r="E355" s="463"/>
      <c r="F355" s="462">
        <v>126466</v>
      </c>
      <c r="G355" s="463"/>
      <c r="H355" s="430">
        <f>F355/D355-1</f>
        <v>-6.9181056483466064E-3</v>
      </c>
      <c r="I355" s="431"/>
      <c r="J355" s="239"/>
      <c r="K355" s="430">
        <f>F355/B355-1</f>
        <v>-5.0762221438275468E-2</v>
      </c>
      <c r="L355" s="431"/>
      <c r="M355" s="464">
        <f>F355-D355</f>
        <v>-881</v>
      </c>
      <c r="N355" s="465"/>
      <c r="O355" s="464">
        <f>F355-B355</f>
        <v>-6763</v>
      </c>
      <c r="P355" s="465"/>
      <c r="Q355" s="430">
        <f>F355/$F$355</f>
        <v>1</v>
      </c>
      <c r="R355" s="431"/>
    </row>
    <row r="356" spans="1:18" x14ac:dyDescent="0.25">
      <c r="A356" s="240" t="s">
        <v>5</v>
      </c>
      <c r="B356" s="472">
        <v>90076</v>
      </c>
      <c r="C356" s="473"/>
      <c r="D356" s="472">
        <v>91202</v>
      </c>
      <c r="E356" s="473"/>
      <c r="F356" s="472">
        <v>90259</v>
      </c>
      <c r="G356" s="473"/>
      <c r="H356" s="434">
        <f t="shared" ref="H356:H366" si="167">F356/D356-1</f>
        <v>-1.0339685533211962E-2</v>
      </c>
      <c r="I356" s="435"/>
      <c r="J356" s="241"/>
      <c r="K356" s="434">
        <f t="shared" ref="K356:K366" si="168">F356/B356-1</f>
        <v>2.0316177450152573E-3</v>
      </c>
      <c r="L356" s="435"/>
      <c r="M356" s="466">
        <f t="shared" ref="M356:M366" si="169">F356-D356</f>
        <v>-943</v>
      </c>
      <c r="N356" s="467"/>
      <c r="O356" s="466">
        <f t="shared" ref="O356:O366" si="170">F356-B356</f>
        <v>183</v>
      </c>
      <c r="P356" s="467"/>
      <c r="Q356" s="434">
        <f t="shared" ref="Q356:Q366" si="171">F356/$F$355</f>
        <v>0.71370170638748753</v>
      </c>
      <c r="R356" s="435"/>
    </row>
    <row r="357" spans="1:18" x14ac:dyDescent="0.25">
      <c r="A357" s="242" t="s">
        <v>6</v>
      </c>
      <c r="B357" s="468">
        <v>15722</v>
      </c>
      <c r="C357" s="469"/>
      <c r="D357" s="468">
        <v>17598</v>
      </c>
      <c r="E357" s="469"/>
      <c r="F357" s="468">
        <v>17518</v>
      </c>
      <c r="G357" s="469"/>
      <c r="H357" s="442">
        <f t="shared" si="167"/>
        <v>-4.5459711330833041E-3</v>
      </c>
      <c r="I357" s="443"/>
      <c r="J357" s="243"/>
      <c r="K357" s="442">
        <f t="shared" si="168"/>
        <v>0.11423483017427816</v>
      </c>
      <c r="L357" s="443"/>
      <c r="M357" s="470">
        <f t="shared" si="169"/>
        <v>-80</v>
      </c>
      <c r="N357" s="471"/>
      <c r="O357" s="470">
        <f t="shared" si="170"/>
        <v>1796</v>
      </c>
      <c r="P357" s="471"/>
      <c r="Q357" s="442">
        <f t="shared" si="171"/>
        <v>0.13851944396122279</v>
      </c>
      <c r="R357" s="443"/>
    </row>
    <row r="358" spans="1:18" x14ac:dyDescent="0.25">
      <c r="A358" s="26" t="s">
        <v>7</v>
      </c>
      <c r="B358" s="476">
        <v>54686</v>
      </c>
      <c r="C358" s="477"/>
      <c r="D358" s="476">
        <v>55117</v>
      </c>
      <c r="E358" s="477"/>
      <c r="F358" s="476">
        <v>56479</v>
      </c>
      <c r="G358" s="477"/>
      <c r="H358" s="446">
        <f t="shared" si="167"/>
        <v>2.4711069180107792E-2</v>
      </c>
      <c r="I358" s="447"/>
      <c r="J358" s="244"/>
      <c r="K358" s="446">
        <f t="shared" si="168"/>
        <v>3.2787185019931941E-2</v>
      </c>
      <c r="L358" s="447"/>
      <c r="M358" s="474">
        <f t="shared" si="169"/>
        <v>1362</v>
      </c>
      <c r="N358" s="475"/>
      <c r="O358" s="474">
        <f t="shared" si="170"/>
        <v>1793</v>
      </c>
      <c r="P358" s="475"/>
      <c r="Q358" s="446">
        <f t="shared" si="171"/>
        <v>0.44659434156215899</v>
      </c>
      <c r="R358" s="447"/>
    </row>
    <row r="359" spans="1:18" x14ac:dyDescent="0.25">
      <c r="A359" s="26" t="s">
        <v>8</v>
      </c>
      <c r="B359" s="476">
        <v>16253</v>
      </c>
      <c r="C359" s="477"/>
      <c r="D359" s="476">
        <v>15689</v>
      </c>
      <c r="E359" s="477"/>
      <c r="F359" s="476">
        <v>13560</v>
      </c>
      <c r="G359" s="477"/>
      <c r="H359" s="446">
        <f t="shared" si="167"/>
        <v>-0.13570017209509844</v>
      </c>
      <c r="I359" s="447"/>
      <c r="J359" s="244"/>
      <c r="K359" s="446">
        <f t="shared" si="168"/>
        <v>-0.16569248754076171</v>
      </c>
      <c r="L359" s="447"/>
      <c r="M359" s="474">
        <f t="shared" si="169"/>
        <v>-2129</v>
      </c>
      <c r="N359" s="475"/>
      <c r="O359" s="474">
        <f t="shared" si="170"/>
        <v>-2693</v>
      </c>
      <c r="P359" s="475"/>
      <c r="Q359" s="446">
        <f t="shared" si="171"/>
        <v>0.10722249458352442</v>
      </c>
      <c r="R359" s="447"/>
    </row>
    <row r="360" spans="1:18" x14ac:dyDescent="0.25">
      <c r="A360" s="26" t="s">
        <v>9</v>
      </c>
      <c r="B360" s="476">
        <v>2410</v>
      </c>
      <c r="C360" s="477"/>
      <c r="D360" s="476">
        <v>2213</v>
      </c>
      <c r="E360" s="477"/>
      <c r="F360" s="476">
        <v>2064</v>
      </c>
      <c r="G360" s="477"/>
      <c r="H360" s="446">
        <f t="shared" si="167"/>
        <v>-6.732941708088569E-2</v>
      </c>
      <c r="I360" s="447"/>
      <c r="J360" s="244"/>
      <c r="K360" s="446">
        <f t="shared" si="168"/>
        <v>-0.1435684647302905</v>
      </c>
      <c r="L360" s="447"/>
      <c r="M360" s="474">
        <f t="shared" si="169"/>
        <v>-149</v>
      </c>
      <c r="N360" s="475"/>
      <c r="O360" s="474">
        <f t="shared" si="170"/>
        <v>-346</v>
      </c>
      <c r="P360" s="475"/>
      <c r="Q360" s="446">
        <f t="shared" si="171"/>
        <v>1.6320592095899294E-2</v>
      </c>
      <c r="R360" s="447"/>
    </row>
    <row r="361" spans="1:18" x14ac:dyDescent="0.25">
      <c r="A361" s="245" t="s">
        <v>10</v>
      </c>
      <c r="B361" s="478">
        <v>1005</v>
      </c>
      <c r="C361" s="479"/>
      <c r="D361" s="478">
        <v>585</v>
      </c>
      <c r="E361" s="479"/>
      <c r="F361" s="478">
        <v>638</v>
      </c>
      <c r="G361" s="479"/>
      <c r="H361" s="454">
        <f t="shared" si="167"/>
        <v>9.0598290598290498E-2</v>
      </c>
      <c r="I361" s="455"/>
      <c r="J361" s="246"/>
      <c r="K361" s="454">
        <f t="shared" si="168"/>
        <v>-0.36517412935323379</v>
      </c>
      <c r="L361" s="455"/>
      <c r="M361" s="480">
        <f t="shared" si="169"/>
        <v>53</v>
      </c>
      <c r="N361" s="481"/>
      <c r="O361" s="480">
        <f t="shared" si="170"/>
        <v>-367</v>
      </c>
      <c r="P361" s="481"/>
      <c r="Q361" s="454">
        <f t="shared" si="171"/>
        <v>5.0448341846820489E-3</v>
      </c>
      <c r="R361" s="455"/>
    </row>
    <row r="362" spans="1:18" x14ac:dyDescent="0.25">
      <c r="A362" s="247" t="s">
        <v>11</v>
      </c>
      <c r="B362" s="472">
        <v>43153</v>
      </c>
      <c r="C362" s="473"/>
      <c r="D362" s="472">
        <v>36145</v>
      </c>
      <c r="E362" s="473"/>
      <c r="F362" s="472">
        <v>36207</v>
      </c>
      <c r="G362" s="473"/>
      <c r="H362" s="434">
        <f t="shared" si="167"/>
        <v>1.7153133213445582E-3</v>
      </c>
      <c r="I362" s="435"/>
      <c r="J362" s="241"/>
      <c r="K362" s="434">
        <f>F362/B362-1</f>
        <v>-0.16096215790327439</v>
      </c>
      <c r="L362" s="435"/>
      <c r="M362" s="466">
        <f t="shared" si="169"/>
        <v>62</v>
      </c>
      <c r="N362" s="467"/>
      <c r="O362" s="466">
        <f t="shared" si="170"/>
        <v>-6946</v>
      </c>
      <c r="P362" s="467"/>
      <c r="Q362" s="434">
        <f t="shared" si="171"/>
        <v>0.28629829361251247</v>
      </c>
      <c r="R362" s="435"/>
    </row>
    <row r="363" spans="1:18" x14ac:dyDescent="0.25">
      <c r="A363" s="242" t="s">
        <v>12</v>
      </c>
      <c r="B363" s="476">
        <v>1933</v>
      </c>
      <c r="C363" s="477"/>
      <c r="D363" s="476">
        <v>2230</v>
      </c>
      <c r="E363" s="477"/>
      <c r="F363" s="476">
        <v>2117</v>
      </c>
      <c r="G363" s="477"/>
      <c r="H363" s="442">
        <f t="shared" si="167"/>
        <v>-5.067264573991026E-2</v>
      </c>
      <c r="I363" s="443"/>
      <c r="J363" s="243"/>
      <c r="K363" s="442">
        <f t="shared" si="168"/>
        <v>9.5188825659596521E-2</v>
      </c>
      <c r="L363" s="443"/>
      <c r="M363" s="470">
        <f t="shared" si="169"/>
        <v>-113</v>
      </c>
      <c r="N363" s="471"/>
      <c r="O363" s="470">
        <f t="shared" si="170"/>
        <v>184</v>
      </c>
      <c r="P363" s="471"/>
      <c r="Q363" s="442">
        <f t="shared" si="171"/>
        <v>1.6739677067354072E-2</v>
      </c>
      <c r="R363" s="443"/>
    </row>
    <row r="364" spans="1:18" x14ac:dyDescent="0.25">
      <c r="A364" s="26" t="s">
        <v>8</v>
      </c>
      <c r="B364" s="476">
        <v>23621</v>
      </c>
      <c r="C364" s="477"/>
      <c r="D364" s="476">
        <v>21347</v>
      </c>
      <c r="E364" s="477"/>
      <c r="F364" s="476">
        <v>21406</v>
      </c>
      <c r="G364" s="477"/>
      <c r="H364" s="446">
        <f t="shared" si="167"/>
        <v>2.7638544057713155E-3</v>
      </c>
      <c r="I364" s="447"/>
      <c r="J364" s="244"/>
      <c r="K364" s="446">
        <f t="shared" si="168"/>
        <v>-9.3772490580415702E-2</v>
      </c>
      <c r="L364" s="447"/>
      <c r="M364" s="474">
        <f t="shared" si="169"/>
        <v>59</v>
      </c>
      <c r="N364" s="475"/>
      <c r="O364" s="474">
        <f t="shared" si="170"/>
        <v>-2215</v>
      </c>
      <c r="P364" s="475"/>
      <c r="Q364" s="446">
        <f t="shared" si="171"/>
        <v>0.16926288488605634</v>
      </c>
      <c r="R364" s="447"/>
    </row>
    <row r="365" spans="1:18" x14ac:dyDescent="0.25">
      <c r="A365" s="26" t="s">
        <v>9</v>
      </c>
      <c r="B365" s="476">
        <v>12397</v>
      </c>
      <c r="C365" s="477"/>
      <c r="D365" s="476">
        <v>9381</v>
      </c>
      <c r="E365" s="477"/>
      <c r="F365" s="476">
        <v>9303</v>
      </c>
      <c r="G365" s="477"/>
      <c r="H365" s="446">
        <f t="shared" si="167"/>
        <v>-8.3146786056923494E-3</v>
      </c>
      <c r="I365" s="447"/>
      <c r="J365" s="244"/>
      <c r="K365" s="446">
        <f t="shared" si="168"/>
        <v>-0.24957651044607565</v>
      </c>
      <c r="L365" s="447"/>
      <c r="M365" s="474">
        <f t="shared" si="169"/>
        <v>-78</v>
      </c>
      <c r="N365" s="475"/>
      <c r="O365" s="474">
        <f t="shared" si="170"/>
        <v>-3094</v>
      </c>
      <c r="P365" s="475"/>
      <c r="Q365" s="446">
        <f t="shared" si="171"/>
        <v>7.3561273385732137E-2</v>
      </c>
      <c r="R365" s="447"/>
    </row>
    <row r="366" spans="1:18" x14ac:dyDescent="0.25">
      <c r="A366" s="248" t="s">
        <v>10</v>
      </c>
      <c r="B366" s="478">
        <v>5202</v>
      </c>
      <c r="C366" s="479"/>
      <c r="D366" s="478">
        <v>3187</v>
      </c>
      <c r="E366" s="479"/>
      <c r="F366" s="478">
        <v>3381</v>
      </c>
      <c r="G366" s="479"/>
      <c r="H366" s="458">
        <f t="shared" si="167"/>
        <v>6.0872293693128299E-2</v>
      </c>
      <c r="I366" s="459"/>
      <c r="J366" s="249"/>
      <c r="K366" s="458">
        <f t="shared" si="168"/>
        <v>-0.35005767012687428</v>
      </c>
      <c r="L366" s="459"/>
      <c r="M366" s="482">
        <f t="shared" si="169"/>
        <v>194</v>
      </c>
      <c r="N366" s="483"/>
      <c r="O366" s="482">
        <f t="shared" si="170"/>
        <v>-1821</v>
      </c>
      <c r="P366" s="483"/>
      <c r="Q366" s="458">
        <f t="shared" si="171"/>
        <v>2.6734458273369916E-2</v>
      </c>
      <c r="R366" s="459"/>
    </row>
    <row r="367" spans="1:18" ht="21" x14ac:dyDescent="0.35">
      <c r="A367" s="427" t="s">
        <v>87</v>
      </c>
      <c r="B367" s="427"/>
      <c r="C367" s="427"/>
      <c r="D367" s="427"/>
      <c r="E367" s="427"/>
      <c r="F367" s="427"/>
      <c r="G367" s="427"/>
      <c r="H367" s="427"/>
      <c r="I367" s="427"/>
      <c r="J367" s="427"/>
      <c r="K367" s="427"/>
      <c r="L367" s="427"/>
      <c r="M367" s="427"/>
      <c r="N367" s="427"/>
      <c r="O367" s="427"/>
      <c r="P367" s="427"/>
      <c r="Q367" s="427"/>
      <c r="R367" s="427"/>
    </row>
    <row r="368" spans="1:18" x14ac:dyDescent="0.25">
      <c r="A368" s="54"/>
      <c r="B368" s="329" t="s">
        <v>146</v>
      </c>
      <c r="C368" s="330"/>
      <c r="D368" s="330"/>
      <c r="E368" s="330"/>
      <c r="F368" s="330"/>
      <c r="G368" s="330"/>
      <c r="H368" s="330"/>
      <c r="I368" s="330"/>
      <c r="J368" s="330"/>
      <c r="K368" s="330"/>
      <c r="L368" s="330"/>
      <c r="M368" s="330"/>
      <c r="N368" s="330"/>
      <c r="O368" s="330"/>
      <c r="P368" s="330"/>
      <c r="Q368" s="330"/>
      <c r="R368" s="331"/>
    </row>
    <row r="369" spans="1:18" x14ac:dyDescent="0.25">
      <c r="A369" s="4"/>
      <c r="B369" s="339">
        <f>B$6</f>
        <v>2019</v>
      </c>
      <c r="C369" s="340"/>
      <c r="D369" s="339">
        <f>C$6</f>
        <v>2022</v>
      </c>
      <c r="E369" s="340"/>
      <c r="F369" s="339">
        <f>D$6</f>
        <v>2023</v>
      </c>
      <c r="G369" s="340"/>
      <c r="H369" s="339" t="str">
        <f>CONCATENATE("var ",RIGHT(F369,2),"/",RIGHT(D369,2))</f>
        <v>var 23/22</v>
      </c>
      <c r="I369" s="340"/>
      <c r="J369" s="5"/>
      <c r="K369" s="339" t="str">
        <f>CONCATENATE("var ",RIGHT(F369,2),"/",RIGHT(B369,2))</f>
        <v>var 23/19</v>
      </c>
      <c r="L369" s="340"/>
      <c r="M369" s="339" t="str">
        <f>CONCATENATE("dif ",RIGHT(F369,2),"-",RIGHT(D369,2))</f>
        <v>dif 23-22</v>
      </c>
      <c r="N369" s="340"/>
      <c r="O369" s="339" t="str">
        <f>CONCATENATE("dif ",RIGHT(F369,2),"-",RIGHT(B369,2))</f>
        <v>dif 23-19</v>
      </c>
      <c r="P369" s="340"/>
      <c r="Q369" s="339" t="str">
        <f>CONCATENATE("cuota ",RIGHT(F369,2))</f>
        <v>cuota 23</v>
      </c>
      <c r="R369" s="340"/>
    </row>
    <row r="370" spans="1:18" x14ac:dyDescent="0.25">
      <c r="A370" s="238" t="s">
        <v>48</v>
      </c>
      <c r="B370" s="462">
        <v>133229</v>
      </c>
      <c r="C370" s="463"/>
      <c r="D370" s="462">
        <v>127347</v>
      </c>
      <c r="E370" s="463"/>
      <c r="F370" s="462">
        <v>126466</v>
      </c>
      <c r="G370" s="463"/>
      <c r="H370" s="430">
        <f>F370/D370-1</f>
        <v>-6.9181056483466064E-3</v>
      </c>
      <c r="I370" s="431"/>
      <c r="J370" s="239"/>
      <c r="K370" s="430">
        <f>F370/B370-1</f>
        <v>-5.0762221438275468E-2</v>
      </c>
      <c r="L370" s="431"/>
      <c r="M370" s="464">
        <f>F370-D370</f>
        <v>-881</v>
      </c>
      <c r="N370" s="465"/>
      <c r="O370" s="464">
        <f>F370-B370</f>
        <v>-6763</v>
      </c>
      <c r="P370" s="465"/>
      <c r="Q370" s="430">
        <f>F370/$F$370</f>
        <v>1</v>
      </c>
      <c r="R370" s="431"/>
    </row>
    <row r="371" spans="1:18" x14ac:dyDescent="0.25">
      <c r="A371" s="76" t="s">
        <v>49</v>
      </c>
      <c r="B371" s="476">
        <v>47242</v>
      </c>
      <c r="C371" s="477"/>
      <c r="D371" s="476">
        <v>45909</v>
      </c>
      <c r="E371" s="477"/>
      <c r="F371" s="476">
        <v>46660</v>
      </c>
      <c r="G371" s="477"/>
      <c r="H371" s="446">
        <f t="shared" ref="H371:H380" si="172">F371/D371-1</f>
        <v>1.6358448234550904E-2</v>
      </c>
      <c r="I371" s="447"/>
      <c r="J371" s="244"/>
      <c r="K371" s="446">
        <f t="shared" ref="K371:K380" si="173">F371/B371-1</f>
        <v>-1.2319546166546735E-2</v>
      </c>
      <c r="L371" s="447"/>
      <c r="M371" s="474">
        <f t="shared" ref="M371:M380" si="174">F371-D371</f>
        <v>751</v>
      </c>
      <c r="N371" s="475"/>
      <c r="O371" s="474">
        <f t="shared" ref="O371:O380" si="175">F371-B371</f>
        <v>-582</v>
      </c>
      <c r="P371" s="475"/>
      <c r="Q371" s="446">
        <f t="shared" ref="Q371:Q380" si="176">F371/$F$370</f>
        <v>0.36895292015245207</v>
      </c>
      <c r="R371" s="447"/>
    </row>
    <row r="372" spans="1:18" x14ac:dyDescent="0.25">
      <c r="A372" s="79" t="s">
        <v>50</v>
      </c>
      <c r="B372" s="476">
        <v>41461</v>
      </c>
      <c r="C372" s="477"/>
      <c r="D372" s="476">
        <v>39121</v>
      </c>
      <c r="E372" s="477"/>
      <c r="F372" s="476">
        <v>37203</v>
      </c>
      <c r="G372" s="477"/>
      <c r="H372" s="446">
        <f t="shared" si="172"/>
        <v>-4.9027376600802586E-2</v>
      </c>
      <c r="I372" s="447"/>
      <c r="J372" s="244"/>
      <c r="K372" s="446">
        <f t="shared" si="173"/>
        <v>-0.10269892187839169</v>
      </c>
      <c r="L372" s="447"/>
      <c r="M372" s="474">
        <f t="shared" si="174"/>
        <v>-1918</v>
      </c>
      <c r="N372" s="475"/>
      <c r="O372" s="474">
        <f t="shared" si="175"/>
        <v>-4258</v>
      </c>
      <c r="P372" s="475"/>
      <c r="Q372" s="446">
        <f t="shared" si="176"/>
        <v>0.29417392817041732</v>
      </c>
      <c r="R372" s="447"/>
    </row>
    <row r="373" spans="1:18" x14ac:dyDescent="0.25">
      <c r="A373" s="79" t="s">
        <v>52</v>
      </c>
      <c r="B373" s="476">
        <v>21430</v>
      </c>
      <c r="C373" s="477"/>
      <c r="D373" s="476">
        <v>19061</v>
      </c>
      <c r="E373" s="477"/>
      <c r="F373" s="476">
        <v>19434</v>
      </c>
      <c r="G373" s="477"/>
      <c r="H373" s="446">
        <f t="shared" si="172"/>
        <v>1.9568752951051982E-2</v>
      </c>
      <c r="I373" s="447"/>
      <c r="J373" s="244"/>
      <c r="K373" s="446">
        <f t="shared" si="173"/>
        <v>-9.314045730284648E-2</v>
      </c>
      <c r="L373" s="447"/>
      <c r="M373" s="474">
        <f t="shared" si="174"/>
        <v>373</v>
      </c>
      <c r="N373" s="475"/>
      <c r="O373" s="474">
        <f t="shared" si="175"/>
        <v>-1996</v>
      </c>
      <c r="P373" s="475"/>
      <c r="Q373" s="446">
        <f t="shared" si="176"/>
        <v>0.15366976104249364</v>
      </c>
      <c r="R373" s="447"/>
    </row>
    <row r="374" spans="1:18" x14ac:dyDescent="0.25">
      <c r="A374" s="79" t="s">
        <v>53</v>
      </c>
      <c r="B374" s="476">
        <v>4141</v>
      </c>
      <c r="C374" s="477"/>
      <c r="D374" s="476">
        <v>4791</v>
      </c>
      <c r="E374" s="477"/>
      <c r="F374" s="476">
        <v>4797</v>
      </c>
      <c r="G374" s="477"/>
      <c r="H374" s="446">
        <f>F374/D374-1</f>
        <v>1.2523481527864089E-3</v>
      </c>
      <c r="I374" s="447"/>
      <c r="J374" s="244"/>
      <c r="K374" s="446">
        <f>F374/B374-1</f>
        <v>0.15841584158415833</v>
      </c>
      <c r="L374" s="447"/>
      <c r="M374" s="474">
        <f>F374-D374</f>
        <v>6</v>
      </c>
      <c r="N374" s="475"/>
      <c r="O374" s="474">
        <f>F374-B374</f>
        <v>656</v>
      </c>
      <c r="P374" s="475"/>
      <c r="Q374" s="446">
        <f>F374/$F$370</f>
        <v>3.7931143548463615E-2</v>
      </c>
      <c r="R374" s="447"/>
    </row>
    <row r="375" spans="1:18" x14ac:dyDescent="0.25">
      <c r="A375" s="79" t="s">
        <v>54</v>
      </c>
      <c r="B375" s="476">
        <v>2708</v>
      </c>
      <c r="C375" s="477"/>
      <c r="D375" s="476">
        <v>2832</v>
      </c>
      <c r="E375" s="477"/>
      <c r="F375" s="476">
        <v>2758</v>
      </c>
      <c r="G375" s="477"/>
      <c r="H375" s="446">
        <f t="shared" si="172"/>
        <v>-2.6129943502824826E-2</v>
      </c>
      <c r="I375" s="447"/>
      <c r="J375" s="244"/>
      <c r="K375" s="446">
        <f t="shared" si="173"/>
        <v>1.8463810930576141E-2</v>
      </c>
      <c r="L375" s="447"/>
      <c r="M375" s="474">
        <f t="shared" si="174"/>
        <v>-74</v>
      </c>
      <c r="N375" s="475"/>
      <c r="O375" s="474">
        <f t="shared" si="175"/>
        <v>50</v>
      </c>
      <c r="P375" s="475"/>
      <c r="Q375" s="446">
        <f t="shared" si="176"/>
        <v>2.1808233042873184E-2</v>
      </c>
      <c r="R375" s="447"/>
    </row>
    <row r="376" spans="1:18" x14ac:dyDescent="0.25">
      <c r="A376" s="79" t="s">
        <v>55</v>
      </c>
      <c r="B376" s="476">
        <v>778</v>
      </c>
      <c r="C376" s="477"/>
      <c r="D376" s="476">
        <v>663</v>
      </c>
      <c r="E376" s="477"/>
      <c r="F376" s="476">
        <v>673</v>
      </c>
      <c r="G376" s="477"/>
      <c r="H376" s="446">
        <f>F376/D376-1</f>
        <v>1.5082956259426794E-2</v>
      </c>
      <c r="I376" s="447"/>
      <c r="J376" s="244"/>
      <c r="K376" s="446">
        <f>F376/B376-1</f>
        <v>-0.13496143958868889</v>
      </c>
      <c r="L376" s="447"/>
      <c r="M376" s="474">
        <f>F376-D376</f>
        <v>10</v>
      </c>
      <c r="N376" s="475"/>
      <c r="O376" s="474">
        <f>F376-B376</f>
        <v>-105</v>
      </c>
      <c r="P376" s="475"/>
      <c r="Q376" s="446">
        <f>F376/$F$370</f>
        <v>5.3215884111144501E-3</v>
      </c>
      <c r="R376" s="447"/>
    </row>
    <row r="377" spans="1:18" x14ac:dyDescent="0.25">
      <c r="A377" s="79" t="s">
        <v>56</v>
      </c>
      <c r="B377" s="476">
        <v>6890</v>
      </c>
      <c r="C377" s="477"/>
      <c r="D377" s="476">
        <v>6415</v>
      </c>
      <c r="E377" s="477"/>
      <c r="F377" s="476">
        <v>6415</v>
      </c>
      <c r="G377" s="477"/>
      <c r="H377" s="446">
        <f t="shared" si="172"/>
        <v>0</v>
      </c>
      <c r="I377" s="447"/>
      <c r="J377" s="244"/>
      <c r="K377" s="446">
        <f t="shared" si="173"/>
        <v>-6.8940493468795383E-2</v>
      </c>
      <c r="L377" s="447"/>
      <c r="M377" s="474">
        <f t="shared" si="174"/>
        <v>0</v>
      </c>
      <c r="N377" s="475"/>
      <c r="O377" s="474">
        <f t="shared" si="175"/>
        <v>-475</v>
      </c>
      <c r="P377" s="475"/>
      <c r="Q377" s="446">
        <f t="shared" si="176"/>
        <v>5.0725096073252887E-2</v>
      </c>
      <c r="R377" s="447"/>
    </row>
    <row r="378" spans="1:18" x14ac:dyDescent="0.25">
      <c r="A378" s="79" t="s">
        <v>51</v>
      </c>
      <c r="B378" s="476">
        <v>1127</v>
      </c>
      <c r="C378" s="477"/>
      <c r="D378" s="476">
        <v>912</v>
      </c>
      <c r="E378" s="477"/>
      <c r="F378" s="476">
        <v>912</v>
      </c>
      <c r="G378" s="477"/>
      <c r="H378" s="446">
        <f t="shared" si="172"/>
        <v>0</v>
      </c>
      <c r="I378" s="447"/>
      <c r="J378" s="244"/>
      <c r="K378" s="446">
        <f t="shared" si="173"/>
        <v>-0.1907719609582964</v>
      </c>
      <c r="L378" s="447"/>
      <c r="M378" s="474">
        <f t="shared" si="174"/>
        <v>0</v>
      </c>
      <c r="N378" s="475"/>
      <c r="O378" s="474">
        <f t="shared" si="175"/>
        <v>-215</v>
      </c>
      <c r="P378" s="475"/>
      <c r="Q378" s="446">
        <f t="shared" si="176"/>
        <v>7.2114244144671292E-3</v>
      </c>
      <c r="R378" s="447"/>
    </row>
    <row r="379" spans="1:18" x14ac:dyDescent="0.25">
      <c r="A379" s="80" t="s">
        <v>57</v>
      </c>
      <c r="B379" s="476">
        <v>4070</v>
      </c>
      <c r="C379" s="477"/>
      <c r="D379" s="476">
        <v>4562</v>
      </c>
      <c r="E379" s="477"/>
      <c r="F379" s="476">
        <v>4562</v>
      </c>
      <c r="G379" s="477"/>
      <c r="H379" s="446">
        <f t="shared" si="172"/>
        <v>0</v>
      </c>
      <c r="I379" s="447"/>
      <c r="J379" s="244"/>
      <c r="K379" s="446">
        <f t="shared" si="173"/>
        <v>0.12088452088452084</v>
      </c>
      <c r="L379" s="447"/>
      <c r="M379" s="474">
        <f t="shared" si="174"/>
        <v>0</v>
      </c>
      <c r="N379" s="475"/>
      <c r="O379" s="474">
        <f t="shared" si="175"/>
        <v>492</v>
      </c>
      <c r="P379" s="475"/>
      <c r="Q379" s="446">
        <f t="shared" si="176"/>
        <v>3.607293659956036E-2</v>
      </c>
      <c r="R379" s="447"/>
    </row>
    <row r="380" spans="1:18" x14ac:dyDescent="0.25">
      <c r="A380" s="81" t="s">
        <v>58</v>
      </c>
      <c r="B380" s="476">
        <v>3382</v>
      </c>
      <c r="C380" s="477"/>
      <c r="D380" s="476">
        <v>3081</v>
      </c>
      <c r="E380" s="477"/>
      <c r="F380" s="476">
        <v>3052</v>
      </c>
      <c r="G380" s="477"/>
      <c r="H380" s="446">
        <f t="shared" si="172"/>
        <v>-9.4125283998701681E-3</v>
      </c>
      <c r="I380" s="447"/>
      <c r="J380" s="244"/>
      <c r="K380" s="446">
        <f t="shared" si="173"/>
        <v>-9.7575399172087574E-2</v>
      </c>
      <c r="L380" s="447"/>
      <c r="M380" s="474">
        <f t="shared" si="174"/>
        <v>-29</v>
      </c>
      <c r="N380" s="475"/>
      <c r="O380" s="474">
        <f t="shared" si="175"/>
        <v>-330</v>
      </c>
      <c r="P380" s="475"/>
      <c r="Q380" s="446">
        <f t="shared" si="176"/>
        <v>2.4132968544905351E-2</v>
      </c>
      <c r="R380" s="447"/>
    </row>
    <row r="381" spans="1:18" ht="21" x14ac:dyDescent="0.35">
      <c r="A381" s="427" t="s">
        <v>88</v>
      </c>
      <c r="B381" s="427"/>
      <c r="C381" s="427"/>
      <c r="D381" s="427"/>
      <c r="E381" s="427"/>
      <c r="F381" s="427"/>
      <c r="G381" s="427"/>
      <c r="H381" s="427"/>
      <c r="I381" s="427"/>
      <c r="J381" s="427"/>
      <c r="K381" s="427"/>
      <c r="L381" s="427"/>
      <c r="M381" s="427"/>
      <c r="N381" s="427"/>
      <c r="O381" s="427"/>
      <c r="P381" s="427"/>
      <c r="Q381" s="427"/>
      <c r="R381" s="427"/>
    </row>
  </sheetData>
  <mergeCells count="971">
    <mergeCell ref="A381:R381"/>
    <mergeCell ref="O379:P379"/>
    <mergeCell ref="Q379:R379"/>
    <mergeCell ref="B380:C380"/>
    <mergeCell ref="D380:E380"/>
    <mergeCell ref="F380:G380"/>
    <mergeCell ref="H380:I380"/>
    <mergeCell ref="K380:L380"/>
    <mergeCell ref="M380:N380"/>
    <mergeCell ref="O380:P380"/>
    <mergeCell ref="Q380:R380"/>
    <mergeCell ref="B379:C379"/>
    <mergeCell ref="D379:E379"/>
    <mergeCell ref="F379:G379"/>
    <mergeCell ref="H379:I379"/>
    <mergeCell ref="K379:L379"/>
    <mergeCell ref="M379:N379"/>
    <mergeCell ref="O377:P377"/>
    <mergeCell ref="Q377:R377"/>
    <mergeCell ref="B378:C378"/>
    <mergeCell ref="D378:E378"/>
    <mergeCell ref="F378:G378"/>
    <mergeCell ref="H378:I378"/>
    <mergeCell ref="K378:L378"/>
    <mergeCell ref="M378:N378"/>
    <mergeCell ref="O378:P378"/>
    <mergeCell ref="Q378:R378"/>
    <mergeCell ref="B377:C377"/>
    <mergeCell ref="D377:E377"/>
    <mergeCell ref="F377:G377"/>
    <mergeCell ref="H377:I377"/>
    <mergeCell ref="K377:L377"/>
    <mergeCell ref="M377:N377"/>
    <mergeCell ref="O375:P375"/>
    <mergeCell ref="Q375:R375"/>
    <mergeCell ref="B376:C376"/>
    <mergeCell ref="D376:E376"/>
    <mergeCell ref="F376:G376"/>
    <mergeCell ref="H376:I376"/>
    <mergeCell ref="K376:L376"/>
    <mergeCell ref="M376:N376"/>
    <mergeCell ref="O376:P376"/>
    <mergeCell ref="Q376:R376"/>
    <mergeCell ref="B375:C375"/>
    <mergeCell ref="D375:E375"/>
    <mergeCell ref="F375:G375"/>
    <mergeCell ref="H375:I375"/>
    <mergeCell ref="K375:L375"/>
    <mergeCell ref="M375:N375"/>
    <mergeCell ref="O373:P373"/>
    <mergeCell ref="Q373:R373"/>
    <mergeCell ref="B374:C374"/>
    <mergeCell ref="D374:E374"/>
    <mergeCell ref="F374:G374"/>
    <mergeCell ref="H374:I374"/>
    <mergeCell ref="K374:L374"/>
    <mergeCell ref="M374:N374"/>
    <mergeCell ref="O374:P374"/>
    <mergeCell ref="Q374:R374"/>
    <mergeCell ref="B373:C373"/>
    <mergeCell ref="D373:E373"/>
    <mergeCell ref="F373:G373"/>
    <mergeCell ref="H373:I373"/>
    <mergeCell ref="K373:L373"/>
    <mergeCell ref="M373:N373"/>
    <mergeCell ref="B372:C372"/>
    <mergeCell ref="D372:E372"/>
    <mergeCell ref="F372:G372"/>
    <mergeCell ref="H372:I372"/>
    <mergeCell ref="K372:L372"/>
    <mergeCell ref="M372:N372"/>
    <mergeCell ref="O372:P372"/>
    <mergeCell ref="Q372:R372"/>
    <mergeCell ref="B371:C371"/>
    <mergeCell ref="D371:E371"/>
    <mergeCell ref="F371:G371"/>
    <mergeCell ref="H371:I371"/>
    <mergeCell ref="K371:L371"/>
    <mergeCell ref="M371:N371"/>
    <mergeCell ref="B370:C370"/>
    <mergeCell ref="D370:E370"/>
    <mergeCell ref="F370:G370"/>
    <mergeCell ref="H370:I370"/>
    <mergeCell ref="K370:L370"/>
    <mergeCell ref="M370:N370"/>
    <mergeCell ref="O370:P370"/>
    <mergeCell ref="Q370:R370"/>
    <mergeCell ref="O371:P371"/>
    <mergeCell ref="Q371:R371"/>
    <mergeCell ref="O366:P366"/>
    <mergeCell ref="Q366:R366"/>
    <mergeCell ref="A367:R367"/>
    <mergeCell ref="B368:R368"/>
    <mergeCell ref="B369:C369"/>
    <mergeCell ref="D369:E369"/>
    <mergeCell ref="F369:G369"/>
    <mergeCell ref="H369:I369"/>
    <mergeCell ref="K369:L369"/>
    <mergeCell ref="M369:N369"/>
    <mergeCell ref="B366:C366"/>
    <mergeCell ref="D366:E366"/>
    <mergeCell ref="F366:G366"/>
    <mergeCell ref="H366:I366"/>
    <mergeCell ref="K366:L366"/>
    <mergeCell ref="M366:N366"/>
    <mergeCell ref="O369:P369"/>
    <mergeCell ref="Q369:R369"/>
    <mergeCell ref="O364:P364"/>
    <mergeCell ref="Q364:R364"/>
    <mergeCell ref="B365:C365"/>
    <mergeCell ref="D365:E365"/>
    <mergeCell ref="F365:G365"/>
    <mergeCell ref="H365:I365"/>
    <mergeCell ref="K365:L365"/>
    <mergeCell ref="M365:N365"/>
    <mergeCell ref="O365:P365"/>
    <mergeCell ref="Q365:R365"/>
    <mergeCell ref="B364:C364"/>
    <mergeCell ref="D364:E364"/>
    <mergeCell ref="F364:G364"/>
    <mergeCell ref="H364:I364"/>
    <mergeCell ref="K364:L364"/>
    <mergeCell ref="M364:N364"/>
    <mergeCell ref="O362:P362"/>
    <mergeCell ref="Q362:R362"/>
    <mergeCell ref="B363:C363"/>
    <mergeCell ref="D363:E363"/>
    <mergeCell ref="F363:G363"/>
    <mergeCell ref="H363:I363"/>
    <mergeCell ref="K363:L363"/>
    <mergeCell ref="M363:N363"/>
    <mergeCell ref="O363:P363"/>
    <mergeCell ref="Q363:R363"/>
    <mergeCell ref="B362:C362"/>
    <mergeCell ref="D362:E362"/>
    <mergeCell ref="F362:G362"/>
    <mergeCell ref="H362:I362"/>
    <mergeCell ref="K362:L362"/>
    <mergeCell ref="M362:N362"/>
    <mergeCell ref="O360:P360"/>
    <mergeCell ref="Q360:R360"/>
    <mergeCell ref="B361:C361"/>
    <mergeCell ref="D361:E361"/>
    <mergeCell ref="F361:G361"/>
    <mergeCell ref="H361:I361"/>
    <mergeCell ref="K361:L361"/>
    <mergeCell ref="M361:N361"/>
    <mergeCell ref="O361:P361"/>
    <mergeCell ref="Q361:R361"/>
    <mergeCell ref="B360:C360"/>
    <mergeCell ref="D360:E360"/>
    <mergeCell ref="F360:G360"/>
    <mergeCell ref="H360:I360"/>
    <mergeCell ref="K360:L360"/>
    <mergeCell ref="M360:N360"/>
    <mergeCell ref="O358:P358"/>
    <mergeCell ref="Q358:R358"/>
    <mergeCell ref="B359:C359"/>
    <mergeCell ref="D359:E359"/>
    <mergeCell ref="F359:G359"/>
    <mergeCell ref="H359:I359"/>
    <mergeCell ref="K359:L359"/>
    <mergeCell ref="M359:N359"/>
    <mergeCell ref="O359:P359"/>
    <mergeCell ref="Q359:R359"/>
    <mergeCell ref="B358:C358"/>
    <mergeCell ref="D358:E358"/>
    <mergeCell ref="F358:G358"/>
    <mergeCell ref="H358:I358"/>
    <mergeCell ref="K358:L358"/>
    <mergeCell ref="M358:N358"/>
    <mergeCell ref="B357:C357"/>
    <mergeCell ref="D357:E357"/>
    <mergeCell ref="F357:G357"/>
    <mergeCell ref="H357:I357"/>
    <mergeCell ref="K357:L357"/>
    <mergeCell ref="M357:N357"/>
    <mergeCell ref="O357:P357"/>
    <mergeCell ref="Q357:R357"/>
    <mergeCell ref="B356:C356"/>
    <mergeCell ref="D356:E356"/>
    <mergeCell ref="F356:G356"/>
    <mergeCell ref="H356:I356"/>
    <mergeCell ref="K356:L356"/>
    <mergeCell ref="M356:N356"/>
    <mergeCell ref="B355:C355"/>
    <mergeCell ref="D355:E355"/>
    <mergeCell ref="F355:G355"/>
    <mergeCell ref="H355:I355"/>
    <mergeCell ref="K355:L355"/>
    <mergeCell ref="M355:N355"/>
    <mergeCell ref="O355:P355"/>
    <mergeCell ref="Q355:R355"/>
    <mergeCell ref="O356:P356"/>
    <mergeCell ref="Q356:R356"/>
    <mergeCell ref="O351:P351"/>
    <mergeCell ref="Q351:R351"/>
    <mergeCell ref="A352:R352"/>
    <mergeCell ref="B353:R353"/>
    <mergeCell ref="B354:C354"/>
    <mergeCell ref="D354:E354"/>
    <mergeCell ref="F354:G354"/>
    <mergeCell ref="H354:I354"/>
    <mergeCell ref="K354:L354"/>
    <mergeCell ref="M354:N354"/>
    <mergeCell ref="B351:C351"/>
    <mergeCell ref="D351:E351"/>
    <mergeCell ref="F351:G351"/>
    <mergeCell ref="H351:I351"/>
    <mergeCell ref="K351:L351"/>
    <mergeCell ref="M351:N351"/>
    <mergeCell ref="O354:P354"/>
    <mergeCell ref="Q354:R354"/>
    <mergeCell ref="O349:P349"/>
    <mergeCell ref="Q349:R349"/>
    <mergeCell ref="B350:C350"/>
    <mergeCell ref="D350:E350"/>
    <mergeCell ref="F350:G350"/>
    <mergeCell ref="H350:I350"/>
    <mergeCell ref="K350:L350"/>
    <mergeCell ref="M350:N350"/>
    <mergeCell ref="O350:P350"/>
    <mergeCell ref="Q350:R350"/>
    <mergeCell ref="B349:C349"/>
    <mergeCell ref="D349:E349"/>
    <mergeCell ref="F349:G349"/>
    <mergeCell ref="H349:I349"/>
    <mergeCell ref="K349:L349"/>
    <mergeCell ref="M349:N349"/>
    <mergeCell ref="O347:P347"/>
    <mergeCell ref="Q347:R347"/>
    <mergeCell ref="B348:C348"/>
    <mergeCell ref="D348:E348"/>
    <mergeCell ref="F348:G348"/>
    <mergeCell ref="H348:I348"/>
    <mergeCell ref="K348:L348"/>
    <mergeCell ref="M348:N348"/>
    <mergeCell ref="O348:P348"/>
    <mergeCell ref="Q348:R348"/>
    <mergeCell ref="B347:C347"/>
    <mergeCell ref="D347:E347"/>
    <mergeCell ref="F347:G347"/>
    <mergeCell ref="H347:I347"/>
    <mergeCell ref="K347:L347"/>
    <mergeCell ref="M347:N347"/>
    <mergeCell ref="O345:P345"/>
    <mergeCell ref="Q345:R345"/>
    <mergeCell ref="B346:C346"/>
    <mergeCell ref="D346:E346"/>
    <mergeCell ref="F346:G346"/>
    <mergeCell ref="H346:I346"/>
    <mergeCell ref="K346:L346"/>
    <mergeCell ref="M346:N346"/>
    <mergeCell ref="O346:P346"/>
    <mergeCell ref="Q346:R346"/>
    <mergeCell ref="B345:C345"/>
    <mergeCell ref="D345:E345"/>
    <mergeCell ref="F345:G345"/>
    <mergeCell ref="H345:I345"/>
    <mergeCell ref="K345:L345"/>
    <mergeCell ref="M345:N345"/>
    <mergeCell ref="O343:P343"/>
    <mergeCell ref="Q343:R343"/>
    <mergeCell ref="B344:C344"/>
    <mergeCell ref="D344:E344"/>
    <mergeCell ref="F344:G344"/>
    <mergeCell ref="H344:I344"/>
    <mergeCell ref="K344:L344"/>
    <mergeCell ref="M344:N344"/>
    <mergeCell ref="O344:P344"/>
    <mergeCell ref="Q344:R344"/>
    <mergeCell ref="B343:C343"/>
    <mergeCell ref="D343:E343"/>
    <mergeCell ref="F343:G343"/>
    <mergeCell ref="H343:I343"/>
    <mergeCell ref="K343:L343"/>
    <mergeCell ref="M343:N343"/>
    <mergeCell ref="O341:P341"/>
    <mergeCell ref="Q341:R341"/>
    <mergeCell ref="B342:C342"/>
    <mergeCell ref="D342:E342"/>
    <mergeCell ref="F342:G342"/>
    <mergeCell ref="H342:I342"/>
    <mergeCell ref="K342:L342"/>
    <mergeCell ref="M342:N342"/>
    <mergeCell ref="O342:P342"/>
    <mergeCell ref="Q342:R342"/>
    <mergeCell ref="B341:C341"/>
    <mergeCell ref="D341:E341"/>
    <mergeCell ref="F341:G341"/>
    <mergeCell ref="H341:I341"/>
    <mergeCell ref="K341:L341"/>
    <mergeCell ref="M341:N341"/>
    <mergeCell ref="A338:R338"/>
    <mergeCell ref="B339:R339"/>
    <mergeCell ref="B340:C340"/>
    <mergeCell ref="D340:E340"/>
    <mergeCell ref="F340:G340"/>
    <mergeCell ref="H340:I340"/>
    <mergeCell ref="K340:L340"/>
    <mergeCell ref="M340:N340"/>
    <mergeCell ref="O340:P340"/>
    <mergeCell ref="Q340:R340"/>
    <mergeCell ref="O336:P336"/>
    <mergeCell ref="Q336:R336"/>
    <mergeCell ref="B337:C337"/>
    <mergeCell ref="D337:E337"/>
    <mergeCell ref="F337:G337"/>
    <mergeCell ref="H337:I337"/>
    <mergeCell ref="K337:L337"/>
    <mergeCell ref="M337:N337"/>
    <mergeCell ref="O337:P337"/>
    <mergeCell ref="Q337:R337"/>
    <mergeCell ref="B336:C336"/>
    <mergeCell ref="D336:E336"/>
    <mergeCell ref="F336:G336"/>
    <mergeCell ref="H336:I336"/>
    <mergeCell ref="K336:L336"/>
    <mergeCell ref="M336:N336"/>
    <mergeCell ref="O334:P334"/>
    <mergeCell ref="Q334:R334"/>
    <mergeCell ref="B335:C335"/>
    <mergeCell ref="D335:E335"/>
    <mergeCell ref="F335:G335"/>
    <mergeCell ref="H335:I335"/>
    <mergeCell ref="K335:L335"/>
    <mergeCell ref="M335:N335"/>
    <mergeCell ref="O335:P335"/>
    <mergeCell ref="Q335:R335"/>
    <mergeCell ref="B334:C334"/>
    <mergeCell ref="D334:E334"/>
    <mergeCell ref="F334:G334"/>
    <mergeCell ref="H334:I334"/>
    <mergeCell ref="K334:L334"/>
    <mergeCell ref="M334:N334"/>
    <mergeCell ref="O332:P332"/>
    <mergeCell ref="Q332:R332"/>
    <mergeCell ref="B333:C333"/>
    <mergeCell ref="D333:E333"/>
    <mergeCell ref="F333:G333"/>
    <mergeCell ref="H333:I333"/>
    <mergeCell ref="K333:L333"/>
    <mergeCell ref="M333:N333"/>
    <mergeCell ref="O333:P333"/>
    <mergeCell ref="Q333:R333"/>
    <mergeCell ref="B332:C332"/>
    <mergeCell ref="D332:E332"/>
    <mergeCell ref="F332:G332"/>
    <mergeCell ref="H332:I332"/>
    <mergeCell ref="K332:L332"/>
    <mergeCell ref="M332:N332"/>
    <mergeCell ref="O330:P330"/>
    <mergeCell ref="Q330:R330"/>
    <mergeCell ref="B331:C331"/>
    <mergeCell ref="D331:E331"/>
    <mergeCell ref="F331:G331"/>
    <mergeCell ref="H331:I331"/>
    <mergeCell ref="K331:L331"/>
    <mergeCell ref="M331:N331"/>
    <mergeCell ref="O331:P331"/>
    <mergeCell ref="Q331:R331"/>
    <mergeCell ref="B330:C330"/>
    <mergeCell ref="D330:E330"/>
    <mergeCell ref="F330:G330"/>
    <mergeCell ref="H330:I330"/>
    <mergeCell ref="K330:L330"/>
    <mergeCell ref="M330:N330"/>
    <mergeCell ref="O328:P328"/>
    <mergeCell ref="Q328:R328"/>
    <mergeCell ref="B329:C329"/>
    <mergeCell ref="D329:E329"/>
    <mergeCell ref="F329:G329"/>
    <mergeCell ref="H329:I329"/>
    <mergeCell ref="K329:L329"/>
    <mergeCell ref="M329:N329"/>
    <mergeCell ref="O329:P329"/>
    <mergeCell ref="Q329:R329"/>
    <mergeCell ref="B328:C328"/>
    <mergeCell ref="D328:E328"/>
    <mergeCell ref="F328:G328"/>
    <mergeCell ref="H328:I328"/>
    <mergeCell ref="K328:L328"/>
    <mergeCell ref="M328:N328"/>
    <mergeCell ref="O326:P326"/>
    <mergeCell ref="Q326:R326"/>
    <mergeCell ref="B327:C327"/>
    <mergeCell ref="D327:E327"/>
    <mergeCell ref="F327:G327"/>
    <mergeCell ref="H327:I327"/>
    <mergeCell ref="K327:L327"/>
    <mergeCell ref="M327:N327"/>
    <mergeCell ref="O327:P327"/>
    <mergeCell ref="Q327:R327"/>
    <mergeCell ref="B326:C326"/>
    <mergeCell ref="D326:E326"/>
    <mergeCell ref="F326:G326"/>
    <mergeCell ref="H326:I326"/>
    <mergeCell ref="K326:L326"/>
    <mergeCell ref="M326:N326"/>
    <mergeCell ref="A323:R323"/>
    <mergeCell ref="B324:R324"/>
    <mergeCell ref="B325:C325"/>
    <mergeCell ref="D325:E325"/>
    <mergeCell ref="F325:G325"/>
    <mergeCell ref="H325:I325"/>
    <mergeCell ref="K325:L325"/>
    <mergeCell ref="M325:N325"/>
    <mergeCell ref="O325:P325"/>
    <mergeCell ref="Q325:R325"/>
    <mergeCell ref="H319:I319"/>
    <mergeCell ref="Q319:R319"/>
    <mergeCell ref="H320:I320"/>
    <mergeCell ref="Q320:R320"/>
    <mergeCell ref="A321:R321"/>
    <mergeCell ref="A322:R322"/>
    <mergeCell ref="H316:I316"/>
    <mergeCell ref="Q316:R316"/>
    <mergeCell ref="H317:I317"/>
    <mergeCell ref="Q317:R317"/>
    <mergeCell ref="H318:I318"/>
    <mergeCell ref="Q318:R318"/>
    <mergeCell ref="H313:I313"/>
    <mergeCell ref="Q313:R313"/>
    <mergeCell ref="H314:I314"/>
    <mergeCell ref="Q314:R314"/>
    <mergeCell ref="H315:I315"/>
    <mergeCell ref="Q315:R315"/>
    <mergeCell ref="H310:I310"/>
    <mergeCell ref="Q310:R310"/>
    <mergeCell ref="H311:I311"/>
    <mergeCell ref="Q311:R311"/>
    <mergeCell ref="H312:I312"/>
    <mergeCell ref="Q312:R312"/>
    <mergeCell ref="A306:R306"/>
    <mergeCell ref="A307:R307"/>
    <mergeCell ref="B308:I308"/>
    <mergeCell ref="K308:R308"/>
    <mergeCell ref="H309:I309"/>
    <mergeCell ref="Q309:R309"/>
    <mergeCell ref="H303:I303"/>
    <mergeCell ref="Q303:R303"/>
    <mergeCell ref="H304:I304"/>
    <mergeCell ref="Q304:R304"/>
    <mergeCell ref="H305:I305"/>
    <mergeCell ref="Q305:R305"/>
    <mergeCell ref="H300:I300"/>
    <mergeCell ref="Q300:R300"/>
    <mergeCell ref="H301:I301"/>
    <mergeCell ref="Q301:R301"/>
    <mergeCell ref="H302:I302"/>
    <mergeCell ref="Q302:R302"/>
    <mergeCell ref="H297:I297"/>
    <mergeCell ref="Q297:R297"/>
    <mergeCell ref="H298:I298"/>
    <mergeCell ref="Q298:R298"/>
    <mergeCell ref="H299:I299"/>
    <mergeCell ref="Q299:R299"/>
    <mergeCell ref="H294:I294"/>
    <mergeCell ref="Q294:R294"/>
    <mergeCell ref="H295:I295"/>
    <mergeCell ref="Q295:R295"/>
    <mergeCell ref="H296:I296"/>
    <mergeCell ref="Q296:R296"/>
    <mergeCell ref="A290:R290"/>
    <mergeCell ref="A291:R291"/>
    <mergeCell ref="B292:I292"/>
    <mergeCell ref="K292:R292"/>
    <mergeCell ref="H293:I293"/>
    <mergeCell ref="Q293:R293"/>
    <mergeCell ref="H287:I287"/>
    <mergeCell ref="Q287:R287"/>
    <mergeCell ref="H288:I288"/>
    <mergeCell ref="Q288:R288"/>
    <mergeCell ref="H289:I289"/>
    <mergeCell ref="Q289:R289"/>
    <mergeCell ref="H284:I284"/>
    <mergeCell ref="Q284:R284"/>
    <mergeCell ref="H285:I285"/>
    <mergeCell ref="Q285:R285"/>
    <mergeCell ref="H286:I286"/>
    <mergeCell ref="Q286:R286"/>
    <mergeCell ref="H281:I281"/>
    <mergeCell ref="Q281:R281"/>
    <mergeCell ref="H282:I282"/>
    <mergeCell ref="Q282:R282"/>
    <mergeCell ref="H283:I283"/>
    <mergeCell ref="Q283:R283"/>
    <mergeCell ref="H278:I278"/>
    <mergeCell ref="Q278:R278"/>
    <mergeCell ref="H279:I279"/>
    <mergeCell ref="Q279:R279"/>
    <mergeCell ref="H280:I280"/>
    <mergeCell ref="Q280:R280"/>
    <mergeCell ref="H274:I274"/>
    <mergeCell ref="Q274:R274"/>
    <mergeCell ref="A275:R275"/>
    <mergeCell ref="A276:R276"/>
    <mergeCell ref="B277:I277"/>
    <mergeCell ref="K277:R277"/>
    <mergeCell ref="H271:I271"/>
    <mergeCell ref="Q271:R271"/>
    <mergeCell ref="H272:I272"/>
    <mergeCell ref="Q272:R272"/>
    <mergeCell ref="H273:I273"/>
    <mergeCell ref="Q273:R273"/>
    <mergeCell ref="H268:I268"/>
    <mergeCell ref="Q268:R268"/>
    <mergeCell ref="H269:I269"/>
    <mergeCell ref="Q269:R269"/>
    <mergeCell ref="H270:I270"/>
    <mergeCell ref="Q270:R270"/>
    <mergeCell ref="H265:I265"/>
    <mergeCell ref="Q265:R265"/>
    <mergeCell ref="H266:I266"/>
    <mergeCell ref="Q266:R266"/>
    <mergeCell ref="H267:I267"/>
    <mergeCell ref="Q267:R267"/>
    <mergeCell ref="H262:I262"/>
    <mergeCell ref="Q262:R262"/>
    <mergeCell ref="H263:I263"/>
    <mergeCell ref="Q263:R263"/>
    <mergeCell ref="H264:I264"/>
    <mergeCell ref="Q264:R264"/>
    <mergeCell ref="A245:R245"/>
    <mergeCell ref="A246:R246"/>
    <mergeCell ref="B247:I247"/>
    <mergeCell ref="K247:R247"/>
    <mergeCell ref="A260:R260"/>
    <mergeCell ref="B261:I261"/>
    <mergeCell ref="K261:R261"/>
    <mergeCell ref="H228:I228"/>
    <mergeCell ref="Q228:R228"/>
    <mergeCell ref="A229:R229"/>
    <mergeCell ref="A230:R230"/>
    <mergeCell ref="B231:I231"/>
    <mergeCell ref="K231:R231"/>
    <mergeCell ref="H225:I225"/>
    <mergeCell ref="Q225:R225"/>
    <mergeCell ref="H226:I226"/>
    <mergeCell ref="Q226:R226"/>
    <mergeCell ref="H227:I227"/>
    <mergeCell ref="Q227:R227"/>
    <mergeCell ref="H222:I222"/>
    <mergeCell ref="Q222:R222"/>
    <mergeCell ref="H223:I223"/>
    <mergeCell ref="Q223:R223"/>
    <mergeCell ref="H224:I224"/>
    <mergeCell ref="Q224:R224"/>
    <mergeCell ref="H219:I219"/>
    <mergeCell ref="Q219:R219"/>
    <mergeCell ref="H220:I220"/>
    <mergeCell ref="Q220:R220"/>
    <mergeCell ref="H221:I221"/>
    <mergeCell ref="Q221:R221"/>
    <mergeCell ref="B216:I216"/>
    <mergeCell ref="K216:R216"/>
    <mergeCell ref="H217:I217"/>
    <mergeCell ref="Q217:R217"/>
    <mergeCell ref="H218:I218"/>
    <mergeCell ref="Q218:R218"/>
    <mergeCell ref="H212:I212"/>
    <mergeCell ref="Q212:R212"/>
    <mergeCell ref="H213:I213"/>
    <mergeCell ref="Q213:R213"/>
    <mergeCell ref="A214:R214"/>
    <mergeCell ref="A215:R215"/>
    <mergeCell ref="H209:I209"/>
    <mergeCell ref="Q209:R209"/>
    <mergeCell ref="H210:I210"/>
    <mergeCell ref="Q210:R210"/>
    <mergeCell ref="H211:I211"/>
    <mergeCell ref="Q211:R211"/>
    <mergeCell ref="H206:I206"/>
    <mergeCell ref="Q206:R206"/>
    <mergeCell ref="H207:I207"/>
    <mergeCell ref="Q207:R207"/>
    <mergeCell ref="H208:I208"/>
    <mergeCell ref="Q208:R208"/>
    <mergeCell ref="H203:I203"/>
    <mergeCell ref="Q203:R203"/>
    <mergeCell ref="H204:I204"/>
    <mergeCell ref="Q204:R204"/>
    <mergeCell ref="H205:I205"/>
    <mergeCell ref="Q205:R205"/>
    <mergeCell ref="A199:R199"/>
    <mergeCell ref="B200:I200"/>
    <mergeCell ref="K200:R200"/>
    <mergeCell ref="H201:I201"/>
    <mergeCell ref="Q201:R201"/>
    <mergeCell ref="H202:I202"/>
    <mergeCell ref="Q202:R202"/>
    <mergeCell ref="C198:D198"/>
    <mergeCell ref="F198:G198"/>
    <mergeCell ref="H198:I198"/>
    <mergeCell ref="L198:M198"/>
    <mergeCell ref="O198:P198"/>
    <mergeCell ref="Q198:R198"/>
    <mergeCell ref="C197:D197"/>
    <mergeCell ref="F197:G197"/>
    <mergeCell ref="H197:I197"/>
    <mergeCell ref="L197:M197"/>
    <mergeCell ref="O197:P197"/>
    <mergeCell ref="Q197:R197"/>
    <mergeCell ref="C196:D196"/>
    <mergeCell ref="F196:G196"/>
    <mergeCell ref="H196:I196"/>
    <mergeCell ref="L196:M196"/>
    <mergeCell ref="O196:P196"/>
    <mergeCell ref="Q196:R196"/>
    <mergeCell ref="C195:D195"/>
    <mergeCell ref="F195:G195"/>
    <mergeCell ref="H195:I195"/>
    <mergeCell ref="L195:M195"/>
    <mergeCell ref="O195:P195"/>
    <mergeCell ref="Q195:R195"/>
    <mergeCell ref="C194:D194"/>
    <mergeCell ref="F194:G194"/>
    <mergeCell ref="H194:I194"/>
    <mergeCell ref="L194:M194"/>
    <mergeCell ref="O194:P194"/>
    <mergeCell ref="Q194:R194"/>
    <mergeCell ref="C193:D193"/>
    <mergeCell ref="F193:G193"/>
    <mergeCell ref="H193:I193"/>
    <mergeCell ref="L193:M193"/>
    <mergeCell ref="O193:P193"/>
    <mergeCell ref="Q193:R193"/>
    <mergeCell ref="C192:D192"/>
    <mergeCell ref="F192:G192"/>
    <mergeCell ref="H192:I192"/>
    <mergeCell ref="L192:M192"/>
    <mergeCell ref="O192:P192"/>
    <mergeCell ref="Q192:R192"/>
    <mergeCell ref="C191:D191"/>
    <mergeCell ref="F191:G191"/>
    <mergeCell ref="H191:I191"/>
    <mergeCell ref="L191:M191"/>
    <mergeCell ref="O191:P191"/>
    <mergeCell ref="Q191:R191"/>
    <mergeCell ref="C190:D190"/>
    <mergeCell ref="F190:G190"/>
    <mergeCell ref="H190:I190"/>
    <mergeCell ref="L190:M190"/>
    <mergeCell ref="O190:P190"/>
    <mergeCell ref="Q190:R190"/>
    <mergeCell ref="C189:D189"/>
    <mergeCell ref="F189:G189"/>
    <mergeCell ref="H189:I189"/>
    <mergeCell ref="L189:M189"/>
    <mergeCell ref="O189:P189"/>
    <mergeCell ref="Q189:R189"/>
    <mergeCell ref="C188:D188"/>
    <mergeCell ref="F188:G188"/>
    <mergeCell ref="H188:I188"/>
    <mergeCell ref="L188:M188"/>
    <mergeCell ref="O188:P188"/>
    <mergeCell ref="Q188:R188"/>
    <mergeCell ref="A185:R185"/>
    <mergeCell ref="B186:I186"/>
    <mergeCell ref="K186:R186"/>
    <mergeCell ref="C187:D187"/>
    <mergeCell ref="F187:G187"/>
    <mergeCell ref="H187:I187"/>
    <mergeCell ref="L187:M187"/>
    <mergeCell ref="O187:P187"/>
    <mergeCell ref="Q187:R187"/>
    <mergeCell ref="C184:D184"/>
    <mergeCell ref="F184:G184"/>
    <mergeCell ref="H184:I184"/>
    <mergeCell ref="L184:M184"/>
    <mergeCell ref="O184:P184"/>
    <mergeCell ref="Q184:R184"/>
    <mergeCell ref="C183:D183"/>
    <mergeCell ref="F183:G183"/>
    <mergeCell ref="H183:I183"/>
    <mergeCell ref="L183:M183"/>
    <mergeCell ref="O183:P183"/>
    <mergeCell ref="Q183:R183"/>
    <mergeCell ref="C182:D182"/>
    <mergeCell ref="F182:G182"/>
    <mergeCell ref="H182:I182"/>
    <mergeCell ref="L182:M182"/>
    <mergeCell ref="O182:P182"/>
    <mergeCell ref="Q182:R182"/>
    <mergeCell ref="C181:D181"/>
    <mergeCell ref="F181:G181"/>
    <mergeCell ref="H181:I181"/>
    <mergeCell ref="L181:M181"/>
    <mergeCell ref="O181:P181"/>
    <mergeCell ref="Q181:R181"/>
    <mergeCell ref="C180:D180"/>
    <mergeCell ref="F180:G180"/>
    <mergeCell ref="H180:I180"/>
    <mergeCell ref="L180:M180"/>
    <mergeCell ref="O180:P180"/>
    <mergeCell ref="Q180:R180"/>
    <mergeCell ref="C179:D179"/>
    <mergeCell ref="F179:G179"/>
    <mergeCell ref="H179:I179"/>
    <mergeCell ref="L179:M179"/>
    <mergeCell ref="O179:P179"/>
    <mergeCell ref="Q179:R179"/>
    <mergeCell ref="C178:D178"/>
    <mergeCell ref="F178:G178"/>
    <mergeCell ref="H178:I178"/>
    <mergeCell ref="L178:M178"/>
    <mergeCell ref="O178:P178"/>
    <mergeCell ref="Q178:R178"/>
    <mergeCell ref="C177:D177"/>
    <mergeCell ref="F177:G177"/>
    <mergeCell ref="H177:I177"/>
    <mergeCell ref="L177:M177"/>
    <mergeCell ref="O177:P177"/>
    <mergeCell ref="Q177:R177"/>
    <mergeCell ref="C176:D176"/>
    <mergeCell ref="F176:G176"/>
    <mergeCell ref="H176:I176"/>
    <mergeCell ref="L176:M176"/>
    <mergeCell ref="O176:P176"/>
    <mergeCell ref="Q176:R176"/>
    <mergeCell ref="C175:D175"/>
    <mergeCell ref="F175:G175"/>
    <mergeCell ref="H175:I175"/>
    <mergeCell ref="L175:M175"/>
    <mergeCell ref="O175:P175"/>
    <mergeCell ref="Q175:R175"/>
    <mergeCell ref="C174:D174"/>
    <mergeCell ref="F174:G174"/>
    <mergeCell ref="H174:I174"/>
    <mergeCell ref="L174:M174"/>
    <mergeCell ref="O174:P174"/>
    <mergeCell ref="Q174:R174"/>
    <mergeCell ref="C173:D173"/>
    <mergeCell ref="F173:G173"/>
    <mergeCell ref="H173:I173"/>
    <mergeCell ref="L173:M173"/>
    <mergeCell ref="O173:P173"/>
    <mergeCell ref="Q173:R173"/>
    <mergeCell ref="C172:D172"/>
    <mergeCell ref="F172:G172"/>
    <mergeCell ref="H172:I172"/>
    <mergeCell ref="L172:M172"/>
    <mergeCell ref="O172:P172"/>
    <mergeCell ref="Q172:R172"/>
    <mergeCell ref="C171:D171"/>
    <mergeCell ref="F171:G171"/>
    <mergeCell ref="H171:I171"/>
    <mergeCell ref="L171:M171"/>
    <mergeCell ref="O171:P171"/>
    <mergeCell ref="Q171:R171"/>
    <mergeCell ref="C170:D170"/>
    <mergeCell ref="F170:G170"/>
    <mergeCell ref="H170:I170"/>
    <mergeCell ref="L170:M170"/>
    <mergeCell ref="O170:P170"/>
    <mergeCell ref="Q170:R170"/>
    <mergeCell ref="C169:D169"/>
    <mergeCell ref="F169:G169"/>
    <mergeCell ref="H169:I169"/>
    <mergeCell ref="L169:M169"/>
    <mergeCell ref="O169:P169"/>
    <mergeCell ref="Q169:R169"/>
    <mergeCell ref="C168:D168"/>
    <mergeCell ref="F168:G168"/>
    <mergeCell ref="H168:I168"/>
    <mergeCell ref="L168:M168"/>
    <mergeCell ref="O168:P168"/>
    <mergeCell ref="Q168:R168"/>
    <mergeCell ref="C167:D167"/>
    <mergeCell ref="F167:G167"/>
    <mergeCell ref="H167:I167"/>
    <mergeCell ref="L167:M167"/>
    <mergeCell ref="O167:P167"/>
    <mergeCell ref="Q167:R167"/>
    <mergeCell ref="C166:D166"/>
    <mergeCell ref="F166:G166"/>
    <mergeCell ref="H166:I166"/>
    <mergeCell ref="L166:M166"/>
    <mergeCell ref="O166:P166"/>
    <mergeCell ref="Q166:R166"/>
    <mergeCell ref="C165:D165"/>
    <mergeCell ref="F165:G165"/>
    <mergeCell ref="H165:I165"/>
    <mergeCell ref="L165:M165"/>
    <mergeCell ref="O165:P165"/>
    <mergeCell ref="Q165:R165"/>
    <mergeCell ref="C164:D164"/>
    <mergeCell ref="F164:G164"/>
    <mergeCell ref="H164:I164"/>
    <mergeCell ref="L164:M164"/>
    <mergeCell ref="O164:P164"/>
    <mergeCell ref="Q164:R164"/>
    <mergeCell ref="C163:D163"/>
    <mergeCell ref="F163:G163"/>
    <mergeCell ref="H163:I163"/>
    <mergeCell ref="L163:M163"/>
    <mergeCell ref="O163:P163"/>
    <mergeCell ref="Q163:R163"/>
    <mergeCell ref="C162:D162"/>
    <mergeCell ref="F162:G162"/>
    <mergeCell ref="H162:I162"/>
    <mergeCell ref="L162:M162"/>
    <mergeCell ref="O162:P162"/>
    <mergeCell ref="Q162:R162"/>
    <mergeCell ref="C161:D161"/>
    <mergeCell ref="F161:G161"/>
    <mergeCell ref="H161:I161"/>
    <mergeCell ref="L161:M161"/>
    <mergeCell ref="O161:P161"/>
    <mergeCell ref="Q161:R161"/>
    <mergeCell ref="C160:D160"/>
    <mergeCell ref="F160:G160"/>
    <mergeCell ref="H160:I160"/>
    <mergeCell ref="L160:M160"/>
    <mergeCell ref="O160:P160"/>
    <mergeCell ref="Q160:R160"/>
    <mergeCell ref="C159:D159"/>
    <mergeCell ref="F159:G159"/>
    <mergeCell ref="H159:I159"/>
    <mergeCell ref="L159:M159"/>
    <mergeCell ref="O159:P159"/>
    <mergeCell ref="Q159:R159"/>
    <mergeCell ref="C158:D158"/>
    <mergeCell ref="F158:G158"/>
    <mergeCell ref="H158:I158"/>
    <mergeCell ref="L158:M158"/>
    <mergeCell ref="O158:P158"/>
    <mergeCell ref="Q158:R158"/>
    <mergeCell ref="C157:D157"/>
    <mergeCell ref="F157:G157"/>
    <mergeCell ref="H157:I157"/>
    <mergeCell ref="L157:M157"/>
    <mergeCell ref="O157:P157"/>
    <mergeCell ref="Q157:R157"/>
    <mergeCell ref="C156:D156"/>
    <mergeCell ref="F156:G156"/>
    <mergeCell ref="H156:I156"/>
    <mergeCell ref="L156:M156"/>
    <mergeCell ref="O156:P156"/>
    <mergeCell ref="Q156:R156"/>
    <mergeCell ref="C155:D155"/>
    <mergeCell ref="F155:G155"/>
    <mergeCell ref="H155:I155"/>
    <mergeCell ref="L155:M155"/>
    <mergeCell ref="O155:P155"/>
    <mergeCell ref="Q155:R155"/>
    <mergeCell ref="C154:D154"/>
    <mergeCell ref="F154:G154"/>
    <mergeCell ref="H154:I154"/>
    <mergeCell ref="L154:M154"/>
    <mergeCell ref="O154:P154"/>
    <mergeCell ref="Q154:R154"/>
    <mergeCell ref="C153:D153"/>
    <mergeCell ref="F153:G153"/>
    <mergeCell ref="H153:I153"/>
    <mergeCell ref="L153:M153"/>
    <mergeCell ref="O153:P153"/>
    <mergeCell ref="Q153:R153"/>
    <mergeCell ref="A149:R149"/>
    <mergeCell ref="A150:R150"/>
    <mergeCell ref="B151:I151"/>
    <mergeCell ref="K151:R151"/>
    <mergeCell ref="C152:D152"/>
    <mergeCell ref="F152:G152"/>
    <mergeCell ref="H152:I152"/>
    <mergeCell ref="L152:M152"/>
    <mergeCell ref="O152:P152"/>
    <mergeCell ref="Q152:R152"/>
    <mergeCell ref="C148:D148"/>
    <mergeCell ref="F148:G148"/>
    <mergeCell ref="H148:I148"/>
    <mergeCell ref="L148:M148"/>
    <mergeCell ref="O148:P148"/>
    <mergeCell ref="Q148:R148"/>
    <mergeCell ref="C147:D147"/>
    <mergeCell ref="F147:G147"/>
    <mergeCell ref="H147:I147"/>
    <mergeCell ref="L147:M147"/>
    <mergeCell ref="O147:P147"/>
    <mergeCell ref="Q147:R147"/>
    <mergeCell ref="C146:D146"/>
    <mergeCell ref="F146:G146"/>
    <mergeCell ref="H146:I146"/>
    <mergeCell ref="L146:M146"/>
    <mergeCell ref="O146:P146"/>
    <mergeCell ref="Q146:R146"/>
    <mergeCell ref="C145:D145"/>
    <mergeCell ref="F145:G145"/>
    <mergeCell ref="H145:I145"/>
    <mergeCell ref="L145:M145"/>
    <mergeCell ref="O145:P145"/>
    <mergeCell ref="Q145:R145"/>
    <mergeCell ref="C144:D144"/>
    <mergeCell ref="F144:G144"/>
    <mergeCell ref="H144:I144"/>
    <mergeCell ref="L144:M144"/>
    <mergeCell ref="O144:P144"/>
    <mergeCell ref="Q144:R144"/>
    <mergeCell ref="C143:D143"/>
    <mergeCell ref="F143:G143"/>
    <mergeCell ref="H143:I143"/>
    <mergeCell ref="L143:M143"/>
    <mergeCell ref="O143:P143"/>
    <mergeCell ref="Q143:R143"/>
    <mergeCell ref="C142:D142"/>
    <mergeCell ref="F142:G142"/>
    <mergeCell ref="H142:I142"/>
    <mergeCell ref="L142:M142"/>
    <mergeCell ref="O142:P142"/>
    <mergeCell ref="Q142:R142"/>
    <mergeCell ref="C141:D141"/>
    <mergeCell ref="F141:G141"/>
    <mergeCell ref="H141:I141"/>
    <mergeCell ref="L141:M141"/>
    <mergeCell ref="O141:P141"/>
    <mergeCell ref="Q141:R141"/>
    <mergeCell ref="C140:D140"/>
    <mergeCell ref="F140:G140"/>
    <mergeCell ref="H140:I140"/>
    <mergeCell ref="L140:M140"/>
    <mergeCell ref="O140:P140"/>
    <mergeCell ref="Q140:R140"/>
    <mergeCell ref="C139:D139"/>
    <mergeCell ref="F139:G139"/>
    <mergeCell ref="H139:I139"/>
    <mergeCell ref="L139:M139"/>
    <mergeCell ref="O139:P139"/>
    <mergeCell ref="Q139:R139"/>
    <mergeCell ref="C138:D138"/>
    <mergeCell ref="F138:G138"/>
    <mergeCell ref="H138:I138"/>
    <mergeCell ref="L138:M138"/>
    <mergeCell ref="O138:P138"/>
    <mergeCell ref="Q138:R138"/>
    <mergeCell ref="C137:D137"/>
    <mergeCell ref="F137:G137"/>
    <mergeCell ref="H137:I137"/>
    <mergeCell ref="L137:M137"/>
    <mergeCell ref="O137:P137"/>
    <mergeCell ref="Q137:R137"/>
    <mergeCell ref="C136:D136"/>
    <mergeCell ref="F136:G136"/>
    <mergeCell ref="H136:I136"/>
    <mergeCell ref="L136:M136"/>
    <mergeCell ref="O136:P136"/>
    <mergeCell ref="Q136:R136"/>
    <mergeCell ref="A120:R120"/>
    <mergeCell ref="B121:I121"/>
    <mergeCell ref="K121:R121"/>
    <mergeCell ref="A134:R134"/>
    <mergeCell ref="B135:I135"/>
    <mergeCell ref="K135:R135"/>
    <mergeCell ref="A84:R84"/>
    <mergeCell ref="A85:R85"/>
    <mergeCell ref="B86:I86"/>
    <mergeCell ref="K86:R86"/>
    <mergeCell ref="A19:R19"/>
    <mergeCell ref="B21:I21"/>
    <mergeCell ref="K21:R21"/>
    <mergeCell ref="A55:R55"/>
    <mergeCell ref="B56:I56"/>
    <mergeCell ref="K56:R56"/>
    <mergeCell ref="A1:R1"/>
    <mergeCell ref="A2:R2"/>
    <mergeCell ref="A3:R3"/>
    <mergeCell ref="A4:R4"/>
    <mergeCell ref="B5:I5"/>
    <mergeCell ref="K5:R5"/>
    <mergeCell ref="A69:R69"/>
    <mergeCell ref="B70:I70"/>
    <mergeCell ref="K70:R7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2E762-BA0D-4F77-B4AF-9C0C7A3D2920}">
  <sheetPr codeName="Hoja15"/>
  <dimension ref="A1:X82"/>
  <sheetViews>
    <sheetView workbookViewId="0">
      <selection activeCell="K28" sqref="K28:R28"/>
    </sheetView>
  </sheetViews>
  <sheetFormatPr baseColWidth="10" defaultColWidth="0" defaultRowHeight="15" customHeight="1" zeroHeight="1" x14ac:dyDescent="0.25"/>
  <cols>
    <col min="1" max="1" width="29.85546875" bestFit="1" customWidth="1"/>
    <col min="2" max="4" width="11.42578125" style="288" customWidth="1"/>
    <col min="5" max="5" width="12.28515625" style="288" customWidth="1"/>
    <col min="6" max="8" width="12.7109375" style="288" customWidth="1"/>
    <col min="9" max="9" width="11.42578125" style="288" customWidth="1"/>
    <col min="10" max="10" width="1.28515625" style="288" customWidth="1"/>
    <col min="11" max="12" width="12.5703125" style="288" customWidth="1"/>
    <col min="13" max="15" width="11.42578125" style="288" customWidth="1"/>
    <col min="16" max="17" width="14" style="288" customWidth="1"/>
    <col min="18" max="18" width="11.42578125" style="288" customWidth="1"/>
    <col min="19" max="22" width="11.42578125" hidden="1" customWidth="1"/>
    <col min="23" max="23" width="24" hidden="1" customWidth="1"/>
    <col min="24" max="16384" width="11.42578125" hidden="1"/>
  </cols>
  <sheetData>
    <row r="1" spans="1:24" ht="53.25" customHeight="1" x14ac:dyDescent="0.25">
      <c r="A1" s="320" t="s">
        <v>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</row>
    <row r="2" spans="1:24" ht="21" x14ac:dyDescent="0.35">
      <c r="A2" s="484" t="s">
        <v>89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</row>
    <row r="3" spans="1:24" ht="21" x14ac:dyDescent="0.25">
      <c r="A3" s="323" t="s">
        <v>90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5"/>
    </row>
    <row r="4" spans="1:24" ht="21" x14ac:dyDescent="0.35">
      <c r="A4" s="485" t="s">
        <v>91</v>
      </c>
      <c r="B4" s="485"/>
      <c r="C4" s="485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5"/>
      <c r="R4" s="485"/>
    </row>
    <row r="5" spans="1:24" x14ac:dyDescent="0.25">
      <c r="A5" s="54"/>
      <c r="B5" s="329" t="s">
        <v>146</v>
      </c>
      <c r="C5" s="330"/>
      <c r="D5" s="330"/>
      <c r="E5" s="330"/>
      <c r="F5" s="330"/>
      <c r="G5" s="330"/>
      <c r="H5" s="330"/>
      <c r="I5" s="331"/>
      <c r="J5" s="250"/>
      <c r="K5" s="329" t="str">
        <f>CONCATENATE("acumulado ",B5)</f>
        <v>acumulado diciembre</v>
      </c>
      <c r="L5" s="330"/>
      <c r="M5" s="330"/>
      <c r="N5" s="330"/>
      <c r="O5" s="330"/>
      <c r="P5" s="330"/>
      <c r="Q5" s="330"/>
      <c r="R5" s="331"/>
    </row>
    <row r="6" spans="1:24" x14ac:dyDescent="0.25">
      <c r="A6" s="4"/>
      <c r="B6" s="5">
        <v>2019</v>
      </c>
      <c r="C6" s="5">
        <v>2022</v>
      </c>
      <c r="D6" s="5">
        <v>2023</v>
      </c>
      <c r="E6" s="5" t="str">
        <f>CONCATENATE("var ",RIGHT(D6,2),"/",RIGHT(C6,2))</f>
        <v>var 23/22</v>
      </c>
      <c r="F6" s="5" t="str">
        <f>CONCATENATE("var ",RIGHT(D6,2),"/",RIGHT(B6,2))</f>
        <v>var 23/19</v>
      </c>
      <c r="G6" s="5" t="str">
        <f>CONCATENATE("dif ",RIGHT(D6,2),"-",RIGHT(C6,2))</f>
        <v>dif 23-22</v>
      </c>
      <c r="H6" s="5" t="str">
        <f>CONCATENATE("dif ",RIGHT(D6,2),"-",RIGHT(B6,2))</f>
        <v>dif 23-19</v>
      </c>
      <c r="I6" s="5" t="str">
        <f>CONCATENATE("cuota ",RIGHT(D6,2))</f>
        <v>cuota 23</v>
      </c>
      <c r="J6" s="251"/>
      <c r="K6" s="5">
        <v>2019</v>
      </c>
      <c r="L6" s="5">
        <v>2022</v>
      </c>
      <c r="M6" s="5">
        <v>2023</v>
      </c>
      <c r="N6" s="5" t="str">
        <f>CONCATENATE("var ",RIGHT(M6,2),"/",RIGHT(L6,2))</f>
        <v>var 23/22</v>
      </c>
      <c r="O6" s="5" t="str">
        <f>CONCATENATE("var ",RIGHT(M6,2),"/",RIGHT(K6,2))</f>
        <v>var 23/19</v>
      </c>
      <c r="P6" s="5" t="str">
        <f>CONCATENATE("dif ",RIGHT(M6,2),"-",RIGHT(L6,2))</f>
        <v>dif 23-22</v>
      </c>
      <c r="Q6" s="5" t="str">
        <f>CONCATENATE("dif ",RIGHT(M6,2),"-",RIGHT(K6,2))</f>
        <v>dif 23-19</v>
      </c>
      <c r="R6" s="5" t="str">
        <f>CONCATENATE("cuota ",RIGHT(M6,2))</f>
        <v>cuota 23</v>
      </c>
      <c r="X6" s="252"/>
    </row>
    <row r="7" spans="1:24" x14ac:dyDescent="0.25">
      <c r="A7" s="253" t="s">
        <v>92</v>
      </c>
      <c r="B7" s="254">
        <v>759167</v>
      </c>
      <c r="C7" s="254">
        <v>810908</v>
      </c>
      <c r="D7" s="254">
        <v>885638</v>
      </c>
      <c r="E7" s="255">
        <f>IFERROR(D7/C7-1,"-")</f>
        <v>9.2155953573031635E-2</v>
      </c>
      <c r="F7" s="255">
        <f>IFERROR(D7/B7-1,"-")</f>
        <v>0.16659180391139228</v>
      </c>
      <c r="G7" s="254">
        <f>IFERROR(D7-C7,"-")</f>
        <v>74730</v>
      </c>
      <c r="H7" s="254">
        <f>IFERROR(D7-B7,"-")</f>
        <v>126471</v>
      </c>
      <c r="I7" s="255">
        <f>D7/$D$7</f>
        <v>1</v>
      </c>
      <c r="J7" s="256"/>
      <c r="K7" s="254">
        <v>8441644</v>
      </c>
      <c r="L7" s="254">
        <v>8139686</v>
      </c>
      <c r="M7" s="254">
        <v>9166741</v>
      </c>
      <c r="N7" s="255">
        <f>IFERROR(M7/L7-1,"-")</f>
        <v>0.126178700259445</v>
      </c>
      <c r="O7" s="255">
        <f>IFERROR(M7/K7-1,"-")</f>
        <v>8.589523557259704E-2</v>
      </c>
      <c r="P7" s="254">
        <f>IFERROR(M7-L7,"-")</f>
        <v>1027055</v>
      </c>
      <c r="Q7" s="254">
        <f>IFERROR(M7-K7,"-")</f>
        <v>725097</v>
      </c>
      <c r="R7" s="255">
        <f>M7/$M$7</f>
        <v>1</v>
      </c>
      <c r="X7" s="257"/>
    </row>
    <row r="8" spans="1:24" x14ac:dyDescent="0.25">
      <c r="A8" s="258" t="s">
        <v>93</v>
      </c>
      <c r="B8" s="259">
        <v>658296</v>
      </c>
      <c r="C8" s="259">
        <v>733212</v>
      </c>
      <c r="D8" s="259">
        <v>802793</v>
      </c>
      <c r="E8" s="260">
        <f>IFERROR(D8/C8-1,"-")</f>
        <v>9.4898883269777468E-2</v>
      </c>
      <c r="F8" s="261">
        <f>IFERROR(D8/B8-1,"-")</f>
        <v>0.21950156160754442</v>
      </c>
      <c r="G8" s="259">
        <f>IFERROR(D8-C8,"-")</f>
        <v>69581</v>
      </c>
      <c r="H8" s="259">
        <f>IFERROR(D8-B8,"-")</f>
        <v>144497</v>
      </c>
      <c r="I8" s="260">
        <f>D8/$D$7</f>
        <v>0.90645726583547681</v>
      </c>
      <c r="J8" s="251"/>
      <c r="K8" s="259">
        <v>7571054</v>
      </c>
      <c r="L8" s="259">
        <v>7482998</v>
      </c>
      <c r="M8" s="259">
        <v>8435072</v>
      </c>
      <c r="N8" s="260">
        <f>IFERROR(M8/L8-1,"-")</f>
        <v>0.12723162561315671</v>
      </c>
      <c r="O8" s="260">
        <f>IFERROR(M8/K8-1,"-")</f>
        <v>0.11412123067673274</v>
      </c>
      <c r="P8" s="259">
        <f>IFERROR(M8-L8,"-")</f>
        <v>952074</v>
      </c>
      <c r="Q8" s="259">
        <f>IFERROR(M8-K8,"-")</f>
        <v>864018</v>
      </c>
      <c r="R8" s="260">
        <f>M8/$M$7</f>
        <v>0.92018221088607177</v>
      </c>
    </row>
    <row r="9" spans="1:24" x14ac:dyDescent="0.25">
      <c r="A9" s="258" t="s">
        <v>94</v>
      </c>
      <c r="B9" s="259">
        <v>100871</v>
      </c>
      <c r="C9" s="259">
        <v>77696</v>
      </c>
      <c r="D9" s="259">
        <v>82845</v>
      </c>
      <c r="E9" s="260">
        <f>IFERROR(D9/C9-1,"-")</f>
        <v>6.6271107907742932E-2</v>
      </c>
      <c r="F9" s="261">
        <f>IFERROR(D9/B9-1,"-")</f>
        <v>-0.17870349257963136</v>
      </c>
      <c r="G9" s="259">
        <f>IFERROR(D9-C9,"-")</f>
        <v>5149</v>
      </c>
      <c r="H9" s="259">
        <f>IFERROR(D9-B9,"-")</f>
        <v>-18026</v>
      </c>
      <c r="I9" s="260">
        <f>D9/$D$7</f>
        <v>9.3542734164523203E-2</v>
      </c>
      <c r="J9" s="251"/>
      <c r="K9" s="259">
        <v>870590</v>
      </c>
      <c r="L9" s="259">
        <v>656688</v>
      </c>
      <c r="M9" s="259">
        <v>731669</v>
      </c>
      <c r="N9" s="260">
        <f>IFERROR(M9/L9-1,"-")</f>
        <v>0.11418055454036002</v>
      </c>
      <c r="O9" s="260">
        <f>IFERROR(M9/K9-1,"-")</f>
        <v>-0.15957109546399573</v>
      </c>
      <c r="P9" s="259">
        <f>IFERROR(M9-L9,"-")</f>
        <v>74981</v>
      </c>
      <c r="Q9" s="259">
        <f>IFERROR(M9-K9,"-")</f>
        <v>-138921</v>
      </c>
      <c r="R9" s="260">
        <f>M9/$M$7</f>
        <v>7.981778911392827E-2</v>
      </c>
    </row>
    <row r="10" spans="1:24" ht="21" x14ac:dyDescent="0.35">
      <c r="A10" s="485" t="s">
        <v>95</v>
      </c>
      <c r="B10" s="485"/>
      <c r="C10" s="485"/>
      <c r="D10" s="485"/>
      <c r="E10" s="485"/>
      <c r="F10" s="485"/>
      <c r="G10" s="485"/>
      <c r="H10" s="485"/>
      <c r="I10" s="485"/>
      <c r="J10" s="485"/>
      <c r="K10" s="485"/>
      <c r="L10" s="485"/>
      <c r="M10" s="485"/>
      <c r="N10" s="485"/>
      <c r="O10" s="485"/>
      <c r="P10" s="485"/>
      <c r="Q10" s="485"/>
      <c r="R10" s="485"/>
    </row>
    <row r="11" spans="1:24" x14ac:dyDescent="0.25">
      <c r="A11" s="54"/>
      <c r="B11" s="329" t="s">
        <v>146</v>
      </c>
      <c r="C11" s="330"/>
      <c r="D11" s="330"/>
      <c r="E11" s="330"/>
      <c r="F11" s="330"/>
      <c r="G11" s="330"/>
      <c r="H11" s="330"/>
      <c r="I11" s="331"/>
      <c r="J11" s="250"/>
      <c r="K11" s="329" t="str">
        <f>CONCATENATE("acumulado ",B11)</f>
        <v>acumulado diciembre</v>
      </c>
      <c r="L11" s="330"/>
      <c r="M11" s="330"/>
      <c r="N11" s="330"/>
      <c r="O11" s="330"/>
      <c r="P11" s="330"/>
      <c r="Q11" s="330"/>
      <c r="R11" s="331"/>
      <c r="W11" s="262"/>
    </row>
    <row r="12" spans="1:24" x14ac:dyDescent="0.25">
      <c r="A12" s="4" t="s">
        <v>96</v>
      </c>
      <c r="B12" s="5">
        <f>B$6</f>
        <v>2019</v>
      </c>
      <c r="C12" s="5">
        <f t="shared" ref="C12:D12" si="0">C$6</f>
        <v>2022</v>
      </c>
      <c r="D12" s="5">
        <f t="shared" si="0"/>
        <v>2023</v>
      </c>
      <c r="E12" s="5" t="str">
        <f>CONCATENATE("var ",RIGHT(D12,2),"/",RIGHT(C12,2))</f>
        <v>var 23/22</v>
      </c>
      <c r="F12" s="5" t="str">
        <f>CONCATENATE("var ",RIGHT(D12,2),"/",RIGHT(B12,2))</f>
        <v>var 23/19</v>
      </c>
      <c r="G12" s="5" t="str">
        <f>CONCATENATE("dif ",RIGHT(D12,2),"-",RIGHT(C12,2))</f>
        <v>dif 23-22</v>
      </c>
      <c r="H12" s="5" t="str">
        <f>CONCATENATE("dif ",RIGHT(D12,2),"-",RIGHT(B12,2))</f>
        <v>dif 23-19</v>
      </c>
      <c r="I12" s="5" t="str">
        <f>CONCATENATE("cuota ",RIGHT(D12,2))</f>
        <v>cuota 23</v>
      </c>
      <c r="J12" s="251"/>
      <c r="K12" s="5">
        <f>K$6</f>
        <v>2019</v>
      </c>
      <c r="L12" s="5">
        <f t="shared" ref="L12:M12" si="1">L$6</f>
        <v>2022</v>
      </c>
      <c r="M12" s="5">
        <f t="shared" si="1"/>
        <v>2023</v>
      </c>
      <c r="N12" s="5" t="str">
        <f>CONCATENATE("var ",RIGHT(M12,2),"/",RIGHT(L12,2))</f>
        <v>var 23/22</v>
      </c>
      <c r="O12" s="5" t="str">
        <f>CONCATENATE("var ",RIGHT(M12,2),"/",RIGHT(K12,2))</f>
        <v>var 23/19</v>
      </c>
      <c r="P12" s="5" t="str">
        <f>CONCATENATE("dif ",RIGHT(M12,2),"-",RIGHT(L12,2))</f>
        <v>dif 23-22</v>
      </c>
      <c r="Q12" s="5" t="str">
        <f>CONCATENATE("dif ",RIGHT(M12,2),"-",RIGHT(K12,2))</f>
        <v>dif 23-19</v>
      </c>
      <c r="R12" s="5" t="str">
        <f>CONCATENATE("cuota ",RIGHT(M12,2))</f>
        <v>cuota 23</v>
      </c>
      <c r="W12" s="263"/>
    </row>
    <row r="13" spans="1:24" x14ac:dyDescent="0.25">
      <c r="A13" s="264" t="s">
        <v>97</v>
      </c>
      <c r="B13" s="265">
        <v>759167</v>
      </c>
      <c r="C13" s="265">
        <v>810908</v>
      </c>
      <c r="D13" s="265">
        <v>885638</v>
      </c>
      <c r="E13" s="266">
        <f>IFERROR(D13/C13-1,"-")</f>
        <v>9.2155953573031635E-2</v>
      </c>
      <c r="F13" s="266">
        <f>IFERROR(D13/B13-1,"-")</f>
        <v>0.16659180391139228</v>
      </c>
      <c r="G13" s="265">
        <f>IFERROR(D13-C13,"-")</f>
        <v>74730</v>
      </c>
      <c r="H13" s="265">
        <f>IFERROR(D13-B13,"-")</f>
        <v>126471</v>
      </c>
      <c r="I13" s="266">
        <f>IFERROR(D13/$D$7,"-")</f>
        <v>1</v>
      </c>
      <c r="J13" s="256"/>
      <c r="K13" s="254">
        <v>8441644</v>
      </c>
      <c r="L13" s="254">
        <v>8139686</v>
      </c>
      <c r="M13" s="254">
        <v>9166741</v>
      </c>
      <c r="N13" s="255">
        <f t="shared" ref="N13:N37" si="2">IFERROR(M13/L13-1,"-")</f>
        <v>0.126178700259445</v>
      </c>
      <c r="O13" s="255">
        <f t="shared" ref="O13:O37" si="3">IFERROR(M13/K13-1,"-")</f>
        <v>8.589523557259704E-2</v>
      </c>
      <c r="P13" s="254">
        <f t="shared" ref="P13:P37" si="4">IFERROR(M13-L13,"-")</f>
        <v>1027055</v>
      </c>
      <c r="Q13" s="254">
        <f t="shared" ref="Q13:Q37" si="5">IFERROR(M13-K13,"-")</f>
        <v>725097</v>
      </c>
      <c r="R13" s="255">
        <f>M13/$M$13</f>
        <v>1</v>
      </c>
      <c r="W13" s="263"/>
    </row>
    <row r="14" spans="1:24" x14ac:dyDescent="0.25">
      <c r="A14" s="267" t="s">
        <v>98</v>
      </c>
      <c r="B14" s="268">
        <v>282786</v>
      </c>
      <c r="C14" s="268">
        <v>288907</v>
      </c>
      <c r="D14" s="268">
        <v>303615</v>
      </c>
      <c r="E14" s="269">
        <f>IFERROR(D14/C14-1,"-")</f>
        <v>5.0909116082337835E-2</v>
      </c>
      <c r="F14" s="269">
        <f t="shared" ref="F14:F37" si="6">IFERROR(D14/B14-1,"-")</f>
        <v>7.3656404489613969E-2</v>
      </c>
      <c r="G14" s="268">
        <f t="shared" ref="G14:G37" si="7">IFERROR(D14-C14,"-")</f>
        <v>14708</v>
      </c>
      <c r="H14" s="268">
        <f t="shared" ref="H14:H37" si="8">IFERROR(D14-B14,"-")</f>
        <v>20829</v>
      </c>
      <c r="I14" s="269">
        <f t="shared" ref="I14:I20" si="9">IFERROR(D14/$D$7,"-")</f>
        <v>0.34282065584358395</v>
      </c>
      <c r="J14" s="256"/>
      <c r="K14" s="268">
        <v>3412543</v>
      </c>
      <c r="L14" s="268">
        <v>3198100</v>
      </c>
      <c r="M14" s="268">
        <v>3552675</v>
      </c>
      <c r="N14" s="269">
        <f t="shared" si="2"/>
        <v>0.11087051686939131</v>
      </c>
      <c r="O14" s="269">
        <f t="shared" si="3"/>
        <v>4.1063804910297153E-2</v>
      </c>
      <c r="P14" s="268">
        <f t="shared" si="4"/>
        <v>354575</v>
      </c>
      <c r="Q14" s="268">
        <f t="shared" si="5"/>
        <v>140132</v>
      </c>
      <c r="R14" s="269">
        <f t="shared" ref="R14:R37" si="10">M14/$M$13</f>
        <v>0.38756140268389822</v>
      </c>
    </row>
    <row r="15" spans="1:24" x14ac:dyDescent="0.25">
      <c r="A15" s="258" t="s">
        <v>99</v>
      </c>
      <c r="B15" s="259">
        <v>116315</v>
      </c>
      <c r="C15" s="259">
        <v>107101</v>
      </c>
      <c r="D15" s="259">
        <v>116802</v>
      </c>
      <c r="E15" s="260">
        <f>IFERROR(D15/C15-1,"-")</f>
        <v>9.0578052492507055E-2</v>
      </c>
      <c r="F15" s="260">
        <f t="shared" si="6"/>
        <v>4.1869062459700679E-3</v>
      </c>
      <c r="G15" s="259">
        <f t="shared" si="7"/>
        <v>9701</v>
      </c>
      <c r="H15" s="259">
        <f t="shared" si="8"/>
        <v>487</v>
      </c>
      <c r="I15" s="260">
        <f t="shared" si="9"/>
        <v>0.13188458489811863</v>
      </c>
      <c r="J15" s="251"/>
      <c r="K15" s="259">
        <v>1436909</v>
      </c>
      <c r="L15" s="259">
        <v>1300539</v>
      </c>
      <c r="M15" s="259">
        <v>1454592</v>
      </c>
      <c r="N15" s="260">
        <f t="shared" si="2"/>
        <v>0.11845319517523123</v>
      </c>
      <c r="O15" s="260">
        <f t="shared" si="3"/>
        <v>1.2306276876266953E-2</v>
      </c>
      <c r="P15" s="259">
        <f t="shared" si="4"/>
        <v>154053</v>
      </c>
      <c r="Q15" s="259">
        <f t="shared" si="5"/>
        <v>17683</v>
      </c>
      <c r="R15" s="260">
        <f t="shared" si="10"/>
        <v>0.15868147687384207</v>
      </c>
    </row>
    <row r="16" spans="1:24" x14ac:dyDescent="0.25">
      <c r="A16" s="270" t="s">
        <v>100</v>
      </c>
      <c r="B16" s="271">
        <v>166471</v>
      </c>
      <c r="C16" s="271">
        <v>181806</v>
      </c>
      <c r="D16" s="271">
        <v>186813</v>
      </c>
      <c r="E16" s="272">
        <f t="shared" ref="E16:E37" si="11">IFERROR(D16/C16-1,"-")</f>
        <v>2.7540345203128647E-2</v>
      </c>
      <c r="F16" s="272">
        <f t="shared" si="6"/>
        <v>0.12219545746706628</v>
      </c>
      <c r="G16" s="271">
        <f t="shared" si="7"/>
        <v>5007</v>
      </c>
      <c r="H16" s="271">
        <f t="shared" si="8"/>
        <v>20342</v>
      </c>
      <c r="I16" s="272">
        <f t="shared" si="9"/>
        <v>0.21093607094546529</v>
      </c>
      <c r="J16" s="251"/>
      <c r="K16" s="271">
        <v>1975634</v>
      </c>
      <c r="L16" s="271">
        <v>1897561</v>
      </c>
      <c r="M16" s="271">
        <v>2098083</v>
      </c>
      <c r="N16" s="272">
        <f t="shared" si="2"/>
        <v>0.10567354619956881</v>
      </c>
      <c r="O16" s="272">
        <f t="shared" si="3"/>
        <v>6.1979597435557476E-2</v>
      </c>
      <c r="P16" s="271">
        <f t="shared" si="4"/>
        <v>200522</v>
      </c>
      <c r="Q16" s="271">
        <f t="shared" si="5"/>
        <v>122449</v>
      </c>
      <c r="R16" s="272">
        <f t="shared" si="10"/>
        <v>0.22887992581005615</v>
      </c>
    </row>
    <row r="17" spans="1:19" x14ac:dyDescent="0.25">
      <c r="A17" s="267" t="s">
        <v>101</v>
      </c>
      <c r="B17" s="268">
        <v>476381</v>
      </c>
      <c r="C17" s="268">
        <v>522001</v>
      </c>
      <c r="D17" s="268">
        <v>582023</v>
      </c>
      <c r="E17" s="269">
        <f t="shared" si="11"/>
        <v>0.11498445405277002</v>
      </c>
      <c r="F17" s="269">
        <f t="shared" si="6"/>
        <v>0.22175947403443885</v>
      </c>
      <c r="G17" s="268">
        <f t="shared" si="7"/>
        <v>60022</v>
      </c>
      <c r="H17" s="268">
        <f t="shared" si="8"/>
        <v>105642</v>
      </c>
      <c r="I17" s="269">
        <f t="shared" si="9"/>
        <v>0.6571793441564161</v>
      </c>
      <c r="J17" s="256"/>
      <c r="K17" s="268">
        <v>5029101</v>
      </c>
      <c r="L17" s="268">
        <v>4941586</v>
      </c>
      <c r="M17" s="268">
        <v>5614066</v>
      </c>
      <c r="N17" s="269">
        <f t="shared" si="2"/>
        <v>0.13608586393113464</v>
      </c>
      <c r="O17" s="269">
        <f t="shared" si="3"/>
        <v>0.11631601751486009</v>
      </c>
      <c r="P17" s="268">
        <f t="shared" si="4"/>
        <v>672480</v>
      </c>
      <c r="Q17" s="268">
        <f t="shared" si="5"/>
        <v>584965</v>
      </c>
      <c r="R17" s="269">
        <f t="shared" si="10"/>
        <v>0.61243859731610173</v>
      </c>
    </row>
    <row r="18" spans="1:19" x14ac:dyDescent="0.25">
      <c r="A18" s="258" t="s">
        <v>29</v>
      </c>
      <c r="B18" s="259">
        <v>191398</v>
      </c>
      <c r="C18" s="259">
        <v>219462</v>
      </c>
      <c r="D18" s="259">
        <v>236927</v>
      </c>
      <c r="E18" s="260">
        <f t="shared" si="11"/>
        <v>7.9580975294128331E-2</v>
      </c>
      <c r="F18" s="260">
        <f t="shared" si="6"/>
        <v>0.23787604886153457</v>
      </c>
      <c r="G18" s="259">
        <f t="shared" si="7"/>
        <v>17465</v>
      </c>
      <c r="H18" s="259">
        <f t="shared" si="8"/>
        <v>45529</v>
      </c>
      <c r="I18" s="260">
        <f t="shared" si="9"/>
        <v>0.26752126715430008</v>
      </c>
      <c r="J18" s="251"/>
      <c r="K18" s="259">
        <v>2253327</v>
      </c>
      <c r="L18" s="259">
        <v>2301951</v>
      </c>
      <c r="M18" s="259">
        <v>2573625</v>
      </c>
      <c r="N18" s="260">
        <f t="shared" si="2"/>
        <v>0.11801901951866056</v>
      </c>
      <c r="O18" s="260">
        <f t="shared" si="3"/>
        <v>0.1421444823587521</v>
      </c>
      <c r="P18" s="259">
        <f t="shared" si="4"/>
        <v>271674</v>
      </c>
      <c r="Q18" s="259">
        <f t="shared" si="5"/>
        <v>320298</v>
      </c>
      <c r="R18" s="260">
        <f t="shared" si="10"/>
        <v>0.28075681422656101</v>
      </c>
      <c r="S18" s="273"/>
    </row>
    <row r="19" spans="1:19" x14ac:dyDescent="0.25">
      <c r="A19" s="258" t="s">
        <v>22</v>
      </c>
      <c r="B19" s="259">
        <v>75099</v>
      </c>
      <c r="C19" s="259">
        <v>86109</v>
      </c>
      <c r="D19" s="259">
        <v>97246</v>
      </c>
      <c r="E19" s="260">
        <f t="shared" si="11"/>
        <v>0.12933607404568637</v>
      </c>
      <c r="F19" s="260">
        <f t="shared" si="6"/>
        <v>0.29490405997416747</v>
      </c>
      <c r="G19" s="259">
        <f t="shared" si="7"/>
        <v>11137</v>
      </c>
      <c r="H19" s="259">
        <f t="shared" si="8"/>
        <v>22147</v>
      </c>
      <c r="I19" s="260">
        <f t="shared" si="9"/>
        <v>0.10980332822214042</v>
      </c>
      <c r="J19" s="251"/>
      <c r="K19" s="259">
        <v>807088</v>
      </c>
      <c r="L19" s="259">
        <v>667057</v>
      </c>
      <c r="M19" s="259">
        <v>783921</v>
      </c>
      <c r="N19" s="260">
        <f t="shared" si="2"/>
        <v>0.17519342425010165</v>
      </c>
      <c r="O19" s="260">
        <f t="shared" si="3"/>
        <v>-2.870442876117596E-2</v>
      </c>
      <c r="P19" s="259">
        <f t="shared" si="4"/>
        <v>116864</v>
      </c>
      <c r="Q19" s="259">
        <f t="shared" si="5"/>
        <v>-23167</v>
      </c>
      <c r="R19" s="260">
        <f t="shared" si="10"/>
        <v>8.5517961072533843E-2</v>
      </c>
      <c r="S19" s="273"/>
    </row>
    <row r="20" spans="1:19" x14ac:dyDescent="0.25">
      <c r="A20" s="258" t="s">
        <v>102</v>
      </c>
      <c r="B20" s="259">
        <v>23545</v>
      </c>
      <c r="C20" s="259">
        <v>24249</v>
      </c>
      <c r="D20" s="259">
        <v>25640</v>
      </c>
      <c r="E20" s="260">
        <f t="shared" si="11"/>
        <v>5.7363190234648753E-2</v>
      </c>
      <c r="F20" s="260">
        <f t="shared" si="6"/>
        <v>8.8978551709492537E-2</v>
      </c>
      <c r="G20" s="259">
        <f t="shared" si="7"/>
        <v>1391</v>
      </c>
      <c r="H20" s="259">
        <f t="shared" si="8"/>
        <v>2095</v>
      </c>
      <c r="I20" s="260">
        <f t="shared" si="9"/>
        <v>2.8950880608103989E-2</v>
      </c>
      <c r="J20" s="251"/>
      <c r="K20" s="259">
        <v>246402</v>
      </c>
      <c r="L20" s="259">
        <v>246370</v>
      </c>
      <c r="M20" s="259">
        <v>252908</v>
      </c>
      <c r="N20" s="260">
        <f t="shared" si="2"/>
        <v>2.6537321914194001E-2</v>
      </c>
      <c r="O20" s="260">
        <f t="shared" si="3"/>
        <v>2.6404006460986507E-2</v>
      </c>
      <c r="P20" s="259">
        <f t="shared" si="4"/>
        <v>6538</v>
      </c>
      <c r="Q20" s="259">
        <f t="shared" si="5"/>
        <v>6506</v>
      </c>
      <c r="R20" s="260">
        <f t="shared" si="10"/>
        <v>2.758973990865456E-2</v>
      </c>
      <c r="S20" s="273"/>
    </row>
    <row r="21" spans="1:19" x14ac:dyDescent="0.25">
      <c r="A21" s="258" t="s">
        <v>27</v>
      </c>
      <c r="B21" s="259">
        <v>19038</v>
      </c>
      <c r="C21" s="259">
        <v>13447</v>
      </c>
      <c r="D21" s="259">
        <v>14182</v>
      </c>
      <c r="E21" s="260">
        <f t="shared" si="11"/>
        <v>5.465903175429454E-2</v>
      </c>
      <c r="F21" s="260">
        <f t="shared" si="6"/>
        <v>-0.25506880974892321</v>
      </c>
      <c r="G21" s="259">
        <f t="shared" si="7"/>
        <v>735</v>
      </c>
      <c r="H21" s="259">
        <f t="shared" si="8"/>
        <v>-4856</v>
      </c>
      <c r="I21" s="260">
        <f>IFERROR(D21/$D$7,"-")</f>
        <v>1.6013314695168906E-2</v>
      </c>
      <c r="J21" s="251"/>
      <c r="K21" s="259">
        <v>105201</v>
      </c>
      <c r="L21" s="259">
        <v>62704</v>
      </c>
      <c r="M21" s="259">
        <v>78248</v>
      </c>
      <c r="N21" s="260">
        <f t="shared" si="2"/>
        <v>0.24789487114059705</v>
      </c>
      <c r="O21" s="260">
        <f t="shared" si="3"/>
        <v>-0.25620478892786192</v>
      </c>
      <c r="P21" s="259">
        <f t="shared" si="4"/>
        <v>15544</v>
      </c>
      <c r="Q21" s="259">
        <f t="shared" si="5"/>
        <v>-26953</v>
      </c>
      <c r="R21" s="260">
        <f t="shared" si="10"/>
        <v>8.5360762347272603E-3</v>
      </c>
      <c r="S21" s="273"/>
    </row>
    <row r="22" spans="1:19" x14ac:dyDescent="0.25">
      <c r="A22" s="258" t="s">
        <v>37</v>
      </c>
      <c r="B22" s="259">
        <v>20552</v>
      </c>
      <c r="C22" s="259">
        <v>10924</v>
      </c>
      <c r="D22" s="259">
        <v>13874</v>
      </c>
      <c r="E22" s="260">
        <f t="shared" si="11"/>
        <v>0.2700476016111315</v>
      </c>
      <c r="F22" s="260">
        <f t="shared" si="6"/>
        <v>-0.32493188010899188</v>
      </c>
      <c r="G22" s="259">
        <f t="shared" si="7"/>
        <v>2950</v>
      </c>
      <c r="H22" s="259">
        <f t="shared" si="8"/>
        <v>-6678</v>
      </c>
      <c r="I22" s="260">
        <f t="shared" ref="I22:I37" si="12">IFERROR(D22/$D$7,"-")</f>
        <v>1.566554280642881E-2</v>
      </c>
      <c r="J22" s="251"/>
      <c r="K22" s="259">
        <v>115195</v>
      </c>
      <c r="L22" s="259">
        <v>53355</v>
      </c>
      <c r="M22" s="259">
        <v>72767</v>
      </c>
      <c r="N22" s="260">
        <f t="shared" si="2"/>
        <v>0.36382719520194917</v>
      </c>
      <c r="O22" s="260">
        <f t="shared" si="3"/>
        <v>-0.36831459698771651</v>
      </c>
      <c r="P22" s="259">
        <f t="shared" si="4"/>
        <v>19412</v>
      </c>
      <c r="Q22" s="259">
        <f t="shared" si="5"/>
        <v>-42428</v>
      </c>
      <c r="R22" s="260">
        <f t="shared" si="10"/>
        <v>7.9381538106072808E-3</v>
      </c>
      <c r="S22" s="273"/>
    </row>
    <row r="23" spans="1:19" x14ac:dyDescent="0.25">
      <c r="A23" s="258" t="s">
        <v>30</v>
      </c>
      <c r="B23" s="259">
        <v>14798</v>
      </c>
      <c r="C23" s="259">
        <v>25326</v>
      </c>
      <c r="D23" s="259">
        <v>24157</v>
      </c>
      <c r="E23" s="260">
        <f t="shared" si="11"/>
        <v>-4.6158098396904323E-2</v>
      </c>
      <c r="F23" s="260">
        <f t="shared" si="6"/>
        <v>0.63245033112582782</v>
      </c>
      <c r="G23" s="259">
        <f t="shared" si="7"/>
        <v>-1169</v>
      </c>
      <c r="H23" s="259">
        <f t="shared" si="8"/>
        <v>9359</v>
      </c>
      <c r="I23" s="260">
        <f t="shared" si="12"/>
        <v>2.727638154641061E-2</v>
      </c>
      <c r="J23" s="251"/>
      <c r="K23" s="259">
        <v>171388</v>
      </c>
      <c r="L23" s="259">
        <v>212559</v>
      </c>
      <c r="M23" s="259">
        <v>236945</v>
      </c>
      <c r="N23" s="260">
        <f t="shared" si="2"/>
        <v>0.11472579377960934</v>
      </c>
      <c r="O23" s="260">
        <f t="shared" si="3"/>
        <v>0.38250635983849501</v>
      </c>
      <c r="P23" s="259">
        <f t="shared" si="4"/>
        <v>24386</v>
      </c>
      <c r="Q23" s="259">
        <f t="shared" si="5"/>
        <v>65557</v>
      </c>
      <c r="R23" s="260">
        <f t="shared" si="10"/>
        <v>2.5848335848040215E-2</v>
      </c>
      <c r="S23" s="273"/>
    </row>
    <row r="24" spans="1:19" x14ac:dyDescent="0.25">
      <c r="A24" s="258" t="s">
        <v>103</v>
      </c>
      <c r="B24" s="259">
        <v>16197</v>
      </c>
      <c r="C24" s="259">
        <v>18193</v>
      </c>
      <c r="D24" s="259">
        <v>19356</v>
      </c>
      <c r="E24" s="260">
        <f t="shared" si="11"/>
        <v>6.3925685703292379E-2</v>
      </c>
      <c r="F24" s="260">
        <f t="shared" si="6"/>
        <v>0.19503611779959251</v>
      </c>
      <c r="G24" s="259">
        <f t="shared" si="7"/>
        <v>1163</v>
      </c>
      <c r="H24" s="259">
        <f t="shared" si="8"/>
        <v>3159</v>
      </c>
      <c r="I24" s="260">
        <f t="shared" si="12"/>
        <v>2.185543077419894E-2</v>
      </c>
      <c r="J24" s="251"/>
      <c r="K24" s="259">
        <v>182694</v>
      </c>
      <c r="L24" s="259">
        <v>205382</v>
      </c>
      <c r="M24" s="259">
        <v>211084</v>
      </c>
      <c r="N24" s="260">
        <f t="shared" si="2"/>
        <v>2.7762900351540054E-2</v>
      </c>
      <c r="O24" s="260">
        <f t="shared" si="3"/>
        <v>0.1553964552749405</v>
      </c>
      <c r="P24" s="259">
        <f t="shared" si="4"/>
        <v>5702</v>
      </c>
      <c r="Q24" s="259">
        <f t="shared" si="5"/>
        <v>28390</v>
      </c>
      <c r="R24" s="260">
        <f t="shared" si="10"/>
        <v>2.3027158725221975E-2</v>
      </c>
      <c r="S24" s="273"/>
    </row>
    <row r="25" spans="1:19" x14ac:dyDescent="0.25">
      <c r="A25" s="258" t="s">
        <v>28</v>
      </c>
      <c r="B25" s="259">
        <v>1920</v>
      </c>
      <c r="C25" s="259">
        <v>2341</v>
      </c>
      <c r="D25" s="259">
        <v>2353</v>
      </c>
      <c r="E25" s="260">
        <f>IFERROR(D25/C25-1,"-")</f>
        <v>5.1260145237077559E-3</v>
      </c>
      <c r="F25" s="260">
        <f>IFERROR(D25/B25-1,"-")</f>
        <v>0.22552083333333339</v>
      </c>
      <c r="G25" s="259">
        <f>IFERROR(D25-C25,"-")</f>
        <v>12</v>
      </c>
      <c r="H25" s="259">
        <f>IFERROR(D25-B25,"-")</f>
        <v>433</v>
      </c>
      <c r="I25" s="260">
        <f>IFERROR(D25/$D$7,"-")</f>
        <v>2.656841734433256E-3</v>
      </c>
      <c r="J25" s="251"/>
      <c r="K25" s="259">
        <v>17986</v>
      </c>
      <c r="L25" s="259">
        <v>22391</v>
      </c>
      <c r="M25" s="259">
        <v>25753</v>
      </c>
      <c r="N25" s="260">
        <f>IFERROR(M25/L25-1,"-")</f>
        <v>0.15014961368406943</v>
      </c>
      <c r="O25" s="260">
        <f>IFERROR(M25/K25-1,"-")</f>
        <v>0.43183587234515741</v>
      </c>
      <c r="P25" s="259">
        <f>IFERROR(M25-L25,"-")</f>
        <v>3362</v>
      </c>
      <c r="Q25" s="259">
        <f>IFERROR(M25-K25,"-")</f>
        <v>7767</v>
      </c>
      <c r="R25" s="260">
        <f>M25/$M$13</f>
        <v>2.8093954001754823E-3</v>
      </c>
      <c r="S25" s="273"/>
    </row>
    <row r="26" spans="1:19" x14ac:dyDescent="0.25">
      <c r="A26" s="258" t="s">
        <v>35</v>
      </c>
      <c r="B26" s="259">
        <v>22759</v>
      </c>
      <c r="C26" s="259">
        <v>29514</v>
      </c>
      <c r="D26" s="259">
        <v>34432</v>
      </c>
      <c r="E26" s="260">
        <f t="shared" si="11"/>
        <v>0.16663278444128204</v>
      </c>
      <c r="F26" s="260">
        <f t="shared" si="6"/>
        <v>0.51289599718792567</v>
      </c>
      <c r="G26" s="259">
        <f t="shared" si="7"/>
        <v>4918</v>
      </c>
      <c r="H26" s="259">
        <f t="shared" si="8"/>
        <v>11673</v>
      </c>
      <c r="I26" s="260">
        <f t="shared" si="12"/>
        <v>3.8878187250321238E-2</v>
      </c>
      <c r="J26" s="251"/>
      <c r="K26" s="259">
        <v>212990</v>
      </c>
      <c r="L26" s="259">
        <v>302678</v>
      </c>
      <c r="M26" s="259">
        <v>327481</v>
      </c>
      <c r="N26" s="260">
        <f t="shared" si="2"/>
        <v>8.1945169454007205E-2</v>
      </c>
      <c r="O26" s="260">
        <f t="shared" si="3"/>
        <v>0.53754166862293995</v>
      </c>
      <c r="P26" s="259">
        <f t="shared" si="4"/>
        <v>24803</v>
      </c>
      <c r="Q26" s="259">
        <f t="shared" si="5"/>
        <v>114491</v>
      </c>
      <c r="R26" s="260">
        <f t="shared" si="10"/>
        <v>3.5724910303454628E-2</v>
      </c>
      <c r="S26" s="273"/>
    </row>
    <row r="27" spans="1:19" x14ac:dyDescent="0.25">
      <c r="A27" s="258" t="s">
        <v>25</v>
      </c>
      <c r="B27" s="259">
        <v>16066</v>
      </c>
      <c r="C27" s="259">
        <v>13099</v>
      </c>
      <c r="D27" s="259">
        <v>12631</v>
      </c>
      <c r="E27" s="260">
        <f t="shared" si="11"/>
        <v>-3.5727918161691741E-2</v>
      </c>
      <c r="F27" s="260">
        <f t="shared" si="6"/>
        <v>-0.21380555209759744</v>
      </c>
      <c r="G27" s="259">
        <f t="shared" si="7"/>
        <v>-468</v>
      </c>
      <c r="H27" s="259">
        <f t="shared" si="8"/>
        <v>-3435</v>
      </c>
      <c r="I27" s="260">
        <f t="shared" si="12"/>
        <v>1.4262034826870572E-2</v>
      </c>
      <c r="J27" s="251"/>
      <c r="K27" s="259">
        <v>105304</v>
      </c>
      <c r="L27" s="259">
        <v>92178</v>
      </c>
      <c r="M27" s="259">
        <v>96869</v>
      </c>
      <c r="N27" s="260">
        <f t="shared" si="2"/>
        <v>5.0890668055284305E-2</v>
      </c>
      <c r="O27" s="260">
        <f t="shared" si="3"/>
        <v>-8.0101420648788224E-2</v>
      </c>
      <c r="P27" s="259">
        <f t="shared" si="4"/>
        <v>4691</v>
      </c>
      <c r="Q27" s="259">
        <f t="shared" si="5"/>
        <v>-8435</v>
      </c>
      <c r="R27" s="260">
        <f t="shared" si="10"/>
        <v>1.056744158038282E-2</v>
      </c>
      <c r="S27" s="273"/>
    </row>
    <row r="28" spans="1:19" x14ac:dyDescent="0.25">
      <c r="A28" s="258" t="s">
        <v>43</v>
      </c>
      <c r="B28" s="259">
        <v>9897</v>
      </c>
      <c r="C28" s="259">
        <v>9976</v>
      </c>
      <c r="D28" s="259">
        <v>15745</v>
      </c>
      <c r="E28" s="260">
        <f t="shared" si="11"/>
        <v>0.57828789093825184</v>
      </c>
      <c r="F28" s="260">
        <f t="shared" si="6"/>
        <v>0.59088612710922495</v>
      </c>
      <c r="G28" s="259">
        <f t="shared" si="7"/>
        <v>5769</v>
      </c>
      <c r="H28" s="259">
        <f t="shared" si="8"/>
        <v>5848</v>
      </c>
      <c r="I28" s="260">
        <f t="shared" si="12"/>
        <v>1.7778144117573998E-2</v>
      </c>
      <c r="J28" s="251"/>
      <c r="K28" s="259">
        <v>114905</v>
      </c>
      <c r="L28" s="259">
        <v>120519</v>
      </c>
      <c r="M28" s="259">
        <v>154538</v>
      </c>
      <c r="N28" s="260">
        <f t="shared" si="2"/>
        <v>0.28227084526091328</v>
      </c>
      <c r="O28" s="260">
        <f t="shared" si="3"/>
        <v>0.34491971628736784</v>
      </c>
      <c r="P28" s="259">
        <f t="shared" si="4"/>
        <v>34019</v>
      </c>
      <c r="Q28" s="259">
        <f t="shared" si="5"/>
        <v>39633</v>
      </c>
      <c r="R28" s="260">
        <f t="shared" si="10"/>
        <v>1.6858554201542295E-2</v>
      </c>
      <c r="S28" s="273"/>
    </row>
    <row r="29" spans="1:19" x14ac:dyDescent="0.25">
      <c r="A29" s="258" t="s">
        <v>33</v>
      </c>
      <c r="B29" s="259">
        <v>11836</v>
      </c>
      <c r="C29" s="259">
        <v>13968</v>
      </c>
      <c r="D29" s="259">
        <v>19575</v>
      </c>
      <c r="E29" s="260">
        <f t="shared" si="11"/>
        <v>0.40141752577319578</v>
      </c>
      <c r="F29" s="260">
        <f t="shared" si="6"/>
        <v>0.65385265292328487</v>
      </c>
      <c r="G29" s="259">
        <f t="shared" si="7"/>
        <v>5607</v>
      </c>
      <c r="H29" s="259">
        <f t="shared" si="8"/>
        <v>7739</v>
      </c>
      <c r="I29" s="260">
        <f t="shared" si="12"/>
        <v>2.2102710136647254E-2</v>
      </c>
      <c r="J29" s="251"/>
      <c r="K29" s="259">
        <v>157466</v>
      </c>
      <c r="L29" s="259">
        <v>153828</v>
      </c>
      <c r="M29" s="259">
        <v>183669</v>
      </c>
      <c r="N29" s="260">
        <f t="shared" si="2"/>
        <v>0.19398939074810828</v>
      </c>
      <c r="O29" s="260">
        <f t="shared" si="3"/>
        <v>0.16640417613961112</v>
      </c>
      <c r="P29" s="259">
        <f t="shared" si="4"/>
        <v>29841</v>
      </c>
      <c r="Q29" s="259">
        <f t="shared" si="5"/>
        <v>26203</v>
      </c>
      <c r="R29" s="260">
        <f t="shared" si="10"/>
        <v>2.0036455704377377E-2</v>
      </c>
      <c r="S29" s="273"/>
    </row>
    <row r="30" spans="1:19" x14ac:dyDescent="0.25">
      <c r="A30" s="258" t="s">
        <v>44</v>
      </c>
      <c r="B30" s="259">
        <v>10074</v>
      </c>
      <c r="C30" s="259">
        <v>10388</v>
      </c>
      <c r="D30" s="259">
        <v>11600</v>
      </c>
      <c r="E30" s="260">
        <f t="shared" si="11"/>
        <v>0.11667308432807078</v>
      </c>
      <c r="F30" s="260">
        <f t="shared" si="6"/>
        <v>0.15147905499305137</v>
      </c>
      <c r="G30" s="259">
        <f t="shared" si="7"/>
        <v>1212</v>
      </c>
      <c r="H30" s="259">
        <f t="shared" si="8"/>
        <v>1526</v>
      </c>
      <c r="I30" s="260">
        <f t="shared" si="12"/>
        <v>1.3097902303198372E-2</v>
      </c>
      <c r="J30" s="251"/>
      <c r="K30" s="259">
        <v>101872</v>
      </c>
      <c r="L30" s="259">
        <v>96437</v>
      </c>
      <c r="M30" s="259">
        <v>113754</v>
      </c>
      <c r="N30" s="260">
        <f t="shared" si="2"/>
        <v>0.17956800812965978</v>
      </c>
      <c r="O30" s="260">
        <f t="shared" si="3"/>
        <v>0.11663656353070517</v>
      </c>
      <c r="P30" s="259">
        <f t="shared" si="4"/>
        <v>17317</v>
      </c>
      <c r="Q30" s="259">
        <f t="shared" si="5"/>
        <v>11882</v>
      </c>
      <c r="R30" s="260">
        <f t="shared" si="10"/>
        <v>1.2409426643558491E-2</v>
      </c>
      <c r="S30" s="273"/>
    </row>
    <row r="31" spans="1:19" x14ac:dyDescent="0.25">
      <c r="A31" s="258" t="s">
        <v>36</v>
      </c>
      <c r="B31" s="259">
        <v>10895</v>
      </c>
      <c r="C31" s="259">
        <v>8803</v>
      </c>
      <c r="D31" s="259">
        <v>11432</v>
      </c>
      <c r="E31" s="260">
        <f t="shared" si="11"/>
        <v>0.29864818811768723</v>
      </c>
      <c r="F31" s="260">
        <f t="shared" si="6"/>
        <v>4.9288664525011461E-2</v>
      </c>
      <c r="G31" s="259">
        <f t="shared" si="7"/>
        <v>2629</v>
      </c>
      <c r="H31" s="259">
        <f t="shared" si="8"/>
        <v>537</v>
      </c>
      <c r="I31" s="260">
        <f t="shared" si="12"/>
        <v>1.2908208545703775E-2</v>
      </c>
      <c r="J31" s="251"/>
      <c r="K31" s="259">
        <v>79004</v>
      </c>
      <c r="L31" s="259">
        <v>44815</v>
      </c>
      <c r="M31" s="259">
        <v>70171</v>
      </c>
      <c r="N31" s="260">
        <f t="shared" si="2"/>
        <v>0.56579270333593668</v>
      </c>
      <c r="O31" s="260">
        <f t="shared" si="3"/>
        <v>-0.11180446559667867</v>
      </c>
      <c r="P31" s="259">
        <f t="shared" si="4"/>
        <v>25356</v>
      </c>
      <c r="Q31" s="259">
        <f t="shared" si="5"/>
        <v>-8833</v>
      </c>
      <c r="R31" s="260">
        <f t="shared" si="10"/>
        <v>7.6549561070832044E-3</v>
      </c>
      <c r="S31" s="273"/>
    </row>
    <row r="32" spans="1:19" x14ac:dyDescent="0.25">
      <c r="A32" s="258" t="s">
        <v>23</v>
      </c>
      <c r="B32" s="259">
        <v>6860</v>
      </c>
      <c r="C32" s="259">
        <v>7889</v>
      </c>
      <c r="D32" s="259">
        <v>10024</v>
      </c>
      <c r="E32" s="260">
        <f t="shared" si="11"/>
        <v>0.27062999112688546</v>
      </c>
      <c r="F32" s="260">
        <f t="shared" si="6"/>
        <v>0.46122448979591835</v>
      </c>
      <c r="G32" s="259">
        <f t="shared" si="7"/>
        <v>2135</v>
      </c>
      <c r="H32" s="259">
        <f t="shared" si="8"/>
        <v>3164</v>
      </c>
      <c r="I32" s="260">
        <f t="shared" si="12"/>
        <v>1.1318394197177627E-2</v>
      </c>
      <c r="J32" s="251"/>
      <c r="K32" s="259">
        <v>60315</v>
      </c>
      <c r="L32" s="259">
        <v>71180</v>
      </c>
      <c r="M32" s="259">
        <v>90800</v>
      </c>
      <c r="N32" s="260">
        <f t="shared" si="2"/>
        <v>0.27563922450126443</v>
      </c>
      <c r="O32" s="260">
        <f t="shared" si="3"/>
        <v>0.50542982674293291</v>
      </c>
      <c r="P32" s="259">
        <f t="shared" si="4"/>
        <v>19620</v>
      </c>
      <c r="Q32" s="259">
        <f t="shared" si="5"/>
        <v>30485</v>
      </c>
      <c r="R32" s="260">
        <f t="shared" si="10"/>
        <v>9.9053742218744925E-3</v>
      </c>
      <c r="S32" s="273"/>
    </row>
    <row r="33" spans="1:19" x14ac:dyDescent="0.25">
      <c r="A33" s="258" t="s">
        <v>40</v>
      </c>
      <c r="B33" s="259">
        <v>6282</v>
      </c>
      <c r="C33" s="259">
        <v>6906</v>
      </c>
      <c r="D33" s="259">
        <v>2557</v>
      </c>
      <c r="E33" s="260">
        <f t="shared" si="11"/>
        <v>-0.62974225311323484</v>
      </c>
      <c r="F33" s="260">
        <f t="shared" si="6"/>
        <v>-0.59296402419611582</v>
      </c>
      <c r="G33" s="259">
        <f t="shared" si="7"/>
        <v>-4349</v>
      </c>
      <c r="H33" s="259">
        <f t="shared" si="8"/>
        <v>-3725</v>
      </c>
      <c r="I33" s="260">
        <f t="shared" si="12"/>
        <v>2.8871841542481239E-3</v>
      </c>
      <c r="J33" s="251"/>
      <c r="K33" s="259">
        <v>58859</v>
      </c>
      <c r="L33" s="259">
        <v>66690</v>
      </c>
      <c r="M33" s="259">
        <v>63632</v>
      </c>
      <c r="N33" s="260">
        <f t="shared" si="2"/>
        <v>-4.5853951117108993E-2</v>
      </c>
      <c r="O33" s="260">
        <f t="shared" si="3"/>
        <v>8.1092101462817867E-2</v>
      </c>
      <c r="P33" s="259">
        <f t="shared" si="4"/>
        <v>-3058</v>
      </c>
      <c r="Q33" s="259">
        <f t="shared" si="5"/>
        <v>4773</v>
      </c>
      <c r="R33" s="260">
        <f t="shared" si="10"/>
        <v>6.9416164370739832E-3</v>
      </c>
      <c r="S33" s="273"/>
    </row>
    <row r="34" spans="1:19" x14ac:dyDescent="0.25">
      <c r="A34" s="258" t="s">
        <v>104</v>
      </c>
      <c r="B34" s="259">
        <v>5557</v>
      </c>
      <c r="C34" s="259">
        <v>0</v>
      </c>
      <c r="D34" s="259">
        <v>0</v>
      </c>
      <c r="E34" s="260" t="str">
        <f>IFERROR(D34/C34-1,"-")</f>
        <v>-</v>
      </c>
      <c r="F34" s="260">
        <f>IFERROR(D34/B34-1,"-")</f>
        <v>-1</v>
      </c>
      <c r="G34" s="259">
        <f>IFERROR(D34-C34,"-")</f>
        <v>0</v>
      </c>
      <c r="H34" s="259">
        <f>IFERROR(D34-B34,"-")</f>
        <v>-5557</v>
      </c>
      <c r="I34" s="260">
        <f>IFERROR(D34/$D$7,"-")</f>
        <v>0</v>
      </c>
      <c r="J34" s="251"/>
      <c r="K34" s="259">
        <v>89098</v>
      </c>
      <c r="L34" s="259">
        <v>779</v>
      </c>
      <c r="M34" s="259">
        <v>0</v>
      </c>
      <c r="N34" s="260">
        <f>IFERROR(M34/L34-1,"-")</f>
        <v>-1</v>
      </c>
      <c r="O34" s="260">
        <f>IFERROR(M34/K34-1,"-")</f>
        <v>-1</v>
      </c>
      <c r="P34" s="259">
        <f>IFERROR(M34-L34,"-")</f>
        <v>-779</v>
      </c>
      <c r="Q34" s="259">
        <f>IFERROR(M34-K34,"-")</f>
        <v>-89098</v>
      </c>
      <c r="R34" s="260">
        <f>M34/$M$13</f>
        <v>0</v>
      </c>
      <c r="S34" s="273"/>
    </row>
    <row r="35" spans="1:19" x14ac:dyDescent="0.25">
      <c r="A35" s="258" t="s">
        <v>41</v>
      </c>
      <c r="B35" s="259">
        <v>1323</v>
      </c>
      <c r="C35" s="259">
        <v>1053</v>
      </c>
      <c r="D35" s="259">
        <v>2763</v>
      </c>
      <c r="E35" s="260">
        <f>IFERROR(D35/C35-1,"-")</f>
        <v>1.6239316239316239</v>
      </c>
      <c r="F35" s="260">
        <f>IFERROR(D35/B35-1,"-")</f>
        <v>1.0884353741496597</v>
      </c>
      <c r="G35" s="259">
        <f>IFERROR(D35-C35,"-")</f>
        <v>1710</v>
      </c>
      <c r="H35" s="259">
        <f>IFERROR(D35-B35,"-")</f>
        <v>1440</v>
      </c>
      <c r="I35" s="260">
        <f>IFERROR(D35/$D$7,"-")</f>
        <v>3.1197848330807845E-3</v>
      </c>
      <c r="J35" s="251"/>
      <c r="K35" s="259">
        <v>6364</v>
      </c>
      <c r="L35" s="259">
        <v>10665</v>
      </c>
      <c r="M35" s="259">
        <v>11920</v>
      </c>
      <c r="N35" s="260">
        <f>IFERROR(M35/L35-1,"-")</f>
        <v>0.11767463666197853</v>
      </c>
      <c r="O35" s="260">
        <f>IFERROR(M35/K35-1,"-")</f>
        <v>0.87303582652419864</v>
      </c>
      <c r="P35" s="259">
        <f>IFERROR(M35-L35,"-")</f>
        <v>1255</v>
      </c>
      <c r="Q35" s="259">
        <f>IFERROR(M35-K35,"-")</f>
        <v>5556</v>
      </c>
      <c r="R35" s="260">
        <f>M35/$M$13</f>
        <v>1.3003530916822019E-3</v>
      </c>
      <c r="S35" s="273"/>
    </row>
    <row r="36" spans="1:19" x14ac:dyDescent="0.25">
      <c r="A36" s="258" t="s">
        <v>105</v>
      </c>
      <c r="B36" s="259">
        <v>1652</v>
      </c>
      <c r="C36" s="259">
        <v>2412</v>
      </c>
      <c r="D36" s="259">
        <v>3145</v>
      </c>
      <c r="E36" s="260">
        <f>IFERROR(D36/C36-1,"-")</f>
        <v>0.30389718076285233</v>
      </c>
      <c r="F36" s="260">
        <f>IFERROR(D36/B36-1,"-")</f>
        <v>0.90375302663438251</v>
      </c>
      <c r="G36" s="259">
        <f>IFERROR(D36-C36,"-")</f>
        <v>733</v>
      </c>
      <c r="H36" s="259">
        <f>IFERROR(D36-B36,"-")</f>
        <v>1493</v>
      </c>
      <c r="I36" s="260">
        <f>IFERROR(D36/$D$7,"-")</f>
        <v>3.5511123054792139E-3</v>
      </c>
      <c r="J36" s="251"/>
      <c r="K36" s="259">
        <v>21165</v>
      </c>
      <c r="L36" s="259">
        <v>39087</v>
      </c>
      <c r="M36" s="259">
        <v>40320</v>
      </c>
      <c r="N36" s="260">
        <f>IFERROR(M36/L36-1,"-")</f>
        <v>3.1545014966612994E-2</v>
      </c>
      <c r="O36" s="260">
        <f>IFERROR(M36/K36-1,"-")</f>
        <v>0.90503189227498226</v>
      </c>
      <c r="P36" s="259">
        <f>IFERROR(M36-L36,"-")</f>
        <v>1233</v>
      </c>
      <c r="Q36" s="259">
        <f>IFERROR(M36-K36,"-")</f>
        <v>19155</v>
      </c>
      <c r="R36" s="260">
        <f>M36/$M$13</f>
        <v>4.3985097866297302E-3</v>
      </c>
      <c r="S36" s="273"/>
    </row>
    <row r="37" spans="1:19" x14ac:dyDescent="0.25">
      <c r="A37" s="258" t="s">
        <v>106</v>
      </c>
      <c r="B37" s="259">
        <f>IFERROR(B17-SUM(B18:B36),"-")</f>
        <v>10633</v>
      </c>
      <c r="C37" s="259">
        <f>IFERROR(C17-SUM(C18:C36),"-")</f>
        <v>17942</v>
      </c>
      <c r="D37" s="259">
        <f>IFERROR(D17-SUM(D18:D36),"-")</f>
        <v>24384</v>
      </c>
      <c r="E37" s="260">
        <f t="shared" si="11"/>
        <v>0.35904581429049154</v>
      </c>
      <c r="F37" s="260">
        <f t="shared" si="6"/>
        <v>1.2932380325402049</v>
      </c>
      <c r="G37" s="259">
        <f t="shared" si="7"/>
        <v>6442</v>
      </c>
      <c r="H37" s="259">
        <f t="shared" si="8"/>
        <v>13751</v>
      </c>
      <c r="I37" s="260">
        <f t="shared" si="12"/>
        <v>2.7532693944930096E-2</v>
      </c>
      <c r="J37" s="251"/>
      <c r="K37" s="259">
        <f>IFERROR(K17-SUM(K18:K36),"-")</f>
        <v>122478</v>
      </c>
      <c r="L37" s="259">
        <f>IFERROR(L17-SUM(L18:L36),"-")</f>
        <v>170961</v>
      </c>
      <c r="M37" s="259">
        <f>IFERROR(M17-SUM(M18:M36),"-")</f>
        <v>225661</v>
      </c>
      <c r="N37" s="260">
        <f t="shared" si="2"/>
        <v>0.31995601335977208</v>
      </c>
      <c r="O37" s="260">
        <f t="shared" si="3"/>
        <v>0.84246150329038683</v>
      </c>
      <c r="P37" s="259">
        <f t="shared" si="4"/>
        <v>54700</v>
      </c>
      <c r="Q37" s="259">
        <f t="shared" si="5"/>
        <v>103183</v>
      </c>
      <c r="R37" s="260">
        <f t="shared" si="10"/>
        <v>2.4617364011920922E-2</v>
      </c>
      <c r="S37" s="273"/>
    </row>
    <row r="38" spans="1:19" ht="21" x14ac:dyDescent="0.35">
      <c r="A38" s="485" t="s">
        <v>107</v>
      </c>
      <c r="B38" s="485"/>
      <c r="C38" s="485"/>
      <c r="D38" s="485"/>
      <c r="E38" s="485"/>
      <c r="F38" s="485"/>
      <c r="G38" s="485"/>
      <c r="H38" s="485"/>
      <c r="I38" s="485"/>
      <c r="J38" s="485"/>
      <c r="K38" s="485"/>
      <c r="L38" s="485"/>
      <c r="M38" s="485"/>
      <c r="N38" s="485"/>
      <c r="O38" s="485"/>
      <c r="P38" s="485"/>
      <c r="Q38" s="485"/>
      <c r="R38" s="485"/>
      <c r="S38" s="273"/>
    </row>
    <row r="39" spans="1:19" x14ac:dyDescent="0.25">
      <c r="A39" s="54"/>
      <c r="B39" s="329" t="s">
        <v>146</v>
      </c>
      <c r="C39" s="330"/>
      <c r="D39" s="330"/>
      <c r="E39" s="330"/>
      <c r="F39" s="330"/>
      <c r="G39" s="330"/>
      <c r="H39" s="330"/>
      <c r="I39" s="331"/>
      <c r="J39" s="250"/>
      <c r="K39" s="329" t="str">
        <f>CONCATENATE("acumulado ",B39)</f>
        <v>acumulado diciembre</v>
      </c>
      <c r="L39" s="330"/>
      <c r="M39" s="330"/>
      <c r="N39" s="330"/>
      <c r="O39" s="330"/>
      <c r="P39" s="330"/>
      <c r="Q39" s="330"/>
      <c r="R39" s="331"/>
      <c r="S39" s="273"/>
    </row>
    <row r="40" spans="1:19" x14ac:dyDescent="0.25">
      <c r="A40" s="4"/>
      <c r="B40" s="5">
        <f>B$6</f>
        <v>2019</v>
      </c>
      <c r="C40" s="5">
        <f t="shared" ref="C40:D40" si="13">C$6</f>
        <v>2022</v>
      </c>
      <c r="D40" s="5">
        <f t="shared" si="13"/>
        <v>2023</v>
      </c>
      <c r="E40" s="5" t="str">
        <f>CONCATENATE("var ",RIGHT(D40,2),"/",RIGHT(C40,2))</f>
        <v>var 23/22</v>
      </c>
      <c r="F40" s="5" t="str">
        <f>CONCATENATE("var ",RIGHT(D40,2),"/",RIGHT(B40,2))</f>
        <v>var 23/19</v>
      </c>
      <c r="G40" s="5" t="str">
        <f>CONCATENATE("dif ",RIGHT(D40,2),"-",RIGHT(C40,2))</f>
        <v>dif 23-22</v>
      </c>
      <c r="H40" s="5" t="str">
        <f>CONCATENATE("dif ",RIGHT(D40,2),"-",RIGHT(B40,2))</f>
        <v>dif 23-19</v>
      </c>
      <c r="I40" s="5" t="str">
        <f>CONCATENATE("cuota ",RIGHT(D40,2))</f>
        <v>cuota 23</v>
      </c>
      <c r="J40" s="251"/>
      <c r="K40" s="5">
        <f>K$6</f>
        <v>2019</v>
      </c>
      <c r="L40" s="5">
        <f t="shared" ref="L40:M40" si="14">L$6</f>
        <v>2022</v>
      </c>
      <c r="M40" s="5">
        <f t="shared" si="14"/>
        <v>2023</v>
      </c>
      <c r="N40" s="5" t="str">
        <f>CONCATENATE("var ",RIGHT(M40,2),"/",RIGHT(L40,2))</f>
        <v>var 23/22</v>
      </c>
      <c r="O40" s="5" t="str">
        <f>CONCATENATE("var ",RIGHT(M40,2),"/",RIGHT(K40,2))</f>
        <v>var 23/19</v>
      </c>
      <c r="P40" s="5" t="str">
        <f>CONCATENATE("dif ",RIGHT(M40,2),"-",RIGHT(L40,2))</f>
        <v>dif 23-22</v>
      </c>
      <c r="Q40" s="5" t="str">
        <f>CONCATENATE("dif ",RIGHT(M40,2),"-",RIGHT(K40,2))</f>
        <v>dif 23-19</v>
      </c>
      <c r="R40" s="5" t="str">
        <f>CONCATENATE("cuota ",RIGHT(M40,2))</f>
        <v>cuota 23</v>
      </c>
    </row>
    <row r="41" spans="1:19" x14ac:dyDescent="0.25">
      <c r="A41" s="274" t="s">
        <v>92</v>
      </c>
      <c r="B41" s="254">
        <v>759167</v>
      </c>
      <c r="C41" s="254">
        <v>810908</v>
      </c>
      <c r="D41" s="254">
        <v>885638</v>
      </c>
      <c r="E41" s="255">
        <f>IFERROR(D41/C41-1,"-")</f>
        <v>9.2155953573031635E-2</v>
      </c>
      <c r="F41" s="255">
        <f>IFERROR(D41/B41-1,"-")</f>
        <v>0.16659180391139228</v>
      </c>
      <c r="G41" s="254">
        <f>IFERROR(D41-C41,"-")</f>
        <v>74730</v>
      </c>
      <c r="H41" s="254">
        <f>IFERROR(D41-B41,"-")</f>
        <v>126471</v>
      </c>
      <c r="I41" s="255">
        <f>D41/$D$41</f>
        <v>1</v>
      </c>
      <c r="J41" s="256"/>
      <c r="K41" s="254">
        <v>8441644</v>
      </c>
      <c r="L41" s="254">
        <v>8139686</v>
      </c>
      <c r="M41" s="254">
        <v>9166741</v>
      </c>
      <c r="N41" s="255">
        <f>IFERROR(M41/L41-1,"-")</f>
        <v>0.126178700259445</v>
      </c>
      <c r="O41" s="255">
        <f>IFERROR(M41/K41-1,"-")</f>
        <v>8.589523557259704E-2</v>
      </c>
      <c r="P41" s="254">
        <f>IFERROR(M41-L41,"-")</f>
        <v>1027055</v>
      </c>
      <c r="Q41" s="254">
        <f>IFERROR(M41-K41,"-")</f>
        <v>725097</v>
      </c>
      <c r="R41" s="255">
        <f>M41/$M$41</f>
        <v>1</v>
      </c>
    </row>
    <row r="42" spans="1:19" x14ac:dyDescent="0.25">
      <c r="A42" s="258" t="s">
        <v>108</v>
      </c>
      <c r="B42" s="259">
        <v>246273</v>
      </c>
      <c r="C42" s="259">
        <v>245795</v>
      </c>
      <c r="D42" s="259">
        <v>255369</v>
      </c>
      <c r="E42" s="260">
        <f>IFERROR(D42/C42-1,"-")</f>
        <v>3.8951158485730053E-2</v>
      </c>
      <c r="F42" s="260">
        <f>IFERROR(D42/B42-1,"-")</f>
        <v>3.6934621334860029E-2</v>
      </c>
      <c r="G42" s="259">
        <f>IFERROR(D42-C42,"-")</f>
        <v>9574</v>
      </c>
      <c r="H42" s="259">
        <f>IFERROR(D42-B42,"-")</f>
        <v>9096</v>
      </c>
      <c r="I42" s="260">
        <f>D42/$D$41</f>
        <v>0.2883446735573677</v>
      </c>
      <c r="J42" s="251"/>
      <c r="K42" s="259">
        <v>2909346</v>
      </c>
      <c r="L42" s="259">
        <v>2771615</v>
      </c>
      <c r="M42" s="259">
        <v>3041187</v>
      </c>
      <c r="N42" s="260">
        <f>IFERROR(M42/L42-1,"-")</f>
        <v>9.726170481830998E-2</v>
      </c>
      <c r="O42" s="260">
        <f>IFERROR(M42/K42-1,"-")</f>
        <v>4.5316370070799472E-2</v>
      </c>
      <c r="P42" s="259">
        <f>IFERROR(M42-L42,"-")</f>
        <v>269572</v>
      </c>
      <c r="Q42" s="259">
        <f>IFERROR(M42-K42,"-")</f>
        <v>131841</v>
      </c>
      <c r="R42" s="260">
        <f>M42/$M$41</f>
        <v>0.33176316424779539</v>
      </c>
    </row>
    <row r="43" spans="1:19" x14ac:dyDescent="0.25">
      <c r="A43" s="258" t="s">
        <v>109</v>
      </c>
      <c r="B43" s="259">
        <v>512894</v>
      </c>
      <c r="C43" s="259">
        <v>565113</v>
      </c>
      <c r="D43" s="259">
        <v>630269</v>
      </c>
      <c r="E43" s="260">
        <f>IFERROR(D43/C43-1,"-")</f>
        <v>0.1152972945233961</v>
      </c>
      <c r="F43" s="260">
        <f>IFERROR(D43/B43-1,"-")</f>
        <v>0.22884845601625292</v>
      </c>
      <c r="G43" s="259">
        <f>IFERROR(D43-C43,"-")</f>
        <v>65156</v>
      </c>
      <c r="H43" s="259">
        <f>IFERROR(D43-B43,"-")</f>
        <v>117375</v>
      </c>
      <c r="I43" s="260">
        <f>D43/$D$41</f>
        <v>0.7116553264426323</v>
      </c>
      <c r="J43" s="251"/>
      <c r="K43" s="259">
        <v>5532298</v>
      </c>
      <c r="L43" s="259">
        <v>5368071</v>
      </c>
      <c r="M43" s="259">
        <v>6125554</v>
      </c>
      <c r="N43" s="260">
        <f>IFERROR(M43/L43-1,"-")</f>
        <v>0.14110897564506875</v>
      </c>
      <c r="O43" s="260">
        <f>IFERROR(M43/K43-1,"-")</f>
        <v>0.10723500433273836</v>
      </c>
      <c r="P43" s="259">
        <f>IFERROR(M43-L43,"-")</f>
        <v>757483</v>
      </c>
      <c r="Q43" s="259">
        <f>IFERROR(M43-K43,"-")</f>
        <v>593256</v>
      </c>
      <c r="R43" s="260">
        <f>M43/$M$41</f>
        <v>0.66823683575220461</v>
      </c>
    </row>
    <row r="44" spans="1:19" ht="21" x14ac:dyDescent="0.35">
      <c r="A44" s="427" t="s">
        <v>110</v>
      </c>
      <c r="B44" s="427"/>
      <c r="C44" s="427"/>
      <c r="D44" s="427"/>
      <c r="E44" s="427"/>
      <c r="F44" s="427"/>
      <c r="G44" s="427"/>
      <c r="H44" s="427"/>
      <c r="I44" s="427"/>
      <c r="J44" s="427"/>
      <c r="K44" s="427"/>
      <c r="L44" s="427"/>
      <c r="M44" s="427"/>
      <c r="N44" s="427"/>
      <c r="O44" s="427"/>
      <c r="P44" s="427"/>
      <c r="Q44" s="427"/>
      <c r="R44" s="427"/>
    </row>
    <row r="45" spans="1:19" x14ac:dyDescent="0.25">
      <c r="A45" s="54"/>
      <c r="B45" s="329" t="s">
        <v>146</v>
      </c>
      <c r="C45" s="330"/>
      <c r="D45" s="330"/>
      <c r="E45" s="330"/>
      <c r="F45" s="330"/>
      <c r="G45" s="330"/>
      <c r="H45" s="330"/>
      <c r="I45" s="331"/>
      <c r="J45" s="275"/>
      <c r="K45" s="329" t="str">
        <f>CONCATENATE("acumulado ",B45)</f>
        <v>acumulado diciembre</v>
      </c>
      <c r="L45" s="330"/>
      <c r="M45" s="330"/>
      <c r="N45" s="330"/>
      <c r="O45" s="330"/>
      <c r="P45" s="330"/>
      <c r="Q45" s="330"/>
      <c r="R45" s="331"/>
    </row>
    <row r="46" spans="1:19" x14ac:dyDescent="0.25">
      <c r="A46" s="4"/>
      <c r="B46" s="5">
        <f>B$6</f>
        <v>2019</v>
      </c>
      <c r="C46" s="5">
        <f t="shared" ref="C46:D46" si="15">C$6</f>
        <v>2022</v>
      </c>
      <c r="D46" s="5">
        <f t="shared" si="15"/>
        <v>2023</v>
      </c>
      <c r="E46" s="5" t="str">
        <f>CONCATENATE("var ",RIGHT(D46,2),"/",RIGHT(C46,2))</f>
        <v>var 23/22</v>
      </c>
      <c r="F46" s="5" t="str">
        <f>CONCATENATE("var ",RIGHT(D46,2),"/",RIGHT(B46,2))</f>
        <v>var 23/19</v>
      </c>
      <c r="G46" s="5" t="str">
        <f>CONCATENATE("dif ",RIGHT(D46,2),"-",RIGHT(C46,2))</f>
        <v>dif 23-22</v>
      </c>
      <c r="H46" s="5" t="str">
        <f>CONCATENATE("dif ",RIGHT(D46,2),"-",RIGHT(B46,2))</f>
        <v>dif 23-19</v>
      </c>
      <c r="I46" s="5" t="str">
        <f>CONCATENATE("cuota ",RIGHT(D46,2))</f>
        <v>cuota 23</v>
      </c>
      <c r="J46" s="276"/>
      <c r="K46" s="5">
        <f>K$6</f>
        <v>2019</v>
      </c>
      <c r="L46" s="5">
        <f t="shared" ref="L46:M46" si="16">L$6</f>
        <v>2022</v>
      </c>
      <c r="M46" s="5">
        <f t="shared" si="16"/>
        <v>2023</v>
      </c>
      <c r="N46" s="5" t="str">
        <f>CONCATENATE("var ",RIGHT(M46,2),"/",RIGHT(L46,2))</f>
        <v>var 23/22</v>
      </c>
      <c r="O46" s="5" t="str">
        <f>CONCATENATE("var ",RIGHT(M46,2),"/",RIGHT(K46,2))</f>
        <v>var 23/19</v>
      </c>
      <c r="P46" s="5" t="str">
        <f>CONCATENATE("dif ",RIGHT(M46,2),"-",RIGHT(L46,2))</f>
        <v>dif 23-22</v>
      </c>
      <c r="Q46" s="5" t="str">
        <f>CONCATENATE("dif ",RIGHT(M46,2),"-",RIGHT(K46,2))</f>
        <v>dif 23-19</v>
      </c>
      <c r="R46" s="5" t="str">
        <f>CONCATENATE("cuota ",RIGHT(M46,2))</f>
        <v>cuota 23</v>
      </c>
    </row>
    <row r="47" spans="1:19" x14ac:dyDescent="0.25">
      <c r="A47" s="277" t="s">
        <v>92</v>
      </c>
      <c r="B47" s="278">
        <v>6082</v>
      </c>
      <c r="C47" s="278">
        <v>6505</v>
      </c>
      <c r="D47" s="278">
        <v>6926</v>
      </c>
      <c r="E47" s="279">
        <f>IFERROR(D47/C47-1,"-")</f>
        <v>6.4719446579554196E-2</v>
      </c>
      <c r="F47" s="279">
        <f>IFERROR(D47/B47-1,"-")</f>
        <v>0.13877014140085508</v>
      </c>
      <c r="G47" s="278">
        <f>IFERROR(D47-C47,"-")</f>
        <v>421</v>
      </c>
      <c r="H47" s="278">
        <f>IFERROR(D47-B47,"-")</f>
        <v>844</v>
      </c>
      <c r="I47" s="279">
        <f>D47/$D$47</f>
        <v>1</v>
      </c>
      <c r="J47" s="280"/>
      <c r="K47" s="278">
        <v>68733</v>
      </c>
      <c r="L47" s="278">
        <v>67012</v>
      </c>
      <c r="M47" s="278">
        <v>73242</v>
      </c>
      <c r="N47" s="279">
        <f>IFERROR(M47/L47-1,"-")</f>
        <v>9.2968423565928493E-2</v>
      </c>
      <c r="O47" s="279">
        <f>IFERROR(M47/K47-1,"-")</f>
        <v>6.5601676050805358E-2</v>
      </c>
      <c r="P47" s="278">
        <f>IFERROR(M47-L47,"-")</f>
        <v>6230</v>
      </c>
      <c r="Q47" s="278">
        <f>IFERROR(M47-K47,"-")</f>
        <v>4509</v>
      </c>
      <c r="R47" s="279">
        <f>M47/$M$47</f>
        <v>1</v>
      </c>
    </row>
    <row r="48" spans="1:19" x14ac:dyDescent="0.25">
      <c r="A48" s="258" t="s">
        <v>93</v>
      </c>
      <c r="B48" s="259">
        <v>5452</v>
      </c>
      <c r="C48" s="259">
        <v>5956</v>
      </c>
      <c r="D48" s="259">
        <v>6348</v>
      </c>
      <c r="E48" s="260">
        <f>IFERROR(D48/C48-1,"-")</f>
        <v>6.5815983881799767E-2</v>
      </c>
      <c r="F48" s="260">
        <f>IFERROR(D48/B48-1,"-")</f>
        <v>0.16434336023477614</v>
      </c>
      <c r="G48" s="259">
        <f>IFERROR(D48-C48,"-")</f>
        <v>392</v>
      </c>
      <c r="H48" s="259">
        <f>IFERROR(D48-B48,"-")</f>
        <v>896</v>
      </c>
      <c r="I48" s="260">
        <f>D48/$D$47</f>
        <v>0.91654634709789196</v>
      </c>
      <c r="J48" s="276"/>
      <c r="K48" s="259">
        <v>63163</v>
      </c>
      <c r="L48" s="259">
        <v>62015</v>
      </c>
      <c r="M48" s="259">
        <v>68027</v>
      </c>
      <c r="N48" s="260">
        <f>IFERROR(M48/L48-1,"-")</f>
        <v>9.6944287672337426E-2</v>
      </c>
      <c r="O48" s="260">
        <f>IFERROR(M48/K48-1,"-")</f>
        <v>7.7007108592055395E-2</v>
      </c>
      <c r="P48" s="259">
        <f>IFERROR(M48-L48,"-")</f>
        <v>6012</v>
      </c>
      <c r="Q48" s="259">
        <f>IFERROR(M48-K48,"-")</f>
        <v>4864</v>
      </c>
      <c r="R48" s="260">
        <f>M48/$M$47</f>
        <v>0.92879768438873866</v>
      </c>
    </row>
    <row r="49" spans="1:18" x14ac:dyDescent="0.25">
      <c r="A49" s="258" t="s">
        <v>94</v>
      </c>
      <c r="B49" s="259">
        <v>630</v>
      </c>
      <c r="C49" s="259">
        <v>549</v>
      </c>
      <c r="D49" s="259">
        <v>578</v>
      </c>
      <c r="E49" s="260">
        <f>IFERROR(D49/C49-1,"-")</f>
        <v>5.2823315118396996E-2</v>
      </c>
      <c r="F49" s="260">
        <f>IFERROR(D49/B49-1,"-")</f>
        <v>-8.253968253968258E-2</v>
      </c>
      <c r="G49" s="259">
        <f>IFERROR(D49-C49,"-")</f>
        <v>29</v>
      </c>
      <c r="H49" s="259">
        <f>IFERROR(D49-B49,"-")</f>
        <v>-52</v>
      </c>
      <c r="I49" s="260">
        <f>D49/$D$47</f>
        <v>8.3453652902108003E-2</v>
      </c>
      <c r="J49" s="276"/>
      <c r="K49" s="259">
        <v>5570</v>
      </c>
      <c r="L49" s="259">
        <v>4997</v>
      </c>
      <c r="M49" s="259">
        <v>5215</v>
      </c>
      <c r="N49" s="260">
        <f>IFERROR(M49/L49-1,"-")</f>
        <v>4.3626175705423265E-2</v>
      </c>
      <c r="O49" s="260">
        <f>IFERROR(M49/K49-1,"-")</f>
        <v>-6.3734290843806107E-2</v>
      </c>
      <c r="P49" s="259">
        <f>IFERROR(M49-L49,"-")</f>
        <v>218</v>
      </c>
      <c r="Q49" s="259">
        <f>IFERROR(M49-K49,"-")</f>
        <v>-355</v>
      </c>
      <c r="R49" s="260">
        <f>M49/$M$47</f>
        <v>7.1202315611261294E-2</v>
      </c>
    </row>
    <row r="50" spans="1:18" ht="21" x14ac:dyDescent="0.35">
      <c r="A50" s="427" t="s">
        <v>111</v>
      </c>
      <c r="B50" s="427"/>
      <c r="C50" s="427"/>
      <c r="D50" s="427"/>
      <c r="E50" s="427"/>
      <c r="F50" s="427"/>
      <c r="G50" s="427"/>
      <c r="H50" s="427"/>
      <c r="I50" s="427"/>
      <c r="J50" s="427"/>
      <c r="K50" s="427"/>
      <c r="L50" s="427"/>
      <c r="M50" s="427"/>
      <c r="N50" s="427"/>
      <c r="O50" s="427"/>
      <c r="P50" s="427"/>
      <c r="Q50" s="427"/>
      <c r="R50" s="427"/>
    </row>
    <row r="51" spans="1:18" x14ac:dyDescent="0.25">
      <c r="A51" s="54"/>
      <c r="B51" s="329" t="s">
        <v>146</v>
      </c>
      <c r="C51" s="330"/>
      <c r="D51" s="330"/>
      <c r="E51" s="330"/>
      <c r="F51" s="330"/>
      <c r="G51" s="330"/>
      <c r="H51" s="330"/>
      <c r="I51" s="331"/>
      <c r="J51" s="275"/>
      <c r="K51" s="329" t="str">
        <f>CONCATENATE("acumulado ",B51)</f>
        <v>acumulado diciembre</v>
      </c>
      <c r="L51" s="330"/>
      <c r="M51" s="330"/>
      <c r="N51" s="330"/>
      <c r="O51" s="330"/>
      <c r="P51" s="330"/>
      <c r="Q51" s="330"/>
      <c r="R51" s="331"/>
    </row>
    <row r="52" spans="1:18" x14ac:dyDescent="0.25">
      <c r="A52" s="4" t="s">
        <v>96</v>
      </c>
      <c r="B52" s="5">
        <f>B$6</f>
        <v>2019</v>
      </c>
      <c r="C52" s="5">
        <f t="shared" ref="C52:D52" si="17">C$6</f>
        <v>2022</v>
      </c>
      <c r="D52" s="5">
        <f t="shared" si="17"/>
        <v>2023</v>
      </c>
      <c r="E52" s="5" t="str">
        <f>CONCATENATE("var ",RIGHT(D52,2),"/",RIGHT(C52,2))</f>
        <v>var 23/22</v>
      </c>
      <c r="F52" s="5" t="str">
        <f>CONCATENATE("var ",RIGHT(D52,2),"/",RIGHT(B52,2))</f>
        <v>var 23/19</v>
      </c>
      <c r="G52" s="5" t="str">
        <f>CONCATENATE("dif ",RIGHT(D52,2),"-",RIGHT(C52,2))</f>
        <v>dif 23-22</v>
      </c>
      <c r="H52" s="5" t="str">
        <f>CONCATENATE("dif ",RIGHT(D52,2),"-",RIGHT(B52,2))</f>
        <v>dif 23-19</v>
      </c>
      <c r="I52" s="5" t="str">
        <f>CONCATENATE("cuota ",RIGHT(D52,2))</f>
        <v>cuota 23</v>
      </c>
      <c r="J52" s="276"/>
      <c r="K52" s="5">
        <f>K$6</f>
        <v>2019</v>
      </c>
      <c r="L52" s="5">
        <f t="shared" ref="L52:M52" si="18">L$6</f>
        <v>2022</v>
      </c>
      <c r="M52" s="5">
        <f t="shared" si="18"/>
        <v>2023</v>
      </c>
      <c r="N52" s="5" t="str">
        <f>CONCATENATE("var ",RIGHT(M52,2),"/",RIGHT(L52,2))</f>
        <v>var 23/22</v>
      </c>
      <c r="O52" s="5" t="str">
        <f>CONCATENATE("var ",RIGHT(M52,2),"/",RIGHT(K52,2))</f>
        <v>var 23/19</v>
      </c>
      <c r="P52" s="5" t="str">
        <f>CONCATENATE("dif ",RIGHT(M52,2),"-",RIGHT(L52,2))</f>
        <v>dif 23-22</v>
      </c>
      <c r="Q52" s="5" t="str">
        <f>CONCATENATE("dif ",RIGHT(M52,2),"-",RIGHT(K52,2))</f>
        <v>dif 23-19</v>
      </c>
      <c r="R52" s="5" t="str">
        <f>CONCATENATE("cuota ",RIGHT(M52,2))</f>
        <v>cuota 23</v>
      </c>
    </row>
    <row r="53" spans="1:18" x14ac:dyDescent="0.25">
      <c r="A53" s="281" t="s">
        <v>97</v>
      </c>
      <c r="B53" s="282">
        <v>6082</v>
      </c>
      <c r="C53" s="282">
        <v>6505</v>
      </c>
      <c r="D53" s="282">
        <v>6926</v>
      </c>
      <c r="E53" s="283">
        <f t="shared" ref="E53:E75" si="19">IFERROR(D53/C53-1,"-")</f>
        <v>6.4719446579554196E-2</v>
      </c>
      <c r="F53" s="283">
        <f t="shared" ref="F53:F75" si="20">IFERROR(D53/B53-1,"-")</f>
        <v>0.13877014140085508</v>
      </c>
      <c r="G53" s="282">
        <f t="shared" ref="G53:G75" si="21">IFERROR(D53-C53,"-")</f>
        <v>421</v>
      </c>
      <c r="H53" s="282">
        <f t="shared" ref="H53:H75" si="22">IFERROR(D53-B53,"-")</f>
        <v>844</v>
      </c>
      <c r="I53" s="283">
        <f t="shared" ref="I53:I60" si="23">IFERROR(D53/$D$53,"-")</f>
        <v>1</v>
      </c>
      <c r="J53" s="280"/>
      <c r="K53" s="282">
        <v>68733</v>
      </c>
      <c r="L53" s="282">
        <v>67012</v>
      </c>
      <c r="M53" s="282">
        <v>73242</v>
      </c>
      <c r="N53" s="283">
        <f t="shared" ref="N53:N75" si="24">IFERROR(M53/L53-1,"-")</f>
        <v>9.2968423565928493E-2</v>
      </c>
      <c r="O53" s="283">
        <f t="shared" ref="O53:O75" si="25">IFERROR(M53/K53-1,"-")</f>
        <v>6.5601676050805358E-2</v>
      </c>
      <c r="P53" s="282">
        <f t="shared" ref="P53:P75" si="26">IFERROR(M53-L53,"-")</f>
        <v>6230</v>
      </c>
      <c r="Q53" s="282">
        <f t="shared" ref="Q53:Q75" si="27">IFERROR(M53-K53,"-")</f>
        <v>4509</v>
      </c>
      <c r="R53" s="283">
        <f>M53/$M$53</f>
        <v>1</v>
      </c>
    </row>
    <row r="54" spans="1:18" x14ac:dyDescent="0.25">
      <c r="A54" s="284" t="s">
        <v>98</v>
      </c>
      <c r="B54" s="285">
        <v>3338</v>
      </c>
      <c r="C54" s="285">
        <v>3245</v>
      </c>
      <c r="D54" s="285">
        <v>3437</v>
      </c>
      <c r="E54" s="286">
        <f t="shared" si="19"/>
        <v>5.9167950693374438E-2</v>
      </c>
      <c r="F54" s="286">
        <f t="shared" si="20"/>
        <v>2.9658478130617061E-2</v>
      </c>
      <c r="G54" s="285">
        <f t="shared" si="21"/>
        <v>192</v>
      </c>
      <c r="H54" s="285">
        <f t="shared" si="22"/>
        <v>99</v>
      </c>
      <c r="I54" s="286">
        <f t="shared" si="23"/>
        <v>0.49624602945423041</v>
      </c>
      <c r="J54" s="287"/>
      <c r="K54" s="285">
        <v>39561</v>
      </c>
      <c r="L54" s="285">
        <v>36772</v>
      </c>
      <c r="M54" s="285">
        <v>40317</v>
      </c>
      <c r="N54" s="286">
        <f t="shared" si="24"/>
        <v>9.6404873273142622E-2</v>
      </c>
      <c r="O54" s="286">
        <f t="shared" si="25"/>
        <v>1.9109729278835141E-2</v>
      </c>
      <c r="P54" s="285">
        <f t="shared" si="26"/>
        <v>3545</v>
      </c>
      <c r="Q54" s="285">
        <f t="shared" si="27"/>
        <v>756</v>
      </c>
      <c r="R54" s="286">
        <f t="shared" ref="R54:R75" si="28">M54/$M$53</f>
        <v>0.55046284918489397</v>
      </c>
    </row>
    <row r="55" spans="1:18" x14ac:dyDescent="0.25">
      <c r="A55" s="258" t="s">
        <v>99</v>
      </c>
      <c r="B55" s="259">
        <v>2295</v>
      </c>
      <c r="C55" s="259">
        <v>2107</v>
      </c>
      <c r="D55" s="259">
        <v>2253</v>
      </c>
      <c r="E55" s="260">
        <f>IFERROR(D55/C55-1,"-")</f>
        <v>6.9292833412434751E-2</v>
      </c>
      <c r="F55" s="260">
        <f t="shared" si="20"/>
        <v>-1.8300653594771288E-2</v>
      </c>
      <c r="G55" s="259">
        <f t="shared" si="21"/>
        <v>146</v>
      </c>
      <c r="H55" s="259">
        <f t="shared" si="22"/>
        <v>-42</v>
      </c>
      <c r="I55" s="260">
        <f t="shared" si="23"/>
        <v>0.3252959861391857</v>
      </c>
      <c r="J55" s="276"/>
      <c r="K55" s="259">
        <v>27127</v>
      </c>
      <c r="L55" s="259">
        <v>24666</v>
      </c>
      <c r="M55" s="259">
        <v>27271</v>
      </c>
      <c r="N55" s="260">
        <f t="shared" si="24"/>
        <v>0.10561096245844492</v>
      </c>
      <c r="O55" s="260">
        <f t="shared" si="25"/>
        <v>5.3083643602314101E-3</v>
      </c>
      <c r="P55" s="259">
        <f t="shared" si="26"/>
        <v>2605</v>
      </c>
      <c r="Q55" s="259">
        <f t="shared" si="27"/>
        <v>144</v>
      </c>
      <c r="R55" s="260">
        <f t="shared" si="28"/>
        <v>0.37234100652631003</v>
      </c>
    </row>
    <row r="56" spans="1:18" x14ac:dyDescent="0.25">
      <c r="A56" s="258" t="s">
        <v>100</v>
      </c>
      <c r="B56" s="259">
        <v>1043</v>
      </c>
      <c r="C56" s="259">
        <v>1138</v>
      </c>
      <c r="D56" s="259">
        <v>1184</v>
      </c>
      <c r="E56" s="260">
        <f>IFERROR(D56/C56-1,"-")</f>
        <v>4.0421792618629215E-2</v>
      </c>
      <c r="F56" s="260">
        <f t="shared" si="20"/>
        <v>0.13518696069031644</v>
      </c>
      <c r="G56" s="259">
        <f t="shared" si="21"/>
        <v>46</v>
      </c>
      <c r="H56" s="259">
        <f t="shared" si="22"/>
        <v>141</v>
      </c>
      <c r="I56" s="260">
        <f t="shared" si="23"/>
        <v>0.17095004331504476</v>
      </c>
      <c r="J56" s="276"/>
      <c r="K56" s="259">
        <v>12434</v>
      </c>
      <c r="L56" s="259">
        <v>12106</v>
      </c>
      <c r="M56" s="259">
        <v>13046</v>
      </c>
      <c r="N56" s="260">
        <f t="shared" si="24"/>
        <v>7.7647447546671078E-2</v>
      </c>
      <c r="O56" s="260">
        <f t="shared" si="25"/>
        <v>4.9219880971529628E-2</v>
      </c>
      <c r="P56" s="259">
        <f t="shared" si="26"/>
        <v>940</v>
      </c>
      <c r="Q56" s="259">
        <f t="shared" si="27"/>
        <v>612</v>
      </c>
      <c r="R56" s="260">
        <f t="shared" si="28"/>
        <v>0.17812184265858388</v>
      </c>
    </row>
    <row r="57" spans="1:18" x14ac:dyDescent="0.25">
      <c r="A57" s="284" t="s">
        <v>101</v>
      </c>
      <c r="B57" s="285">
        <v>2744</v>
      </c>
      <c r="C57" s="285">
        <v>3260</v>
      </c>
      <c r="D57" s="285">
        <v>3489</v>
      </c>
      <c r="E57" s="286">
        <f t="shared" si="19"/>
        <v>7.0245398773006062E-2</v>
      </c>
      <c r="F57" s="286">
        <f t="shared" si="20"/>
        <v>0.27150145772594758</v>
      </c>
      <c r="G57" s="285">
        <f t="shared" si="21"/>
        <v>229</v>
      </c>
      <c r="H57" s="285">
        <f t="shared" si="22"/>
        <v>745</v>
      </c>
      <c r="I57" s="286">
        <f t="shared" si="23"/>
        <v>0.50375397054576954</v>
      </c>
      <c r="J57" s="287"/>
      <c r="K57" s="285">
        <v>29172</v>
      </c>
      <c r="L57" s="285">
        <v>30240</v>
      </c>
      <c r="M57" s="285">
        <v>32925</v>
      </c>
      <c r="N57" s="286">
        <f t="shared" si="24"/>
        <v>8.8789682539682557E-2</v>
      </c>
      <c r="O57" s="286">
        <f t="shared" si="25"/>
        <v>0.12865076100370221</v>
      </c>
      <c r="P57" s="285">
        <f t="shared" si="26"/>
        <v>2685</v>
      </c>
      <c r="Q57" s="285">
        <f t="shared" si="27"/>
        <v>3753</v>
      </c>
      <c r="R57" s="286">
        <f t="shared" si="28"/>
        <v>0.44953715081510609</v>
      </c>
    </row>
    <row r="58" spans="1:18" x14ac:dyDescent="0.25">
      <c r="A58" s="258" t="s">
        <v>29</v>
      </c>
      <c r="B58" s="259">
        <v>1041</v>
      </c>
      <c r="C58" s="259">
        <v>1312</v>
      </c>
      <c r="D58" s="259">
        <v>1376</v>
      </c>
      <c r="E58" s="260">
        <f t="shared" si="19"/>
        <v>4.8780487804878092E-2</v>
      </c>
      <c r="F58" s="260">
        <f t="shared" si="20"/>
        <v>0.32180595581171945</v>
      </c>
      <c r="G58" s="259">
        <f t="shared" si="21"/>
        <v>64</v>
      </c>
      <c r="H58" s="259">
        <f t="shared" si="22"/>
        <v>335</v>
      </c>
      <c r="I58" s="260">
        <f t="shared" si="23"/>
        <v>0.19867167196072769</v>
      </c>
      <c r="J58" s="276"/>
      <c r="K58" s="259">
        <v>12155</v>
      </c>
      <c r="L58" s="259">
        <v>13386</v>
      </c>
      <c r="M58" s="259">
        <v>14255</v>
      </c>
      <c r="N58" s="260">
        <f t="shared" si="24"/>
        <v>6.4918571642013978E-2</v>
      </c>
      <c r="O58" s="260">
        <f t="shared" si="25"/>
        <v>0.1727684080625258</v>
      </c>
      <c r="P58" s="259">
        <f t="shared" si="26"/>
        <v>869</v>
      </c>
      <c r="Q58" s="259">
        <f t="shared" si="27"/>
        <v>2100</v>
      </c>
      <c r="R58" s="260">
        <f t="shared" si="28"/>
        <v>0.19462876491630485</v>
      </c>
    </row>
    <row r="59" spans="1:18" x14ac:dyDescent="0.25">
      <c r="A59" s="258" t="s">
        <v>22</v>
      </c>
      <c r="B59" s="259">
        <v>432</v>
      </c>
      <c r="C59" s="259">
        <v>570</v>
      </c>
      <c r="D59" s="259">
        <v>579</v>
      </c>
      <c r="E59" s="260">
        <f t="shared" si="19"/>
        <v>1.5789473684210575E-2</v>
      </c>
      <c r="F59" s="260">
        <f t="shared" si="20"/>
        <v>0.34027777777777768</v>
      </c>
      <c r="G59" s="259">
        <f t="shared" si="21"/>
        <v>9</v>
      </c>
      <c r="H59" s="259">
        <f t="shared" si="22"/>
        <v>147</v>
      </c>
      <c r="I59" s="260">
        <f t="shared" si="23"/>
        <v>8.35980363846376E-2</v>
      </c>
      <c r="J59" s="276"/>
      <c r="K59" s="259">
        <v>4714</v>
      </c>
      <c r="L59" s="259">
        <v>4287</v>
      </c>
      <c r="M59" s="259">
        <v>4761</v>
      </c>
      <c r="N59" s="260">
        <f t="shared" si="24"/>
        <v>0.11056682995101474</v>
      </c>
      <c r="O59" s="260">
        <f t="shared" si="25"/>
        <v>9.9703012303775651E-3</v>
      </c>
      <c r="P59" s="259">
        <f t="shared" si="26"/>
        <v>474</v>
      </c>
      <c r="Q59" s="259">
        <f t="shared" si="27"/>
        <v>47</v>
      </c>
      <c r="R59" s="260">
        <f t="shared" si="28"/>
        <v>6.5003686409437211E-2</v>
      </c>
    </row>
    <row r="60" spans="1:18" x14ac:dyDescent="0.25">
      <c r="A60" s="258" t="s">
        <v>102</v>
      </c>
      <c r="B60" s="259">
        <v>147</v>
      </c>
      <c r="C60" s="259">
        <v>156</v>
      </c>
      <c r="D60" s="259">
        <v>161</v>
      </c>
      <c r="E60" s="260">
        <f t="shared" si="19"/>
        <v>3.2051282051282159E-2</v>
      </c>
      <c r="F60" s="260">
        <f t="shared" si="20"/>
        <v>9.5238095238095344E-2</v>
      </c>
      <c r="G60" s="259">
        <f t="shared" si="21"/>
        <v>5</v>
      </c>
      <c r="H60" s="259">
        <f t="shared" si="22"/>
        <v>14</v>
      </c>
      <c r="I60" s="260">
        <f t="shared" si="23"/>
        <v>2.3245740687265377E-2</v>
      </c>
      <c r="J60" s="276"/>
      <c r="K60" s="259">
        <v>1566</v>
      </c>
      <c r="L60" s="259">
        <v>1607</v>
      </c>
      <c r="M60" s="259">
        <v>1635</v>
      </c>
      <c r="N60" s="260">
        <f t="shared" si="24"/>
        <v>1.7423771001866761E-2</v>
      </c>
      <c r="O60" s="260">
        <f t="shared" si="25"/>
        <v>4.4061302681992265E-2</v>
      </c>
      <c r="P60" s="259">
        <f t="shared" si="26"/>
        <v>28</v>
      </c>
      <c r="Q60" s="259">
        <f t="shared" si="27"/>
        <v>69</v>
      </c>
      <c r="R60" s="260">
        <f t="shared" si="28"/>
        <v>2.2323257147538297E-2</v>
      </c>
    </row>
    <row r="61" spans="1:18" x14ac:dyDescent="0.25">
      <c r="A61" s="258" t="s">
        <v>27</v>
      </c>
      <c r="B61" s="259">
        <v>104</v>
      </c>
      <c r="C61" s="259">
        <v>78</v>
      </c>
      <c r="D61" s="259">
        <v>83</v>
      </c>
      <c r="E61" s="260">
        <f t="shared" si="19"/>
        <v>6.4102564102564097E-2</v>
      </c>
      <c r="F61" s="260">
        <f t="shared" si="20"/>
        <v>-0.20192307692307687</v>
      </c>
      <c r="G61" s="259">
        <f t="shared" si="21"/>
        <v>5</v>
      </c>
      <c r="H61" s="259">
        <f t="shared" si="22"/>
        <v>-21</v>
      </c>
      <c r="I61" s="260">
        <f>IFERROR(D61/$D$53,"-")</f>
        <v>1.1983829049956684E-2</v>
      </c>
      <c r="J61" s="276"/>
      <c r="K61" s="259">
        <v>606</v>
      </c>
      <c r="L61" s="259">
        <v>378</v>
      </c>
      <c r="M61" s="259">
        <v>451</v>
      </c>
      <c r="N61" s="260">
        <f t="shared" si="24"/>
        <v>0.19312169312169303</v>
      </c>
      <c r="O61" s="260">
        <f t="shared" si="25"/>
        <v>-0.25577557755775582</v>
      </c>
      <c r="P61" s="259">
        <f t="shared" si="26"/>
        <v>73</v>
      </c>
      <c r="Q61" s="259">
        <f t="shared" si="27"/>
        <v>-155</v>
      </c>
      <c r="R61" s="260">
        <f t="shared" si="28"/>
        <v>6.1576690969662217E-3</v>
      </c>
    </row>
    <row r="62" spans="1:18" x14ac:dyDescent="0.25">
      <c r="A62" s="258" t="s">
        <v>37</v>
      </c>
      <c r="B62" s="259">
        <v>100</v>
      </c>
      <c r="C62" s="259">
        <v>58</v>
      </c>
      <c r="D62" s="259">
        <v>77</v>
      </c>
      <c r="E62" s="260">
        <f t="shared" si="19"/>
        <v>0.32758620689655182</v>
      </c>
      <c r="F62" s="260">
        <f t="shared" si="20"/>
        <v>-0.22999999999999998</v>
      </c>
      <c r="G62" s="259">
        <f t="shared" si="21"/>
        <v>19</v>
      </c>
      <c r="H62" s="259">
        <f t="shared" si="22"/>
        <v>-23</v>
      </c>
      <c r="I62" s="260">
        <f t="shared" ref="I62:I75" si="29">IFERROR(D62/$D$53,"-")</f>
        <v>1.1117528154779094E-2</v>
      </c>
      <c r="J62" s="276"/>
      <c r="K62" s="259">
        <v>561</v>
      </c>
      <c r="L62" s="259">
        <v>294</v>
      </c>
      <c r="M62" s="259">
        <v>404</v>
      </c>
      <c r="N62" s="260">
        <f t="shared" si="24"/>
        <v>0.37414965986394555</v>
      </c>
      <c r="O62" s="260">
        <f t="shared" si="25"/>
        <v>-0.27985739750445637</v>
      </c>
      <c r="P62" s="259">
        <f t="shared" si="26"/>
        <v>110</v>
      </c>
      <c r="Q62" s="259">
        <f t="shared" si="27"/>
        <v>-157</v>
      </c>
      <c r="R62" s="260">
        <f t="shared" si="28"/>
        <v>5.5159607875262823E-3</v>
      </c>
    </row>
    <row r="63" spans="1:18" x14ac:dyDescent="0.25">
      <c r="A63" s="258" t="s">
        <v>30</v>
      </c>
      <c r="B63" s="259">
        <v>100</v>
      </c>
      <c r="C63" s="259">
        <v>159</v>
      </c>
      <c r="D63" s="259">
        <v>154</v>
      </c>
      <c r="E63" s="260">
        <f t="shared" si="19"/>
        <v>-3.1446540880503138E-2</v>
      </c>
      <c r="F63" s="260">
        <f t="shared" si="20"/>
        <v>0.54</v>
      </c>
      <c r="G63" s="259">
        <f t="shared" si="21"/>
        <v>-5</v>
      </c>
      <c r="H63" s="259">
        <f t="shared" si="22"/>
        <v>54</v>
      </c>
      <c r="I63" s="260">
        <f t="shared" si="29"/>
        <v>2.2235056309558188E-2</v>
      </c>
      <c r="J63" s="276"/>
      <c r="K63" s="259">
        <v>1137</v>
      </c>
      <c r="L63" s="259">
        <v>1362</v>
      </c>
      <c r="M63" s="259">
        <v>1458</v>
      </c>
      <c r="N63" s="260">
        <f t="shared" si="24"/>
        <v>7.0484581497797461E-2</v>
      </c>
      <c r="O63" s="260">
        <f t="shared" si="25"/>
        <v>0.28232189973614785</v>
      </c>
      <c r="P63" s="259">
        <f t="shared" si="26"/>
        <v>96</v>
      </c>
      <c r="Q63" s="259">
        <f t="shared" si="27"/>
        <v>321</v>
      </c>
      <c r="R63" s="260">
        <f t="shared" si="28"/>
        <v>1.9906610960924061E-2</v>
      </c>
    </row>
    <row r="64" spans="1:18" x14ac:dyDescent="0.25">
      <c r="A64" s="258" t="s">
        <v>103</v>
      </c>
      <c r="B64" s="259">
        <v>96</v>
      </c>
      <c r="C64" s="259">
        <v>127</v>
      </c>
      <c r="D64" s="259">
        <v>120</v>
      </c>
      <c r="E64" s="260">
        <f t="shared" si="19"/>
        <v>-5.5118110236220486E-2</v>
      </c>
      <c r="F64" s="260">
        <f t="shared" si="20"/>
        <v>0.25</v>
      </c>
      <c r="G64" s="259">
        <f t="shared" si="21"/>
        <v>-7</v>
      </c>
      <c r="H64" s="259">
        <f t="shared" si="22"/>
        <v>24</v>
      </c>
      <c r="I64" s="260">
        <f t="shared" si="29"/>
        <v>1.7326017903551833E-2</v>
      </c>
      <c r="J64" s="276"/>
      <c r="K64" s="259">
        <v>1141</v>
      </c>
      <c r="L64" s="259">
        <v>1275</v>
      </c>
      <c r="M64" s="259">
        <v>1283</v>
      </c>
      <c r="N64" s="260">
        <f t="shared" si="24"/>
        <v>6.2745098039216352E-3</v>
      </c>
      <c r="O64" s="260">
        <f t="shared" si="25"/>
        <v>0.12445223488168278</v>
      </c>
      <c r="P64" s="259">
        <f t="shared" si="26"/>
        <v>8</v>
      </c>
      <c r="Q64" s="259">
        <f t="shared" si="27"/>
        <v>142</v>
      </c>
      <c r="R64" s="260">
        <f t="shared" si="28"/>
        <v>1.7517271510881734E-2</v>
      </c>
    </row>
    <row r="65" spans="1:18" x14ac:dyDescent="0.25">
      <c r="A65" s="258" t="s">
        <v>28</v>
      </c>
      <c r="B65" s="259">
        <v>13</v>
      </c>
      <c r="C65" s="259">
        <v>18</v>
      </c>
      <c r="D65" s="259">
        <v>19</v>
      </c>
      <c r="E65" s="260">
        <f t="shared" si="19"/>
        <v>5.555555555555558E-2</v>
      </c>
      <c r="F65" s="260">
        <f t="shared" si="20"/>
        <v>0.46153846153846145</v>
      </c>
      <c r="G65" s="259">
        <f t="shared" si="21"/>
        <v>1</v>
      </c>
      <c r="H65" s="259">
        <f t="shared" si="22"/>
        <v>6</v>
      </c>
      <c r="I65" s="260">
        <f t="shared" si="29"/>
        <v>2.7432861680623736E-3</v>
      </c>
      <c r="J65" s="276"/>
      <c r="K65" s="259">
        <v>147</v>
      </c>
      <c r="L65" s="259">
        <v>176</v>
      </c>
      <c r="M65" s="259">
        <v>189</v>
      </c>
      <c r="N65" s="260">
        <f t="shared" si="24"/>
        <v>7.3863636363636465E-2</v>
      </c>
      <c r="O65" s="260">
        <f t="shared" si="25"/>
        <v>0.28571428571428581</v>
      </c>
      <c r="P65" s="259">
        <f t="shared" si="26"/>
        <v>13</v>
      </c>
      <c r="Q65" s="259">
        <f t="shared" si="27"/>
        <v>42</v>
      </c>
      <c r="R65" s="260">
        <f t="shared" si="28"/>
        <v>2.5804866060457113E-3</v>
      </c>
    </row>
    <row r="66" spans="1:18" x14ac:dyDescent="0.25">
      <c r="A66" s="258" t="s">
        <v>35</v>
      </c>
      <c r="B66" s="259">
        <v>134</v>
      </c>
      <c r="C66" s="259">
        <v>169</v>
      </c>
      <c r="D66" s="259">
        <v>193</v>
      </c>
      <c r="E66" s="260">
        <f t="shared" si="19"/>
        <v>0.14201183431952669</v>
      </c>
      <c r="F66" s="260">
        <f t="shared" si="20"/>
        <v>0.44029850746268662</v>
      </c>
      <c r="G66" s="259">
        <f t="shared" si="21"/>
        <v>24</v>
      </c>
      <c r="H66" s="259">
        <f t="shared" si="22"/>
        <v>59</v>
      </c>
      <c r="I66" s="260">
        <f t="shared" si="29"/>
        <v>2.7866012128212533E-2</v>
      </c>
      <c r="J66" s="276"/>
      <c r="K66" s="259">
        <v>1314</v>
      </c>
      <c r="L66" s="259">
        <v>1792</v>
      </c>
      <c r="M66" s="259">
        <v>1836</v>
      </c>
      <c r="N66" s="260">
        <f t="shared" si="24"/>
        <v>2.4553571428571397E-2</v>
      </c>
      <c r="O66" s="260">
        <f t="shared" si="25"/>
        <v>0.39726027397260277</v>
      </c>
      <c r="P66" s="259">
        <f t="shared" si="26"/>
        <v>44</v>
      </c>
      <c r="Q66" s="259">
        <f t="shared" si="27"/>
        <v>522</v>
      </c>
      <c r="R66" s="260">
        <f t="shared" si="28"/>
        <v>2.5067584173015484E-2</v>
      </c>
    </row>
    <row r="67" spans="1:18" x14ac:dyDescent="0.25">
      <c r="A67" s="258" t="s">
        <v>25</v>
      </c>
      <c r="B67" s="259">
        <v>102</v>
      </c>
      <c r="C67" s="259">
        <v>91</v>
      </c>
      <c r="D67" s="259">
        <v>79</v>
      </c>
      <c r="E67" s="260">
        <f t="shared" si="19"/>
        <v>-0.13186813186813184</v>
      </c>
      <c r="F67" s="260">
        <f t="shared" si="20"/>
        <v>-0.22549019607843135</v>
      </c>
      <c r="G67" s="259">
        <f t="shared" si="21"/>
        <v>-12</v>
      </c>
      <c r="H67" s="259">
        <f t="shared" si="22"/>
        <v>-23</v>
      </c>
      <c r="I67" s="260">
        <f t="shared" si="29"/>
        <v>1.1406295119838291E-2</v>
      </c>
      <c r="J67" s="276"/>
      <c r="K67" s="259">
        <v>652</v>
      </c>
      <c r="L67" s="259">
        <v>572</v>
      </c>
      <c r="M67" s="259">
        <v>577</v>
      </c>
      <c r="N67" s="260">
        <f t="shared" si="24"/>
        <v>8.7412587412587506E-3</v>
      </c>
      <c r="O67" s="260">
        <f t="shared" si="25"/>
        <v>-0.11503067484662577</v>
      </c>
      <c r="P67" s="259">
        <f t="shared" si="26"/>
        <v>5</v>
      </c>
      <c r="Q67" s="259">
        <f t="shared" si="27"/>
        <v>-75</v>
      </c>
      <c r="R67" s="260">
        <f t="shared" si="28"/>
        <v>7.8779935009966953E-3</v>
      </c>
    </row>
    <row r="68" spans="1:18" x14ac:dyDescent="0.25">
      <c r="A68" s="258" t="s">
        <v>43</v>
      </c>
      <c r="B68" s="259">
        <v>55</v>
      </c>
      <c r="C68" s="259">
        <v>52</v>
      </c>
      <c r="D68" s="259">
        <v>83</v>
      </c>
      <c r="E68" s="260">
        <f t="shared" si="19"/>
        <v>0.59615384615384626</v>
      </c>
      <c r="F68" s="260">
        <f t="shared" si="20"/>
        <v>0.50909090909090904</v>
      </c>
      <c r="G68" s="259">
        <f t="shared" si="21"/>
        <v>31</v>
      </c>
      <c r="H68" s="259">
        <f t="shared" si="22"/>
        <v>28</v>
      </c>
      <c r="I68" s="260">
        <f t="shared" si="29"/>
        <v>1.1983829049956684E-2</v>
      </c>
      <c r="J68" s="276"/>
      <c r="K68" s="259">
        <v>645</v>
      </c>
      <c r="L68" s="259">
        <v>630</v>
      </c>
      <c r="M68" s="259">
        <v>788</v>
      </c>
      <c r="N68" s="260">
        <f t="shared" si="24"/>
        <v>0.25079365079365079</v>
      </c>
      <c r="O68" s="260">
        <f t="shared" si="25"/>
        <v>0.22170542635658919</v>
      </c>
      <c r="P68" s="259">
        <f t="shared" si="26"/>
        <v>158</v>
      </c>
      <c r="Q68" s="259">
        <f t="shared" si="27"/>
        <v>143</v>
      </c>
      <c r="R68" s="260">
        <f t="shared" si="28"/>
        <v>1.0758854209333443E-2</v>
      </c>
    </row>
    <row r="69" spans="1:18" x14ac:dyDescent="0.25">
      <c r="A69" s="258" t="s">
        <v>33</v>
      </c>
      <c r="B69" s="259">
        <v>67</v>
      </c>
      <c r="C69" s="259">
        <v>87</v>
      </c>
      <c r="D69" s="259">
        <v>122</v>
      </c>
      <c r="E69" s="260">
        <f t="shared" si="19"/>
        <v>0.40229885057471271</v>
      </c>
      <c r="F69" s="260">
        <f t="shared" si="20"/>
        <v>0.82089552238805963</v>
      </c>
      <c r="G69" s="259">
        <f t="shared" si="21"/>
        <v>35</v>
      </c>
      <c r="H69" s="259">
        <f t="shared" si="22"/>
        <v>55</v>
      </c>
      <c r="I69" s="260">
        <f t="shared" si="29"/>
        <v>1.7614784868611032E-2</v>
      </c>
      <c r="J69" s="276"/>
      <c r="K69" s="259">
        <v>921</v>
      </c>
      <c r="L69" s="259">
        <v>922</v>
      </c>
      <c r="M69" s="259">
        <v>1079</v>
      </c>
      <c r="N69" s="260">
        <f t="shared" si="24"/>
        <v>0.17028199566160529</v>
      </c>
      <c r="O69" s="260">
        <f t="shared" si="25"/>
        <v>0.17155266015200876</v>
      </c>
      <c r="P69" s="259">
        <f t="shared" si="26"/>
        <v>157</v>
      </c>
      <c r="Q69" s="259">
        <f t="shared" si="27"/>
        <v>158</v>
      </c>
      <c r="R69" s="260">
        <f t="shared" si="28"/>
        <v>1.4731984380546681E-2</v>
      </c>
    </row>
    <row r="70" spans="1:18" x14ac:dyDescent="0.25">
      <c r="A70" s="258" t="s">
        <v>44</v>
      </c>
      <c r="B70" s="259">
        <v>65</v>
      </c>
      <c r="C70" s="259">
        <v>85</v>
      </c>
      <c r="D70" s="259">
        <v>81</v>
      </c>
      <c r="E70" s="260">
        <f t="shared" si="19"/>
        <v>-4.705882352941182E-2</v>
      </c>
      <c r="F70" s="260">
        <f t="shared" si="20"/>
        <v>0.24615384615384617</v>
      </c>
      <c r="G70" s="259">
        <f t="shared" si="21"/>
        <v>-4</v>
      </c>
      <c r="H70" s="259">
        <f t="shared" si="22"/>
        <v>16</v>
      </c>
      <c r="I70" s="260">
        <f t="shared" si="29"/>
        <v>1.1695062084897487E-2</v>
      </c>
      <c r="J70" s="276"/>
      <c r="K70" s="259">
        <v>667</v>
      </c>
      <c r="L70" s="259">
        <v>774</v>
      </c>
      <c r="M70" s="259">
        <v>847</v>
      </c>
      <c r="N70" s="260">
        <f t="shared" si="24"/>
        <v>9.4315245478036269E-2</v>
      </c>
      <c r="O70" s="260">
        <f t="shared" si="25"/>
        <v>0.26986506746626682</v>
      </c>
      <c r="P70" s="259">
        <f t="shared" si="26"/>
        <v>73</v>
      </c>
      <c r="Q70" s="259">
        <f t="shared" si="27"/>
        <v>180</v>
      </c>
      <c r="R70" s="260">
        <f t="shared" si="28"/>
        <v>1.1564402938204855E-2</v>
      </c>
    </row>
    <row r="71" spans="1:18" x14ac:dyDescent="0.25">
      <c r="A71" s="258" t="s">
        <v>36</v>
      </c>
      <c r="B71" s="259">
        <v>60</v>
      </c>
      <c r="C71" s="259">
        <v>53</v>
      </c>
      <c r="D71" s="259">
        <v>72</v>
      </c>
      <c r="E71" s="260">
        <f t="shared" si="19"/>
        <v>0.35849056603773577</v>
      </c>
      <c r="F71" s="260">
        <f t="shared" si="20"/>
        <v>0.19999999999999996</v>
      </c>
      <c r="G71" s="259">
        <f t="shared" si="21"/>
        <v>19</v>
      </c>
      <c r="H71" s="259">
        <f t="shared" si="22"/>
        <v>12</v>
      </c>
      <c r="I71" s="260">
        <f t="shared" si="29"/>
        <v>1.0395610742131101E-2</v>
      </c>
      <c r="J71" s="276"/>
      <c r="K71" s="259">
        <v>425</v>
      </c>
      <c r="L71" s="259">
        <v>269</v>
      </c>
      <c r="M71" s="259">
        <v>408</v>
      </c>
      <c r="N71" s="260">
        <f t="shared" si="24"/>
        <v>0.51672862453531598</v>
      </c>
      <c r="O71" s="260">
        <f t="shared" si="25"/>
        <v>-4.0000000000000036E-2</v>
      </c>
      <c r="P71" s="259">
        <f t="shared" si="26"/>
        <v>139</v>
      </c>
      <c r="Q71" s="259">
        <f t="shared" si="27"/>
        <v>-17</v>
      </c>
      <c r="R71" s="260">
        <f t="shared" si="28"/>
        <v>5.570574260670107E-3</v>
      </c>
    </row>
    <row r="72" spans="1:18" x14ac:dyDescent="0.25">
      <c r="A72" s="258" t="s">
        <v>23</v>
      </c>
      <c r="B72" s="259">
        <v>47</v>
      </c>
      <c r="C72" s="259">
        <v>45</v>
      </c>
      <c r="D72" s="259">
        <v>60</v>
      </c>
      <c r="E72" s="260">
        <f t="shared" si="19"/>
        <v>0.33333333333333326</v>
      </c>
      <c r="F72" s="260">
        <f t="shared" si="20"/>
        <v>0.27659574468085113</v>
      </c>
      <c r="G72" s="259">
        <f t="shared" si="21"/>
        <v>15</v>
      </c>
      <c r="H72" s="259">
        <f t="shared" si="22"/>
        <v>13</v>
      </c>
      <c r="I72" s="260">
        <f t="shared" si="29"/>
        <v>8.6630089517759166E-3</v>
      </c>
      <c r="J72" s="276"/>
      <c r="K72" s="259">
        <v>406</v>
      </c>
      <c r="L72" s="259">
        <v>411</v>
      </c>
      <c r="M72" s="259">
        <v>499</v>
      </c>
      <c r="N72" s="260">
        <f t="shared" si="24"/>
        <v>0.21411192214111918</v>
      </c>
      <c r="O72" s="260">
        <f t="shared" si="25"/>
        <v>0.22906403940886699</v>
      </c>
      <c r="P72" s="259">
        <f t="shared" si="26"/>
        <v>88</v>
      </c>
      <c r="Q72" s="259">
        <f t="shared" si="27"/>
        <v>93</v>
      </c>
      <c r="R72" s="260">
        <f t="shared" si="28"/>
        <v>6.8130307746921163E-3</v>
      </c>
    </row>
    <row r="73" spans="1:18" x14ac:dyDescent="0.25">
      <c r="A73" s="258" t="s">
        <v>40</v>
      </c>
      <c r="B73" s="259">
        <v>58</v>
      </c>
      <c r="C73" s="259">
        <v>59</v>
      </c>
      <c r="D73" s="259">
        <v>33</v>
      </c>
      <c r="E73" s="260">
        <f t="shared" si="19"/>
        <v>-0.44067796610169496</v>
      </c>
      <c r="F73" s="260">
        <f t="shared" si="20"/>
        <v>-0.43103448275862066</v>
      </c>
      <c r="G73" s="259">
        <f t="shared" si="21"/>
        <v>-26</v>
      </c>
      <c r="H73" s="259">
        <f t="shared" si="22"/>
        <v>-25</v>
      </c>
      <c r="I73" s="260">
        <f t="shared" si="29"/>
        <v>4.7646549234767544E-3</v>
      </c>
      <c r="J73" s="276"/>
      <c r="K73" s="259">
        <v>540</v>
      </c>
      <c r="L73" s="259">
        <v>636</v>
      </c>
      <c r="M73" s="259">
        <v>601</v>
      </c>
      <c r="N73" s="260">
        <f t="shared" si="24"/>
        <v>-5.5031446540880546E-2</v>
      </c>
      <c r="O73" s="260">
        <f t="shared" si="25"/>
        <v>0.11296296296296293</v>
      </c>
      <c r="P73" s="259">
        <f t="shared" si="26"/>
        <v>-35</v>
      </c>
      <c r="Q73" s="259">
        <f t="shared" si="27"/>
        <v>61</v>
      </c>
      <c r="R73" s="260">
        <f t="shared" si="28"/>
        <v>8.2056743398596435E-3</v>
      </c>
    </row>
    <row r="74" spans="1:18" x14ac:dyDescent="0.25">
      <c r="A74" s="258" t="s">
        <v>112</v>
      </c>
      <c r="B74" s="259" t="s">
        <v>147</v>
      </c>
      <c r="C74" s="259" t="s">
        <v>147</v>
      </c>
      <c r="D74" s="259" t="s">
        <v>147</v>
      </c>
      <c r="E74" s="260" t="str">
        <f t="shared" si="19"/>
        <v>-</v>
      </c>
      <c r="F74" s="260" t="str">
        <f t="shared" si="20"/>
        <v>-</v>
      </c>
      <c r="G74" s="259" t="str">
        <f t="shared" si="21"/>
        <v>-</v>
      </c>
      <c r="H74" s="259" t="str">
        <f t="shared" si="22"/>
        <v>-</v>
      </c>
      <c r="I74" s="260" t="str">
        <f t="shared" si="29"/>
        <v>-</v>
      </c>
      <c r="J74" s="276"/>
      <c r="K74" s="259" t="s">
        <v>147</v>
      </c>
      <c r="L74" s="259" t="s">
        <v>147</v>
      </c>
      <c r="M74" s="259" t="s">
        <v>147</v>
      </c>
      <c r="N74" s="260" t="str">
        <f t="shared" si="24"/>
        <v>-</v>
      </c>
      <c r="O74" s="260" t="str">
        <f t="shared" si="25"/>
        <v>-</v>
      </c>
      <c r="P74" s="259" t="str">
        <f t="shared" si="26"/>
        <v>-</v>
      </c>
      <c r="Q74" s="259" t="str">
        <f t="shared" si="27"/>
        <v>-</v>
      </c>
      <c r="R74" s="260" t="e">
        <f t="shared" si="28"/>
        <v>#VALUE!</v>
      </c>
    </row>
    <row r="75" spans="1:18" x14ac:dyDescent="0.25">
      <c r="A75" s="258" t="s">
        <v>106</v>
      </c>
      <c r="B75" s="259">
        <v>9</v>
      </c>
      <c r="C75" s="259">
        <v>2</v>
      </c>
      <c r="D75" s="259">
        <v>4</v>
      </c>
      <c r="E75" s="260">
        <f t="shared" si="19"/>
        <v>1</v>
      </c>
      <c r="F75" s="260">
        <f t="shared" si="20"/>
        <v>-0.55555555555555558</v>
      </c>
      <c r="G75" s="259">
        <f t="shared" si="21"/>
        <v>2</v>
      </c>
      <c r="H75" s="259">
        <f t="shared" si="22"/>
        <v>-5</v>
      </c>
      <c r="I75" s="260">
        <f t="shared" si="29"/>
        <v>5.775339301183945E-4</v>
      </c>
      <c r="J75" s="276"/>
      <c r="K75" s="259">
        <v>86</v>
      </c>
      <c r="L75" s="259">
        <v>92</v>
      </c>
      <c r="M75" s="259">
        <v>114</v>
      </c>
      <c r="N75" s="260">
        <f t="shared" si="24"/>
        <v>0.23913043478260865</v>
      </c>
      <c r="O75" s="260">
        <f t="shared" si="25"/>
        <v>0.32558139534883712</v>
      </c>
      <c r="P75" s="259">
        <f t="shared" si="26"/>
        <v>22</v>
      </c>
      <c r="Q75" s="259">
        <f t="shared" si="27"/>
        <v>28</v>
      </c>
      <c r="R75" s="260">
        <f t="shared" si="28"/>
        <v>1.5564839845990006E-3</v>
      </c>
    </row>
    <row r="76" spans="1:18" ht="21" x14ac:dyDescent="0.35">
      <c r="A76" s="427" t="s">
        <v>113</v>
      </c>
      <c r="B76" s="427"/>
      <c r="C76" s="427"/>
      <c r="D76" s="427"/>
      <c r="E76" s="427"/>
      <c r="F76" s="427"/>
      <c r="G76" s="427"/>
      <c r="H76" s="427"/>
      <c r="I76" s="427"/>
      <c r="J76" s="427"/>
      <c r="K76" s="427"/>
      <c r="L76" s="427"/>
      <c r="M76" s="427"/>
      <c r="N76" s="427"/>
      <c r="O76" s="427"/>
      <c r="P76" s="427"/>
      <c r="Q76" s="427"/>
      <c r="R76" s="427"/>
    </row>
    <row r="77" spans="1:18" x14ac:dyDescent="0.25">
      <c r="A77" s="54"/>
      <c r="B77" s="329" t="s">
        <v>146</v>
      </c>
      <c r="C77" s="330"/>
      <c r="D77" s="330"/>
      <c r="E77" s="330"/>
      <c r="F77" s="330"/>
      <c r="G77" s="330"/>
      <c r="H77" s="330"/>
      <c r="I77" s="331"/>
      <c r="J77" s="275"/>
      <c r="K77" s="329" t="str">
        <f>CONCATENATE("acumulado ",B77)</f>
        <v>acumulado diciembre</v>
      </c>
      <c r="L77" s="330"/>
      <c r="M77" s="330"/>
      <c r="N77" s="330"/>
      <c r="O77" s="330"/>
      <c r="P77" s="330"/>
      <c r="Q77" s="330"/>
      <c r="R77" s="331"/>
    </row>
    <row r="78" spans="1:18" x14ac:dyDescent="0.25">
      <c r="A78" s="4"/>
      <c r="B78" s="5">
        <f>B$6</f>
        <v>2019</v>
      </c>
      <c r="C78" s="5">
        <f t="shared" ref="C78:D78" si="30">C$6</f>
        <v>2022</v>
      </c>
      <c r="D78" s="5">
        <f t="shared" si="30"/>
        <v>2023</v>
      </c>
      <c r="E78" s="5" t="str">
        <f>CONCATENATE("var ",RIGHT(D78,2),"/",RIGHT(C78,2))</f>
        <v>var 23/22</v>
      </c>
      <c r="F78" s="5" t="str">
        <f>CONCATENATE("var ",RIGHT(D78,2),"/",RIGHT(B78,2))</f>
        <v>var 23/19</v>
      </c>
      <c r="G78" s="5" t="str">
        <f>CONCATENATE("dif ",RIGHT(D78,2),"-",RIGHT(C78,2))</f>
        <v>dif 23-22</v>
      </c>
      <c r="H78" s="5" t="str">
        <f>CONCATENATE("dif ",RIGHT(D78,2),"-",RIGHT(B78,2))</f>
        <v>dif 23-19</v>
      </c>
      <c r="I78" s="5" t="str">
        <f>CONCATENATE("cuota ",RIGHT(D78,2))</f>
        <v>cuota 23</v>
      </c>
      <c r="J78" s="276"/>
      <c r="K78" s="5">
        <f>K$6</f>
        <v>2019</v>
      </c>
      <c r="L78" s="5">
        <f t="shared" ref="L78:M78" si="31">L$6</f>
        <v>2022</v>
      </c>
      <c r="M78" s="5">
        <f t="shared" si="31"/>
        <v>2023</v>
      </c>
      <c r="N78" s="5" t="str">
        <f>CONCATENATE("var ",RIGHT(M78,2),"/",RIGHT(L78,2))</f>
        <v>var 23/22</v>
      </c>
      <c r="O78" s="5" t="str">
        <f>CONCATENATE("var ",RIGHT(M78,2),"/",RIGHT(K78,2))</f>
        <v>var 23/19</v>
      </c>
      <c r="P78" s="5" t="str">
        <f>CONCATENATE("dif ",RIGHT(M78,2),"-",RIGHT(L78,2))</f>
        <v>dif 23-22</v>
      </c>
      <c r="Q78" s="5" t="str">
        <f>CONCATENATE("dif ",RIGHT(M78,2),"-",RIGHT(K78,2))</f>
        <v>dif 23-19</v>
      </c>
      <c r="R78" s="5" t="str">
        <f>CONCATENATE("cuota ",RIGHT(M78,2))</f>
        <v>cuota 23</v>
      </c>
    </row>
    <row r="79" spans="1:18" x14ac:dyDescent="0.25">
      <c r="A79" s="277" t="s">
        <v>92</v>
      </c>
      <c r="B79" s="278">
        <v>6082</v>
      </c>
      <c r="C79" s="278">
        <v>6505</v>
      </c>
      <c r="D79" s="278">
        <v>6926</v>
      </c>
      <c r="E79" s="279">
        <f>IFERROR(D79/C79-1,"-")</f>
        <v>6.4719446579554196E-2</v>
      </c>
      <c r="F79" s="279">
        <f>IFERROR(D79/B79-1,"-")</f>
        <v>0.13877014140085508</v>
      </c>
      <c r="G79" s="278">
        <f>IFERROR(D79-C79,"-")</f>
        <v>421</v>
      </c>
      <c r="H79" s="278">
        <f>IFERROR(D79-B79,"-")</f>
        <v>844</v>
      </c>
      <c r="I79" s="279">
        <f>D79/$D$79</f>
        <v>1</v>
      </c>
      <c r="J79" s="280"/>
      <c r="K79" s="278">
        <v>68733</v>
      </c>
      <c r="L79" s="278">
        <v>67012</v>
      </c>
      <c r="M79" s="278">
        <v>73242</v>
      </c>
      <c r="N79" s="279">
        <f>IFERROR(M79/L79-1,"-")</f>
        <v>9.2968423565928493E-2</v>
      </c>
      <c r="O79" s="279">
        <f>IFERROR(M79/K79-1,"-")</f>
        <v>6.5601676050805358E-2</v>
      </c>
      <c r="P79" s="278">
        <f>IFERROR(M79-L79,"-")</f>
        <v>6230</v>
      </c>
      <c r="Q79" s="278">
        <f>IFERROR(M79-K79,"-")</f>
        <v>4509</v>
      </c>
      <c r="R79" s="279">
        <f>M79/$M$79</f>
        <v>1</v>
      </c>
    </row>
    <row r="80" spans="1:18" x14ac:dyDescent="0.25">
      <c r="A80" s="258" t="s">
        <v>108</v>
      </c>
      <c r="B80" s="259">
        <v>2997</v>
      </c>
      <c r="C80" s="259">
        <v>2809</v>
      </c>
      <c r="D80" s="259">
        <v>2956</v>
      </c>
      <c r="E80" s="260">
        <f>IFERROR(D80/C80-1,"-")</f>
        <v>5.2331790672837331E-2</v>
      </c>
      <c r="F80" s="260">
        <f>IFERROR(D80/B80-1,"-")</f>
        <v>-1.3680347013680372E-2</v>
      </c>
      <c r="G80" s="259">
        <f>IFERROR(D80-C80,"-")</f>
        <v>147</v>
      </c>
      <c r="H80" s="259">
        <f>IFERROR(D80-B80,"-")</f>
        <v>-41</v>
      </c>
      <c r="I80" s="260">
        <f>D80/$D$79</f>
        <v>0.42679757435749349</v>
      </c>
      <c r="J80" s="276"/>
      <c r="K80" s="259">
        <v>35293</v>
      </c>
      <c r="L80" s="259">
        <v>32596</v>
      </c>
      <c r="M80" s="259">
        <v>35152</v>
      </c>
      <c r="N80" s="260">
        <f>IFERROR(M80/L80-1,"-")</f>
        <v>7.8414529390109289E-2</v>
      </c>
      <c r="O80" s="260">
        <f>IFERROR(M80/K80-1,"-")</f>
        <v>-3.9951265123395752E-3</v>
      </c>
      <c r="P80" s="259">
        <f>IFERROR(M80-L80,"-")</f>
        <v>2556</v>
      </c>
      <c r="Q80" s="259">
        <f>IFERROR(M80-K80,"-")</f>
        <v>-141</v>
      </c>
      <c r="R80" s="260">
        <f>M80/$M$79</f>
        <v>0.47994320198793045</v>
      </c>
    </row>
    <row r="81" spans="1:18" x14ac:dyDescent="0.25">
      <c r="A81" s="258" t="s">
        <v>109</v>
      </c>
      <c r="B81" s="259">
        <v>3085</v>
      </c>
      <c r="C81" s="259">
        <v>3696</v>
      </c>
      <c r="D81" s="259">
        <v>3970</v>
      </c>
      <c r="E81" s="260">
        <f>IFERROR(D81/C81-1,"-")</f>
        <v>7.4134199134199052E-2</v>
      </c>
      <c r="F81" s="260">
        <f>IFERROR(D81/B81-1,"-")</f>
        <v>0.28687196110210689</v>
      </c>
      <c r="G81" s="259">
        <f>IFERROR(D81-C81,"-")</f>
        <v>274</v>
      </c>
      <c r="H81" s="259">
        <f>IFERROR(D81-B81,"-")</f>
        <v>885</v>
      </c>
      <c r="I81" s="260">
        <f>D81/$D$79</f>
        <v>0.57320242564250645</v>
      </c>
      <c r="J81" s="276"/>
      <c r="K81" s="259">
        <v>33440</v>
      </c>
      <c r="L81" s="259">
        <v>34416</v>
      </c>
      <c r="M81" s="259">
        <v>38090</v>
      </c>
      <c r="N81" s="260">
        <f>IFERROR(M81/L81-1,"-")</f>
        <v>0.10675267317526727</v>
      </c>
      <c r="O81" s="260">
        <f>IFERROR(M81/K81-1,"-")</f>
        <v>0.13905502392344493</v>
      </c>
      <c r="P81" s="259">
        <f>IFERROR(M81-L81,"-")</f>
        <v>3674</v>
      </c>
      <c r="Q81" s="259">
        <f>IFERROR(M81-K81,"-")</f>
        <v>4650</v>
      </c>
      <c r="R81" s="260">
        <f>M81/$M$79</f>
        <v>0.52005679801206961</v>
      </c>
    </row>
    <row r="82" spans="1:18" ht="21" x14ac:dyDescent="0.35">
      <c r="A82" s="427" t="s">
        <v>114</v>
      </c>
      <c r="B82" s="427"/>
      <c r="C82" s="427"/>
      <c r="D82" s="427"/>
      <c r="E82" s="427"/>
      <c r="F82" s="427"/>
      <c r="G82" s="427"/>
      <c r="H82" s="427"/>
      <c r="I82" s="427"/>
      <c r="J82" s="427"/>
      <c r="K82" s="427"/>
      <c r="L82" s="427"/>
      <c r="M82" s="427"/>
      <c r="N82" s="427"/>
      <c r="O82" s="427"/>
      <c r="P82" s="427"/>
      <c r="Q82" s="427"/>
      <c r="R82" s="427"/>
    </row>
  </sheetData>
  <mergeCells count="22">
    <mergeCell ref="A76:R76"/>
    <mergeCell ref="B77:I77"/>
    <mergeCell ref="K77:R77"/>
    <mergeCell ref="A82:R82"/>
    <mergeCell ref="A44:R44"/>
    <mergeCell ref="B45:I45"/>
    <mergeCell ref="K45:R45"/>
    <mergeCell ref="A50:R50"/>
    <mergeCell ref="B51:I51"/>
    <mergeCell ref="K51:R51"/>
    <mergeCell ref="A10:R10"/>
    <mergeCell ref="B11:I11"/>
    <mergeCell ref="K11:R11"/>
    <mergeCell ref="A38:R38"/>
    <mergeCell ref="B39:I39"/>
    <mergeCell ref="K39:R39"/>
    <mergeCell ref="A1:R1"/>
    <mergeCell ref="A2:R2"/>
    <mergeCell ref="A3:R3"/>
    <mergeCell ref="A4:R4"/>
    <mergeCell ref="B5:I5"/>
    <mergeCell ref="K5:R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18619-DB3F-4710-89A9-DFAFCEDC4970}">
  <sheetPr codeName="Hoja11"/>
  <dimension ref="A1:R52"/>
  <sheetViews>
    <sheetView topLeftCell="A2" workbookViewId="0">
      <selection activeCell="K28" sqref="K28:R28"/>
    </sheetView>
  </sheetViews>
  <sheetFormatPr baseColWidth="10" defaultColWidth="11.42578125" defaultRowHeight="15" x14ac:dyDescent="0.25"/>
  <cols>
    <col min="1" max="1" width="55.42578125" customWidth="1"/>
    <col min="2" max="4" width="11.42578125" style="288" customWidth="1"/>
    <col min="5" max="5" width="12.28515625" style="288" bestFit="1" customWidth="1"/>
    <col min="6" max="6" width="12.28515625" style="288" customWidth="1"/>
    <col min="7" max="8" width="12.7109375" style="288" customWidth="1"/>
    <col min="9" max="9" width="11.42578125" style="288" customWidth="1"/>
    <col min="10" max="10" width="1.28515625" style="288" customWidth="1"/>
    <col min="11" max="12" width="12.5703125" style="288" customWidth="1"/>
    <col min="13" max="15" width="11.42578125" style="288" customWidth="1"/>
    <col min="16" max="17" width="14" style="288" customWidth="1"/>
    <col min="18" max="18" width="11.42578125" style="288" customWidth="1"/>
  </cols>
  <sheetData>
    <row r="1" spans="1:18" ht="53.25" customHeight="1" x14ac:dyDescent="0.25">
      <c r="A1" s="320" t="s">
        <v>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</row>
    <row r="2" spans="1:18" ht="36.75" customHeight="1" x14ac:dyDescent="0.25">
      <c r="A2" s="486" t="s">
        <v>115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</row>
    <row r="3" spans="1:18" ht="21" x14ac:dyDescent="0.25">
      <c r="A3" s="323" t="s">
        <v>116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5"/>
    </row>
    <row r="4" spans="1:18" ht="21" x14ac:dyDescent="0.35">
      <c r="A4" s="487" t="s">
        <v>117</v>
      </c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</row>
    <row r="5" spans="1:18" x14ac:dyDescent="0.25">
      <c r="A5" s="54"/>
      <c r="B5" s="329" t="s">
        <v>146</v>
      </c>
      <c r="C5" s="330"/>
      <c r="D5" s="330"/>
      <c r="E5" s="330"/>
      <c r="F5" s="330"/>
      <c r="G5" s="330"/>
      <c r="H5" s="330"/>
      <c r="I5" s="331"/>
      <c r="J5" s="289"/>
      <c r="K5" s="329" t="str">
        <f>CONCATENATE("acumulado ",B5)</f>
        <v>acumulado diciembre</v>
      </c>
      <c r="L5" s="330"/>
      <c r="M5" s="330"/>
      <c r="N5" s="330"/>
      <c r="O5" s="330"/>
      <c r="P5" s="330"/>
      <c r="Q5" s="330"/>
      <c r="R5" s="331"/>
    </row>
    <row r="6" spans="1:18" x14ac:dyDescent="0.25">
      <c r="A6" s="1"/>
      <c r="B6" s="290">
        <v>2019</v>
      </c>
      <c r="C6" s="290">
        <v>2022</v>
      </c>
      <c r="D6" s="290">
        <v>2023</v>
      </c>
      <c r="E6" s="290" t="str">
        <f>CONCATENATE("var ",RIGHT(D6,2),"/",RIGHT(C6,2))</f>
        <v>var 23/22</v>
      </c>
      <c r="F6" s="290" t="str">
        <f>CONCATENATE("var ",RIGHT(D6,2),"/",RIGHT(B6,2))</f>
        <v>var 23/19</v>
      </c>
      <c r="G6" s="290" t="str">
        <f>CONCATENATE("dif ",RIGHT(D6,2),"-",RIGHT(C6,2))</f>
        <v>dif 23-22</v>
      </c>
      <c r="H6" s="290" t="str">
        <f>CONCATENATE("dif ",RIGHT(D6,2),"-",RIGHT(B6,2))</f>
        <v>dif 23-19</v>
      </c>
      <c r="I6" s="290" t="str">
        <f>CONCATENATE("cuota ",RIGHT(D6,2))</f>
        <v>cuota 23</v>
      </c>
      <c r="J6" s="289"/>
      <c r="K6" s="290">
        <v>2019</v>
      </c>
      <c r="L6" s="290">
        <v>2022</v>
      </c>
      <c r="M6" s="290">
        <v>2023</v>
      </c>
      <c r="N6" s="290" t="str">
        <f>CONCATENATE("var ",RIGHT(M6,2),"/",RIGHT(L6,2))</f>
        <v>var 23/22</v>
      </c>
      <c r="O6" s="290" t="str">
        <f>CONCATENATE("var ",RIGHT(M6,2),"/",RIGHT(K6,2))</f>
        <v>var 23/19</v>
      </c>
      <c r="P6" s="290" t="str">
        <f>CONCATENATE("dif ",RIGHT(M6,2),"-",RIGHT(L6,2))</f>
        <v>dif 23-22</v>
      </c>
      <c r="Q6" s="290" t="str">
        <f>CONCATENATE("dif ",RIGHT(M6,2),"-",RIGHT(K6,2))</f>
        <v>dif 23-19</v>
      </c>
      <c r="R6" s="290" t="str">
        <f>CONCATENATE("cuota ",RIGHT(M6,2))</f>
        <v>cuota 23</v>
      </c>
    </row>
    <row r="7" spans="1:18" x14ac:dyDescent="0.25">
      <c r="A7" s="291" t="s">
        <v>118</v>
      </c>
      <c r="B7" s="292">
        <v>526258</v>
      </c>
      <c r="C7" s="292">
        <v>584798</v>
      </c>
      <c r="D7" s="292">
        <v>636062</v>
      </c>
      <c r="E7" s="293">
        <f>D7/C7-1</f>
        <v>8.7661038512443668E-2</v>
      </c>
      <c r="F7" s="293">
        <f>D7/B7-1</f>
        <v>0.20865050982597899</v>
      </c>
      <c r="G7" s="292">
        <f>D7-C7</f>
        <v>51264</v>
      </c>
      <c r="H7" s="292">
        <f>D7-B7</f>
        <v>109804</v>
      </c>
      <c r="I7" s="293">
        <f t="shared" ref="I7:I18" si="0">D7/$D$7</f>
        <v>1</v>
      </c>
      <c r="J7" s="289"/>
      <c r="K7" s="292">
        <v>5889454</v>
      </c>
      <c r="L7" s="292">
        <v>5951456</v>
      </c>
      <c r="M7" s="292">
        <v>6572823</v>
      </c>
      <c r="N7" s="293">
        <f>M7/L7-1</f>
        <v>0.10440587983847993</v>
      </c>
      <c r="O7" s="293">
        <f>M7/K7-1</f>
        <v>0.11603265769628224</v>
      </c>
      <c r="P7" s="292">
        <f>M7-L7</f>
        <v>621367</v>
      </c>
      <c r="Q7" s="292">
        <f>M7-K7</f>
        <v>683369</v>
      </c>
      <c r="R7" s="293">
        <f t="shared" ref="R7:R18" si="1">M7/$D$7</f>
        <v>10.333619993019548</v>
      </c>
    </row>
    <row r="8" spans="1:18" x14ac:dyDescent="0.25">
      <c r="A8" s="294" t="s">
        <v>119</v>
      </c>
      <c r="B8" s="295">
        <v>56447</v>
      </c>
      <c r="C8" s="295">
        <v>58303</v>
      </c>
      <c r="D8" s="295">
        <v>57962</v>
      </c>
      <c r="E8" s="296">
        <f t="shared" ref="E8:E18" si="2">D8/C8-1</f>
        <v>-5.8487556386463968E-3</v>
      </c>
      <c r="F8" s="296">
        <f t="shared" ref="F8:F18" si="3">D8/B8-1</f>
        <v>2.6839336014314208E-2</v>
      </c>
      <c r="G8" s="295">
        <f t="shared" ref="G8:G18" si="4">D8-C8</f>
        <v>-341</v>
      </c>
      <c r="H8" s="295">
        <f t="shared" ref="H8:H18" si="5">D8-B8</f>
        <v>1515</v>
      </c>
      <c r="I8" s="296">
        <f t="shared" si="0"/>
        <v>9.1126336740757971E-2</v>
      </c>
      <c r="J8" s="289"/>
      <c r="K8" s="295">
        <v>841245</v>
      </c>
      <c r="L8" s="295">
        <v>835206</v>
      </c>
      <c r="M8" s="295">
        <v>894417</v>
      </c>
      <c r="N8" s="296">
        <f t="shared" ref="N8:N18" si="6">M8/L8-1</f>
        <v>7.0893887256556987E-2</v>
      </c>
      <c r="O8" s="296">
        <f t="shared" ref="O8:O18" si="7">M8/K8-1</f>
        <v>6.3206319205463268E-2</v>
      </c>
      <c r="P8" s="295">
        <f t="shared" ref="P8:P18" si="8">M8-L8</f>
        <v>59211</v>
      </c>
      <c r="Q8" s="295">
        <f t="shared" ref="Q8:Q18" si="9">M8-K8</f>
        <v>53172</v>
      </c>
      <c r="R8" s="296">
        <f t="shared" si="1"/>
        <v>1.4061789573972348</v>
      </c>
    </row>
    <row r="9" spans="1:18" x14ac:dyDescent="0.25">
      <c r="A9" s="294" t="s">
        <v>120</v>
      </c>
      <c r="B9" s="295">
        <v>469811</v>
      </c>
      <c r="C9" s="295">
        <v>526495</v>
      </c>
      <c r="D9" s="295">
        <v>578100</v>
      </c>
      <c r="E9" s="296">
        <f t="shared" si="2"/>
        <v>9.8016125509264196E-2</v>
      </c>
      <c r="F9" s="296">
        <f t="shared" si="3"/>
        <v>0.23049481600047672</v>
      </c>
      <c r="G9" s="295">
        <f t="shared" si="4"/>
        <v>51605</v>
      </c>
      <c r="H9" s="295">
        <f t="shared" si="5"/>
        <v>108289</v>
      </c>
      <c r="I9" s="296">
        <f t="shared" si="0"/>
        <v>0.90887366325924202</v>
      </c>
      <c r="J9" s="289"/>
      <c r="K9" s="295">
        <v>5048209</v>
      </c>
      <c r="L9" s="295">
        <v>5116249</v>
      </c>
      <c r="M9" s="295">
        <v>5678405</v>
      </c>
      <c r="N9" s="296">
        <f t="shared" si="6"/>
        <v>0.10987659122923854</v>
      </c>
      <c r="O9" s="296">
        <f t="shared" si="7"/>
        <v>0.12483556049284017</v>
      </c>
      <c r="P9" s="295">
        <f t="shared" si="8"/>
        <v>562156</v>
      </c>
      <c r="Q9" s="295">
        <f t="shared" si="9"/>
        <v>630196</v>
      </c>
      <c r="R9" s="296">
        <f t="shared" si="1"/>
        <v>8.9274394634485326</v>
      </c>
    </row>
    <row r="10" spans="1:18" x14ac:dyDescent="0.25">
      <c r="A10" s="258" t="s">
        <v>22</v>
      </c>
      <c r="B10" s="297">
        <v>74249</v>
      </c>
      <c r="C10" s="297">
        <v>82431</v>
      </c>
      <c r="D10" s="297">
        <v>94800</v>
      </c>
      <c r="E10" s="298">
        <f t="shared" si="2"/>
        <v>0.15005277140881468</v>
      </c>
      <c r="F10" s="298">
        <f t="shared" si="3"/>
        <v>0.27678487252353556</v>
      </c>
      <c r="G10" s="297">
        <f t="shared" si="4"/>
        <v>12369</v>
      </c>
      <c r="H10" s="297">
        <f t="shared" si="5"/>
        <v>20551</v>
      </c>
      <c r="I10" s="298">
        <f t="shared" si="0"/>
        <v>0.14904207451474857</v>
      </c>
      <c r="J10" s="289"/>
      <c r="K10" s="297">
        <v>741999</v>
      </c>
      <c r="L10" s="297">
        <v>666318</v>
      </c>
      <c r="M10" s="297">
        <v>773544</v>
      </c>
      <c r="N10" s="298">
        <f t="shared" si="6"/>
        <v>0.16092316281415187</v>
      </c>
      <c r="O10" s="298">
        <f t="shared" si="7"/>
        <v>4.2513534384817309E-2</v>
      </c>
      <c r="P10" s="297">
        <f t="shared" si="8"/>
        <v>107226</v>
      </c>
      <c r="Q10" s="297">
        <f t="shared" si="9"/>
        <v>31545</v>
      </c>
      <c r="R10" s="298">
        <f t="shared" si="1"/>
        <v>1.216145595869585</v>
      </c>
    </row>
    <row r="11" spans="1:18" x14ac:dyDescent="0.25">
      <c r="A11" s="258" t="s">
        <v>32</v>
      </c>
      <c r="B11" s="297">
        <v>20629</v>
      </c>
      <c r="C11" s="297">
        <v>23029</v>
      </c>
      <c r="D11" s="297">
        <v>25432</v>
      </c>
      <c r="E11" s="153">
        <f t="shared" si="2"/>
        <v>0.10434669329975255</v>
      </c>
      <c r="F11" s="153">
        <f t="shared" si="3"/>
        <v>0.2328275728343594</v>
      </c>
      <c r="G11" s="177">
        <f t="shared" si="4"/>
        <v>2403</v>
      </c>
      <c r="H11" s="177">
        <f t="shared" si="5"/>
        <v>4803</v>
      </c>
      <c r="I11" s="153">
        <f t="shared" si="0"/>
        <v>3.9983523618766725E-2</v>
      </c>
      <c r="J11" s="289"/>
      <c r="K11" s="297">
        <v>221117</v>
      </c>
      <c r="L11" s="297">
        <v>230574</v>
      </c>
      <c r="M11" s="297">
        <v>238263</v>
      </c>
      <c r="N11" s="153">
        <f t="shared" si="6"/>
        <v>3.3347211741133087E-2</v>
      </c>
      <c r="O11" s="153">
        <f t="shared" si="7"/>
        <v>7.7542658411610121E-2</v>
      </c>
      <c r="P11" s="177">
        <f t="shared" si="8"/>
        <v>7689</v>
      </c>
      <c r="Q11" s="177">
        <f t="shared" si="9"/>
        <v>17146</v>
      </c>
      <c r="R11" s="153">
        <f t="shared" si="1"/>
        <v>0.37459084177328628</v>
      </c>
    </row>
    <row r="12" spans="1:18" x14ac:dyDescent="0.25">
      <c r="A12" s="258" t="s">
        <v>30</v>
      </c>
      <c r="B12" s="297">
        <v>16289</v>
      </c>
      <c r="C12" s="297">
        <v>34366</v>
      </c>
      <c r="D12" s="297">
        <v>32911</v>
      </c>
      <c r="E12" s="153">
        <f t="shared" si="2"/>
        <v>-4.2338357679101435E-2</v>
      </c>
      <c r="F12" s="153">
        <f t="shared" si="3"/>
        <v>1.0204432439069309</v>
      </c>
      <c r="G12" s="177">
        <f t="shared" si="4"/>
        <v>-1455</v>
      </c>
      <c r="H12" s="177">
        <f t="shared" si="5"/>
        <v>16622</v>
      </c>
      <c r="I12" s="153">
        <f t="shared" si="0"/>
        <v>5.174181133285749E-2</v>
      </c>
      <c r="J12" s="289"/>
      <c r="K12" s="297">
        <v>219266</v>
      </c>
      <c r="L12" s="297">
        <v>318567</v>
      </c>
      <c r="M12" s="297">
        <v>335897</v>
      </c>
      <c r="N12" s="153">
        <f t="shared" si="6"/>
        <v>5.4399859370242387E-2</v>
      </c>
      <c r="O12" s="153">
        <f t="shared" si="7"/>
        <v>0.53191557286583424</v>
      </c>
      <c r="P12" s="177">
        <f t="shared" si="8"/>
        <v>17330</v>
      </c>
      <c r="Q12" s="177">
        <f t="shared" si="9"/>
        <v>116631</v>
      </c>
      <c r="R12" s="153">
        <f t="shared" si="1"/>
        <v>0.5280884567856593</v>
      </c>
    </row>
    <row r="13" spans="1:18" x14ac:dyDescent="0.25">
      <c r="A13" s="258" t="s">
        <v>31</v>
      </c>
      <c r="B13" s="297">
        <v>17980</v>
      </c>
      <c r="C13" s="297">
        <v>16789</v>
      </c>
      <c r="D13" s="297">
        <v>22500</v>
      </c>
      <c r="E13" s="153">
        <f t="shared" si="2"/>
        <v>0.34016320209661077</v>
      </c>
      <c r="F13" s="153">
        <f t="shared" si="3"/>
        <v>0.25139043381535031</v>
      </c>
      <c r="G13" s="177">
        <f t="shared" si="4"/>
        <v>5711</v>
      </c>
      <c r="H13" s="177">
        <f t="shared" si="5"/>
        <v>4520</v>
      </c>
      <c r="I13" s="153">
        <f t="shared" si="0"/>
        <v>3.5373910090525769E-2</v>
      </c>
      <c r="J13" s="289"/>
      <c r="K13" s="297">
        <v>182882</v>
      </c>
      <c r="L13" s="297">
        <v>217409</v>
      </c>
      <c r="M13" s="297">
        <v>238075</v>
      </c>
      <c r="N13" s="153">
        <f t="shared" si="6"/>
        <v>9.5055862452796402E-2</v>
      </c>
      <c r="O13" s="153">
        <f t="shared" si="7"/>
        <v>0.30179569339792867</v>
      </c>
      <c r="P13" s="177">
        <f t="shared" si="8"/>
        <v>20666</v>
      </c>
      <c r="Q13" s="177">
        <f t="shared" si="9"/>
        <v>55193</v>
      </c>
      <c r="R13" s="153">
        <f t="shared" si="1"/>
        <v>0.37429527310230765</v>
      </c>
    </row>
    <row r="14" spans="1:18" x14ac:dyDescent="0.25">
      <c r="A14" s="258" t="s">
        <v>33</v>
      </c>
      <c r="B14" s="297">
        <v>11352</v>
      </c>
      <c r="C14" s="297">
        <v>15120</v>
      </c>
      <c r="D14" s="297">
        <v>18830</v>
      </c>
      <c r="E14" s="153">
        <f t="shared" si="2"/>
        <v>0.24537037037037046</v>
      </c>
      <c r="F14" s="153">
        <f t="shared" si="3"/>
        <v>0.65873854827343203</v>
      </c>
      <c r="G14" s="177">
        <f t="shared" si="4"/>
        <v>3710</v>
      </c>
      <c r="H14" s="177">
        <f t="shared" si="5"/>
        <v>7478</v>
      </c>
      <c r="I14" s="153">
        <f t="shared" si="0"/>
        <v>2.9604032311315562E-2</v>
      </c>
      <c r="J14" s="289"/>
      <c r="K14" s="297">
        <v>161861</v>
      </c>
      <c r="L14" s="297">
        <v>182609</v>
      </c>
      <c r="M14" s="297">
        <v>205954</v>
      </c>
      <c r="N14" s="153">
        <f t="shared" si="6"/>
        <v>0.12784145359757737</v>
      </c>
      <c r="O14" s="153">
        <f t="shared" si="7"/>
        <v>0.27241274921074266</v>
      </c>
      <c r="P14" s="177">
        <f t="shared" si="8"/>
        <v>23345</v>
      </c>
      <c r="Q14" s="177">
        <f t="shared" si="9"/>
        <v>44093</v>
      </c>
      <c r="R14" s="153">
        <f t="shared" si="1"/>
        <v>0.32379547905707307</v>
      </c>
    </row>
    <row r="15" spans="1:18" x14ac:dyDescent="0.25">
      <c r="A15" s="258" t="s">
        <v>35</v>
      </c>
      <c r="B15" s="297">
        <v>19684</v>
      </c>
      <c r="C15" s="297">
        <v>27845</v>
      </c>
      <c r="D15" s="297">
        <v>33234</v>
      </c>
      <c r="E15" s="153">
        <f t="shared" si="2"/>
        <v>0.19353564374214405</v>
      </c>
      <c r="F15" s="153">
        <f t="shared" si="3"/>
        <v>0.68837634627108302</v>
      </c>
      <c r="G15" s="177">
        <f t="shared" si="4"/>
        <v>5389</v>
      </c>
      <c r="H15" s="177">
        <f t="shared" si="5"/>
        <v>13550</v>
      </c>
      <c r="I15" s="153">
        <f t="shared" si="0"/>
        <v>5.2249623464379259E-2</v>
      </c>
      <c r="J15" s="289"/>
      <c r="K15" s="297">
        <v>204088</v>
      </c>
      <c r="L15" s="297">
        <v>281581</v>
      </c>
      <c r="M15" s="297">
        <v>314388</v>
      </c>
      <c r="N15" s="153">
        <f t="shared" si="6"/>
        <v>0.11650999179632149</v>
      </c>
      <c r="O15" s="153">
        <f t="shared" si="7"/>
        <v>0.5404531378620987</v>
      </c>
      <c r="P15" s="177">
        <f t="shared" si="8"/>
        <v>32807</v>
      </c>
      <c r="Q15" s="177">
        <f t="shared" si="9"/>
        <v>110300</v>
      </c>
      <c r="R15" s="153">
        <f t="shared" si="1"/>
        <v>0.49427257091289845</v>
      </c>
    </row>
    <row r="16" spans="1:18" x14ac:dyDescent="0.25">
      <c r="A16" s="258" t="s">
        <v>121</v>
      </c>
      <c r="B16" s="297">
        <v>64094</v>
      </c>
      <c r="C16" s="297">
        <v>47856</v>
      </c>
      <c r="D16" s="297">
        <v>52490</v>
      </c>
      <c r="E16" s="153">
        <f t="shared" si="2"/>
        <v>9.6832163156135076E-2</v>
      </c>
      <c r="F16" s="153">
        <f t="shared" si="3"/>
        <v>-0.1810465878241333</v>
      </c>
      <c r="G16" s="177">
        <f t="shared" si="4"/>
        <v>4634</v>
      </c>
      <c r="H16" s="177">
        <f t="shared" si="5"/>
        <v>-11604</v>
      </c>
      <c r="I16" s="153">
        <f t="shared" si="0"/>
        <v>8.2523401806742114E-2</v>
      </c>
      <c r="J16" s="289"/>
      <c r="K16" s="297">
        <v>397797</v>
      </c>
      <c r="L16" s="297">
        <v>294599</v>
      </c>
      <c r="M16" s="297">
        <v>336577</v>
      </c>
      <c r="N16" s="153">
        <f t="shared" si="6"/>
        <v>0.14249199759673314</v>
      </c>
      <c r="O16" s="153">
        <f t="shared" si="7"/>
        <v>-0.15389759098233524</v>
      </c>
      <c r="P16" s="177">
        <f t="shared" si="8"/>
        <v>41978</v>
      </c>
      <c r="Q16" s="177">
        <f t="shared" si="9"/>
        <v>-61220</v>
      </c>
      <c r="R16" s="153">
        <f t="shared" si="1"/>
        <v>0.52915753495728401</v>
      </c>
    </row>
    <row r="17" spans="1:18" x14ac:dyDescent="0.25">
      <c r="A17" s="258" t="s">
        <v>29</v>
      </c>
      <c r="B17" s="297">
        <v>186251</v>
      </c>
      <c r="C17" s="297">
        <v>216747</v>
      </c>
      <c r="D17" s="297">
        <v>235730</v>
      </c>
      <c r="E17" s="153">
        <f t="shared" si="2"/>
        <v>8.7581373675298835E-2</v>
      </c>
      <c r="F17" s="153">
        <f t="shared" si="3"/>
        <v>0.26565763405297149</v>
      </c>
      <c r="G17" s="177">
        <f t="shared" si="4"/>
        <v>18983</v>
      </c>
      <c r="H17" s="177">
        <f t="shared" si="5"/>
        <v>49479</v>
      </c>
      <c r="I17" s="153">
        <f t="shared" si="0"/>
        <v>0.37060852558398394</v>
      </c>
      <c r="J17" s="289"/>
      <c r="K17" s="297">
        <v>2247876</v>
      </c>
      <c r="L17" s="297">
        <v>2275351</v>
      </c>
      <c r="M17" s="297">
        <v>2500430</v>
      </c>
      <c r="N17" s="153">
        <f t="shared" si="6"/>
        <v>9.8920562146235902E-2</v>
      </c>
      <c r="O17" s="153">
        <f t="shared" si="7"/>
        <v>0.11235228277716391</v>
      </c>
      <c r="P17" s="177">
        <f t="shared" si="8"/>
        <v>225079</v>
      </c>
      <c r="Q17" s="177">
        <f t="shared" si="9"/>
        <v>252554</v>
      </c>
      <c r="R17" s="153">
        <f t="shared" si="1"/>
        <v>3.9311104892290376</v>
      </c>
    </row>
    <row r="18" spans="1:18" x14ac:dyDescent="0.25">
      <c r="A18" s="258" t="s">
        <v>46</v>
      </c>
      <c r="B18" s="297">
        <v>59282</v>
      </c>
      <c r="C18" s="297">
        <v>62312</v>
      </c>
      <c r="D18" s="297">
        <v>62173</v>
      </c>
      <c r="E18" s="153">
        <f t="shared" si="2"/>
        <v>-2.2307099756065929E-3</v>
      </c>
      <c r="F18" s="153">
        <f t="shared" si="3"/>
        <v>4.8766910698019528E-2</v>
      </c>
      <c r="G18" s="177">
        <f t="shared" si="4"/>
        <v>-139</v>
      </c>
      <c r="H18" s="177">
        <f t="shared" si="5"/>
        <v>2891</v>
      </c>
      <c r="I18" s="153">
        <f t="shared" si="0"/>
        <v>9.77467605359226E-2</v>
      </c>
      <c r="J18" s="289"/>
      <c r="K18" s="297">
        <v>671326</v>
      </c>
      <c r="L18" s="297">
        <v>649246</v>
      </c>
      <c r="M18" s="297">
        <v>735285</v>
      </c>
      <c r="N18" s="153">
        <f t="shared" si="6"/>
        <v>0.13252141715158805</v>
      </c>
      <c r="O18" s="153">
        <f t="shared" si="7"/>
        <v>9.5272639522378189E-2</v>
      </c>
      <c r="P18" s="177">
        <f t="shared" si="8"/>
        <v>86039</v>
      </c>
      <c r="Q18" s="177">
        <f t="shared" si="9"/>
        <v>63959</v>
      </c>
      <c r="R18" s="153">
        <f t="shared" si="1"/>
        <v>1.155995799151655</v>
      </c>
    </row>
    <row r="19" spans="1:18" ht="21" x14ac:dyDescent="0.35">
      <c r="A19" s="488" t="s">
        <v>122</v>
      </c>
      <c r="B19" s="488"/>
      <c r="C19" s="488"/>
      <c r="D19" s="488"/>
      <c r="E19" s="488"/>
      <c r="F19" s="488"/>
      <c r="G19" s="488"/>
      <c r="H19" s="488"/>
      <c r="I19" s="488"/>
      <c r="J19" s="488"/>
      <c r="K19" s="488"/>
      <c r="L19" s="488"/>
      <c r="M19" s="488"/>
      <c r="N19" s="488"/>
      <c r="O19" s="488"/>
      <c r="P19" s="488"/>
      <c r="Q19" s="488"/>
      <c r="R19" s="488"/>
    </row>
    <row r="20" spans="1:18" x14ac:dyDescent="0.25">
      <c r="A20" s="54"/>
      <c r="B20" s="329" t="s">
        <v>146</v>
      </c>
      <c r="C20" s="330"/>
      <c r="D20" s="330"/>
      <c r="E20" s="330"/>
      <c r="F20" s="330"/>
      <c r="G20" s="330"/>
      <c r="H20" s="330"/>
      <c r="I20" s="331"/>
      <c r="J20" s="299"/>
      <c r="K20" s="329" t="str">
        <f>CONCATENATE("acumulado ",B20)</f>
        <v>acumulado diciembre</v>
      </c>
      <c r="L20" s="330"/>
      <c r="M20" s="330"/>
      <c r="N20" s="330"/>
      <c r="O20" s="330"/>
      <c r="P20" s="330"/>
      <c r="Q20" s="330"/>
      <c r="R20" s="331"/>
    </row>
    <row r="21" spans="1:18" x14ac:dyDescent="0.25">
      <c r="A21" s="4"/>
      <c r="B21" s="5">
        <v>2019</v>
      </c>
      <c r="C21" s="5">
        <v>2022</v>
      </c>
      <c r="D21" s="5">
        <v>2023</v>
      </c>
      <c r="E21" s="5" t="str">
        <f>CONCATENATE("var ",RIGHT(D21,2),"/",RIGHT(C21,2))</f>
        <v>var 23/22</v>
      </c>
      <c r="F21" s="5" t="str">
        <f>CONCATENATE("var ",RIGHT(D21,2),"/",RIGHT(B21,2))</f>
        <v>var 23/19</v>
      </c>
      <c r="G21" s="5" t="str">
        <f>CONCATENATE("dif ",RIGHT(D21,2),"-",RIGHT(C21,2))</f>
        <v>dif 23-22</v>
      </c>
      <c r="H21" s="5" t="str">
        <f>CONCATENATE("dif ",RIGHT(D21,2),"-",RIGHT(B21,2))</f>
        <v>dif 23-19</v>
      </c>
      <c r="I21" s="5" t="str">
        <f>CONCATENATE("cuota ",RIGHT(D21,2))</f>
        <v>cuota 23</v>
      </c>
      <c r="J21" s="299"/>
      <c r="K21" s="5">
        <v>2019</v>
      </c>
      <c r="L21" s="5">
        <v>2022</v>
      </c>
      <c r="M21" s="5">
        <v>2023</v>
      </c>
      <c r="N21" s="5" t="str">
        <f>CONCATENATE("var ",RIGHT(M21,2),"/",RIGHT(L21,2))</f>
        <v>var 23/22</v>
      </c>
      <c r="O21" s="5" t="str">
        <f>CONCATENATE("var ",RIGHT(M21,2),"/",RIGHT(K21,2))</f>
        <v>var 23/19</v>
      </c>
      <c r="P21" s="5" t="str">
        <f>CONCATENATE("dif ",RIGHT(M21,2),"-",RIGHT(L21,2))</f>
        <v>dif 23-22</v>
      </c>
      <c r="Q21" s="5" t="str">
        <f>CONCATENATE("dif ",RIGHT(M21,2),"-",RIGHT(K21,2))</f>
        <v>dif 23-19</v>
      </c>
      <c r="R21" s="5" t="str">
        <f>CONCATENATE("cuota ",RIGHT(M21,2))</f>
        <v>cuota 23</v>
      </c>
    </row>
    <row r="22" spans="1:18" x14ac:dyDescent="0.25">
      <c r="A22" s="300" t="s">
        <v>123</v>
      </c>
      <c r="B22" s="301">
        <v>526258</v>
      </c>
      <c r="C22" s="301">
        <v>584798</v>
      </c>
      <c r="D22" s="301">
        <v>636062</v>
      </c>
      <c r="E22" s="302">
        <f t="shared" ref="E22:E26" si="10">D22/C22-1</f>
        <v>8.7661038512443668E-2</v>
      </c>
      <c r="F22" s="302">
        <f t="shared" ref="F22:F26" si="11">D22/B22-1</f>
        <v>0.20865050982597899</v>
      </c>
      <c r="G22" s="301">
        <f t="shared" ref="G22:G26" si="12">D22-C22</f>
        <v>51264</v>
      </c>
      <c r="H22" s="301">
        <f t="shared" ref="H22:H26" si="13">D22-B22</f>
        <v>109804</v>
      </c>
      <c r="I22" s="302">
        <f>D22/$D$22</f>
        <v>1</v>
      </c>
      <c r="J22" s="299"/>
      <c r="K22" s="301">
        <v>5889454</v>
      </c>
      <c r="L22" s="301">
        <v>5951456</v>
      </c>
      <c r="M22" s="301">
        <v>6572823</v>
      </c>
      <c r="N22" s="302">
        <f t="shared" ref="N22" si="14">M22/L22-1</f>
        <v>0.10440587983847993</v>
      </c>
      <c r="O22" s="302">
        <f t="shared" ref="O22:O26" si="15">M22/K22-1</f>
        <v>0.11603265769628224</v>
      </c>
      <c r="P22" s="301">
        <f t="shared" ref="P22:P26" si="16">M22-L22</f>
        <v>621367</v>
      </c>
      <c r="Q22" s="301">
        <f t="shared" ref="Q22:Q26" si="17">M22-K22</f>
        <v>683369</v>
      </c>
      <c r="R22" s="302">
        <f>M22/$D$22</f>
        <v>10.333619993019548</v>
      </c>
    </row>
    <row r="23" spans="1:18" x14ac:dyDescent="0.25">
      <c r="A23" s="258" t="s">
        <v>124</v>
      </c>
      <c r="B23" s="297">
        <v>341350</v>
      </c>
      <c r="C23" s="297">
        <v>364495</v>
      </c>
      <c r="D23" s="297">
        <v>404678</v>
      </c>
      <c r="E23" s="298">
        <f>D23/C23-1</f>
        <v>0.11024293886061542</v>
      </c>
      <c r="F23" s="298">
        <f t="shared" si="11"/>
        <v>0.18552219129925307</v>
      </c>
      <c r="G23" s="297">
        <f t="shared" si="12"/>
        <v>40183</v>
      </c>
      <c r="H23" s="297">
        <f t="shared" si="13"/>
        <v>63328</v>
      </c>
      <c r="I23" s="298">
        <f>D23/$D$22</f>
        <v>0.63622414167172381</v>
      </c>
      <c r="J23" s="299"/>
      <c r="K23" s="297">
        <v>3720309</v>
      </c>
      <c r="L23" s="297">
        <v>3655175</v>
      </c>
      <c r="M23" s="297">
        <v>4039387</v>
      </c>
      <c r="N23" s="298">
        <f>M23/L23-1</f>
        <v>0.10511452940009702</v>
      </c>
      <c r="O23" s="298">
        <f t="shared" si="15"/>
        <v>8.5766531758517894E-2</v>
      </c>
      <c r="P23" s="297">
        <f t="shared" si="16"/>
        <v>384212</v>
      </c>
      <c r="Q23" s="297">
        <f t="shared" si="17"/>
        <v>319078</v>
      </c>
      <c r="R23" s="298">
        <f>M23/$D$22</f>
        <v>6.3506183359483828</v>
      </c>
    </row>
    <row r="24" spans="1:18" x14ac:dyDescent="0.25">
      <c r="A24" s="258" t="s">
        <v>125</v>
      </c>
      <c r="B24" s="297">
        <v>147251</v>
      </c>
      <c r="C24" s="297">
        <v>166018</v>
      </c>
      <c r="D24" s="297">
        <v>179489</v>
      </c>
      <c r="E24" s="298">
        <f t="shared" si="10"/>
        <v>8.114180390078185E-2</v>
      </c>
      <c r="F24" s="298">
        <f t="shared" si="11"/>
        <v>0.2189322992713123</v>
      </c>
      <c r="G24" s="297">
        <f t="shared" si="12"/>
        <v>13471</v>
      </c>
      <c r="H24" s="297">
        <f t="shared" si="13"/>
        <v>32238</v>
      </c>
      <c r="I24" s="298">
        <f>D24/$D$22</f>
        <v>0.28218789992170573</v>
      </c>
      <c r="J24" s="299"/>
      <c r="K24" s="297">
        <v>1840423</v>
      </c>
      <c r="L24" s="297">
        <v>1892095</v>
      </c>
      <c r="M24" s="297">
        <v>2111188</v>
      </c>
      <c r="N24" s="298">
        <f t="shared" ref="N24:N26" si="18">M24/L24-1</f>
        <v>0.11579386870109598</v>
      </c>
      <c r="O24" s="298">
        <f t="shared" si="15"/>
        <v>0.14712106944979486</v>
      </c>
      <c r="P24" s="297">
        <f t="shared" si="16"/>
        <v>219093</v>
      </c>
      <c r="Q24" s="297">
        <f t="shared" si="17"/>
        <v>270765</v>
      </c>
      <c r="R24" s="298">
        <f>M24/$D$22</f>
        <v>3.3191544220531961</v>
      </c>
    </row>
    <row r="25" spans="1:18" x14ac:dyDescent="0.25">
      <c r="A25" s="258" t="s">
        <v>126</v>
      </c>
      <c r="B25" s="297">
        <v>28549</v>
      </c>
      <c r="C25" s="297">
        <v>33794</v>
      </c>
      <c r="D25" s="297">
        <v>37344</v>
      </c>
      <c r="E25" s="298">
        <f t="shared" si="10"/>
        <v>0.10504823341421554</v>
      </c>
      <c r="F25" s="298">
        <f t="shared" si="11"/>
        <v>0.30806683246348388</v>
      </c>
      <c r="G25" s="297">
        <f t="shared" si="12"/>
        <v>3550</v>
      </c>
      <c r="H25" s="297">
        <f t="shared" si="13"/>
        <v>8795</v>
      </c>
      <c r="I25" s="298">
        <f>D25/$D$22</f>
        <v>5.8711257707581968E-2</v>
      </c>
      <c r="J25" s="299"/>
      <c r="K25" s="297">
        <v>253067</v>
      </c>
      <c r="L25" s="297">
        <v>299258</v>
      </c>
      <c r="M25" s="297">
        <v>303555</v>
      </c>
      <c r="N25" s="298">
        <f t="shared" si="18"/>
        <v>1.4358847549605924E-2</v>
      </c>
      <c r="O25" s="298">
        <f t="shared" si="15"/>
        <v>0.19950447905100233</v>
      </c>
      <c r="P25" s="297">
        <f t="shared" si="16"/>
        <v>4297</v>
      </c>
      <c r="Q25" s="297">
        <f t="shared" si="17"/>
        <v>50488</v>
      </c>
      <c r="R25" s="298">
        <f>M25/$D$22</f>
        <v>0.47724121233464661</v>
      </c>
    </row>
    <row r="26" spans="1:18" x14ac:dyDescent="0.25">
      <c r="A26" s="258" t="s">
        <v>127</v>
      </c>
      <c r="B26" s="297">
        <v>9108</v>
      </c>
      <c r="C26" s="297">
        <v>20491</v>
      </c>
      <c r="D26" s="297">
        <v>14551</v>
      </c>
      <c r="E26" s="298">
        <f t="shared" si="10"/>
        <v>-0.28988336342784637</v>
      </c>
      <c r="F26" s="298">
        <f t="shared" si="11"/>
        <v>0.59760649978041291</v>
      </c>
      <c r="G26" s="297">
        <f t="shared" si="12"/>
        <v>-5940</v>
      </c>
      <c r="H26" s="297">
        <f t="shared" si="13"/>
        <v>5443</v>
      </c>
      <c r="I26" s="298">
        <f>D26/$D$22</f>
        <v>2.2876700698988464E-2</v>
      </c>
      <c r="J26" s="299"/>
      <c r="K26" s="297">
        <v>75656</v>
      </c>
      <c r="L26" s="297">
        <v>104926</v>
      </c>
      <c r="M26" s="297">
        <v>118695</v>
      </c>
      <c r="N26" s="298">
        <f t="shared" si="18"/>
        <v>0.13122581628957541</v>
      </c>
      <c r="O26" s="298">
        <f t="shared" si="15"/>
        <v>0.56887755102040827</v>
      </c>
      <c r="P26" s="297">
        <f t="shared" si="16"/>
        <v>13769</v>
      </c>
      <c r="Q26" s="297">
        <f t="shared" si="17"/>
        <v>43039</v>
      </c>
      <c r="R26" s="298">
        <f>M26/$D$22</f>
        <v>0.18660916703088692</v>
      </c>
    </row>
    <row r="27" spans="1:18" ht="21" x14ac:dyDescent="0.35">
      <c r="A27" s="489" t="s">
        <v>128</v>
      </c>
      <c r="B27" s="489"/>
      <c r="C27" s="489"/>
      <c r="D27" s="489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89"/>
      <c r="P27" s="489"/>
      <c r="Q27" s="489"/>
      <c r="R27" s="489"/>
    </row>
    <row r="28" spans="1:18" x14ac:dyDescent="0.25">
      <c r="A28" s="54"/>
      <c r="B28" s="329" t="s">
        <v>146</v>
      </c>
      <c r="C28" s="330"/>
      <c r="D28" s="330"/>
      <c r="E28" s="330"/>
      <c r="F28" s="330"/>
      <c r="G28" s="330"/>
      <c r="H28" s="330"/>
      <c r="I28" s="331"/>
      <c r="J28" s="303"/>
      <c r="K28" s="329" t="str">
        <f>CONCATENATE("acumulado ",B28)</f>
        <v>acumulado diciembre</v>
      </c>
      <c r="L28" s="330"/>
      <c r="M28" s="330"/>
      <c r="N28" s="330"/>
      <c r="O28" s="330"/>
      <c r="P28" s="330"/>
      <c r="Q28" s="330"/>
      <c r="R28" s="331"/>
    </row>
    <row r="29" spans="1:18" x14ac:dyDescent="0.25">
      <c r="A29" s="4"/>
      <c r="B29" s="5">
        <v>2019</v>
      </c>
      <c r="C29" s="5">
        <v>2022</v>
      </c>
      <c r="D29" s="5">
        <v>2023</v>
      </c>
      <c r="E29" s="5" t="str">
        <f>CONCATENATE("var ",RIGHT(D29,2),"/",RIGHT(C29,2))</f>
        <v>var 23/22</v>
      </c>
      <c r="F29" s="5" t="str">
        <f>CONCATENATE("var ",RIGHT(D29,2),"/",RIGHT(B29,2))</f>
        <v>var 23/19</v>
      </c>
      <c r="G29" s="5" t="str">
        <f>CONCATENATE("dif ",RIGHT(D29,2),"-",RIGHT(C29,2))</f>
        <v>dif 23-22</v>
      </c>
      <c r="H29" s="5" t="str">
        <f>CONCATENATE("dif ",RIGHT(D29,2),"-",RIGHT(B29,2))</f>
        <v>dif 23-19</v>
      </c>
      <c r="I29" s="5" t="str">
        <f>CONCATENATE("cuota ",RIGHT(D29,2))</f>
        <v>cuota 23</v>
      </c>
      <c r="J29" s="303"/>
      <c r="K29" s="5">
        <v>2019</v>
      </c>
      <c r="L29" s="5">
        <v>2022</v>
      </c>
      <c r="M29" s="5">
        <v>2023</v>
      </c>
      <c r="N29" s="5" t="str">
        <f>CONCATENATE("var ",RIGHT(M29,2),"/",RIGHT(L29,2))</f>
        <v>var 23/22</v>
      </c>
      <c r="O29" s="5" t="str">
        <f>CONCATENATE("var ",RIGHT(M29,2),"/",RIGHT(K29,2))</f>
        <v>var 23/19</v>
      </c>
      <c r="P29" s="5" t="str">
        <f>CONCATENATE("dif ",RIGHT(M29,2),"-",RIGHT(L29,2))</f>
        <v>dif 23-22</v>
      </c>
      <c r="Q29" s="5" t="str">
        <f>CONCATENATE("dif ",RIGHT(M29,2),"-",RIGHT(K29,2))</f>
        <v>dif 23-19</v>
      </c>
      <c r="R29" s="5" t="str">
        <f>CONCATENATE("cuota ",RIGHT(M29,2))</f>
        <v>cuota 23</v>
      </c>
    </row>
    <row r="30" spans="1:18" x14ac:dyDescent="0.25">
      <c r="A30" s="304" t="s">
        <v>129</v>
      </c>
      <c r="B30" s="305">
        <v>526258</v>
      </c>
      <c r="C30" s="305">
        <v>584798</v>
      </c>
      <c r="D30" s="305">
        <v>636062</v>
      </c>
      <c r="E30" s="306">
        <f t="shared" ref="E30:E37" si="19">D30/C30-1</f>
        <v>8.7661038512443668E-2</v>
      </c>
      <c r="F30" s="306">
        <f t="shared" ref="F30:F37" si="20">D30/B30-1</f>
        <v>0.20865050982597899</v>
      </c>
      <c r="G30" s="305">
        <f t="shared" ref="G30:G37" si="21">D30-C30</f>
        <v>51264</v>
      </c>
      <c r="H30" s="305">
        <f t="shared" ref="H30:H37" si="22">D30-B30</f>
        <v>109804</v>
      </c>
      <c r="I30" s="306">
        <f t="shared" ref="I30:I37" si="23">D30/$D$30</f>
        <v>1</v>
      </c>
      <c r="J30" s="307"/>
      <c r="K30" s="305">
        <v>5889454</v>
      </c>
      <c r="L30" s="305">
        <v>5951456</v>
      </c>
      <c r="M30" s="305">
        <v>6572823</v>
      </c>
      <c r="N30" s="306">
        <f t="shared" ref="N30:N37" si="24">M30/L30-1</f>
        <v>0.10440587983847993</v>
      </c>
      <c r="O30" s="306">
        <f t="shared" ref="O30:O37" si="25">M30/K30-1</f>
        <v>0.11603265769628224</v>
      </c>
      <c r="P30" s="305">
        <f t="shared" ref="P30:P37" si="26">M30-L30</f>
        <v>621367</v>
      </c>
      <c r="Q30" s="305">
        <f t="shared" ref="Q30:Q37" si="27">M30-K30</f>
        <v>683369</v>
      </c>
      <c r="R30" s="306">
        <f t="shared" ref="R30:R37" si="28">M30/$D$30</f>
        <v>10.333619993019548</v>
      </c>
    </row>
    <row r="31" spans="1:18" x14ac:dyDescent="0.25">
      <c r="A31" s="258" t="s">
        <v>130</v>
      </c>
      <c r="B31" s="259">
        <v>414153</v>
      </c>
      <c r="C31" s="259">
        <v>452759</v>
      </c>
      <c r="D31" s="259">
        <v>475709</v>
      </c>
      <c r="E31" s="261">
        <f t="shared" si="19"/>
        <v>5.0689218767600464E-2</v>
      </c>
      <c r="F31" s="261">
        <f t="shared" si="20"/>
        <v>0.14863106146762184</v>
      </c>
      <c r="G31" s="259">
        <f t="shared" si="21"/>
        <v>22950</v>
      </c>
      <c r="H31" s="259">
        <f t="shared" si="22"/>
        <v>61556</v>
      </c>
      <c r="I31" s="261">
        <f t="shared" si="23"/>
        <v>0.74789721756684102</v>
      </c>
      <c r="J31" s="303"/>
      <c r="K31" s="259">
        <v>4776141</v>
      </c>
      <c r="L31" s="259">
        <v>4689162</v>
      </c>
      <c r="M31" s="259">
        <v>5229913</v>
      </c>
      <c r="N31" s="261">
        <f t="shared" si="24"/>
        <v>0.11531932571320835</v>
      </c>
      <c r="O31" s="261">
        <f t="shared" si="25"/>
        <v>9.5008082885325251E-2</v>
      </c>
      <c r="P31" s="259">
        <f t="shared" si="26"/>
        <v>540751</v>
      </c>
      <c r="Q31" s="259">
        <f t="shared" si="27"/>
        <v>453772</v>
      </c>
      <c r="R31" s="261">
        <f t="shared" si="28"/>
        <v>8.2223320997009726</v>
      </c>
    </row>
    <row r="32" spans="1:18" x14ac:dyDescent="0.25">
      <c r="A32" s="308" t="s">
        <v>131</v>
      </c>
      <c r="B32" s="259">
        <v>356775</v>
      </c>
      <c r="C32" s="259">
        <v>360966</v>
      </c>
      <c r="D32" s="259">
        <v>367571</v>
      </c>
      <c r="E32" s="261">
        <f t="shared" si="19"/>
        <v>1.829812226082228E-2</v>
      </c>
      <c r="F32" s="261">
        <f t="shared" si="20"/>
        <v>3.0259967766799845E-2</v>
      </c>
      <c r="G32" s="259">
        <f t="shared" si="21"/>
        <v>6605</v>
      </c>
      <c r="H32" s="259">
        <f t="shared" si="22"/>
        <v>10796</v>
      </c>
      <c r="I32" s="261">
        <f t="shared" si="23"/>
        <v>0.5778854891504287</v>
      </c>
      <c r="J32" s="303"/>
      <c r="K32" s="259">
        <v>4243151</v>
      </c>
      <c r="L32" s="259">
        <v>3951230</v>
      </c>
      <c r="M32" s="259">
        <v>4151777</v>
      </c>
      <c r="N32" s="261">
        <f t="shared" si="24"/>
        <v>5.0755587500601163E-2</v>
      </c>
      <c r="O32" s="261">
        <f t="shared" si="25"/>
        <v>-2.1534468134648099E-2</v>
      </c>
      <c r="P32" s="259">
        <f t="shared" si="26"/>
        <v>200547</v>
      </c>
      <c r="Q32" s="259">
        <f t="shared" si="27"/>
        <v>-91374</v>
      </c>
      <c r="R32" s="261">
        <f t="shared" si="28"/>
        <v>6.5273149472850127</v>
      </c>
    </row>
    <row r="33" spans="1:18" x14ac:dyDescent="0.25">
      <c r="A33" s="308" t="s">
        <v>11</v>
      </c>
      <c r="B33" s="259">
        <v>57378</v>
      </c>
      <c r="C33" s="259">
        <v>91793</v>
      </c>
      <c r="D33" s="259">
        <v>108138</v>
      </c>
      <c r="E33" s="261">
        <f t="shared" si="19"/>
        <v>0.17806368677350126</v>
      </c>
      <c r="F33" s="261">
        <f t="shared" si="20"/>
        <v>0.88465962564048928</v>
      </c>
      <c r="G33" s="259">
        <f t="shared" si="21"/>
        <v>16345</v>
      </c>
      <c r="H33" s="259">
        <f t="shared" si="22"/>
        <v>50760</v>
      </c>
      <c r="I33" s="261">
        <f t="shared" si="23"/>
        <v>0.17001172841641224</v>
      </c>
      <c r="J33" s="303"/>
      <c r="K33" s="259">
        <v>532988</v>
      </c>
      <c r="L33" s="259">
        <v>737936</v>
      </c>
      <c r="M33" s="259">
        <v>1078137</v>
      </c>
      <c r="N33" s="261">
        <f t="shared" si="24"/>
        <v>0.46101694455887765</v>
      </c>
      <c r="O33" s="261">
        <f t="shared" si="25"/>
        <v>1.0228166487800849</v>
      </c>
      <c r="P33" s="259">
        <f t="shared" si="26"/>
        <v>340201</v>
      </c>
      <c r="Q33" s="259">
        <f t="shared" si="27"/>
        <v>545149</v>
      </c>
      <c r="R33" s="261">
        <f t="shared" si="28"/>
        <v>1.6950187245897412</v>
      </c>
    </row>
    <row r="34" spans="1:18" x14ac:dyDescent="0.25">
      <c r="A34" s="258" t="s">
        <v>132</v>
      </c>
      <c r="B34" s="259">
        <v>26595</v>
      </c>
      <c r="C34" s="259">
        <v>34922</v>
      </c>
      <c r="D34" s="259">
        <v>36280</v>
      </c>
      <c r="E34" s="261">
        <f t="shared" si="19"/>
        <v>3.8886661703224412E-2</v>
      </c>
      <c r="F34" s="261">
        <f t="shared" si="20"/>
        <v>0.36416619665350636</v>
      </c>
      <c r="G34" s="259">
        <f t="shared" si="21"/>
        <v>1358</v>
      </c>
      <c r="H34" s="259">
        <f t="shared" si="22"/>
        <v>9685</v>
      </c>
      <c r="I34" s="261">
        <f t="shared" si="23"/>
        <v>5.7038464803745546E-2</v>
      </c>
      <c r="J34" s="303"/>
      <c r="K34" s="259">
        <v>446687</v>
      </c>
      <c r="L34" s="259">
        <v>351690</v>
      </c>
      <c r="M34" s="259">
        <v>360275</v>
      </c>
      <c r="N34" s="261">
        <f t="shared" si="24"/>
        <v>2.4410702607409851E-2</v>
      </c>
      <c r="O34" s="261">
        <f t="shared" si="25"/>
        <v>-0.19345089514581804</v>
      </c>
      <c r="P34" s="259">
        <f t="shared" si="26"/>
        <v>8585</v>
      </c>
      <c r="Q34" s="259">
        <f t="shared" si="27"/>
        <v>-86412</v>
      </c>
      <c r="R34" s="261">
        <f t="shared" si="28"/>
        <v>0.56641490923840754</v>
      </c>
    </row>
    <row r="35" spans="1:18" x14ac:dyDescent="0.25">
      <c r="A35" s="258" t="s">
        <v>133</v>
      </c>
      <c r="B35" s="259">
        <v>24548</v>
      </c>
      <c r="C35" s="259">
        <v>22342</v>
      </c>
      <c r="D35" s="259">
        <v>22472</v>
      </c>
      <c r="E35" s="261">
        <f t="shared" si="19"/>
        <v>5.8186375436397597E-3</v>
      </c>
      <c r="F35" s="261">
        <f t="shared" si="20"/>
        <v>-8.456900765846509E-2</v>
      </c>
      <c r="G35" s="259">
        <f t="shared" si="21"/>
        <v>130</v>
      </c>
      <c r="H35" s="259">
        <f t="shared" si="22"/>
        <v>-2076</v>
      </c>
      <c r="I35" s="261">
        <f t="shared" si="23"/>
        <v>3.5329889224635334E-2</v>
      </c>
      <c r="J35" s="303"/>
      <c r="K35" s="259">
        <v>187095</v>
      </c>
      <c r="L35" s="259">
        <v>209630</v>
      </c>
      <c r="M35" s="259">
        <v>216892</v>
      </c>
      <c r="N35" s="261">
        <f t="shared" si="24"/>
        <v>3.4641988265038393E-2</v>
      </c>
      <c r="O35" s="261">
        <f t="shared" si="25"/>
        <v>0.15926133782303098</v>
      </c>
      <c r="P35" s="259">
        <f t="shared" si="26"/>
        <v>7262</v>
      </c>
      <c r="Q35" s="259">
        <f t="shared" si="27"/>
        <v>29797</v>
      </c>
      <c r="R35" s="261">
        <f t="shared" si="28"/>
        <v>0.34099191588241395</v>
      </c>
    </row>
    <row r="36" spans="1:18" x14ac:dyDescent="0.25">
      <c r="A36" s="258" t="s">
        <v>134</v>
      </c>
      <c r="B36" s="259">
        <v>34507</v>
      </c>
      <c r="C36" s="259">
        <v>29746</v>
      </c>
      <c r="D36" s="259">
        <v>51973</v>
      </c>
      <c r="E36" s="261">
        <f t="shared" si="19"/>
        <v>0.74722651785113969</v>
      </c>
      <c r="F36" s="261">
        <f t="shared" si="20"/>
        <v>0.50615817080592351</v>
      </c>
      <c r="G36" s="259">
        <f t="shared" si="21"/>
        <v>22227</v>
      </c>
      <c r="H36" s="259">
        <f t="shared" si="22"/>
        <v>17466</v>
      </c>
      <c r="I36" s="261">
        <f t="shared" si="23"/>
        <v>8.1710587961550923E-2</v>
      </c>
      <c r="J36" s="303"/>
      <c r="K36" s="259">
        <v>161636</v>
      </c>
      <c r="L36" s="259">
        <v>145913</v>
      </c>
      <c r="M36" s="259">
        <v>211675</v>
      </c>
      <c r="N36" s="261">
        <f t="shared" si="24"/>
        <v>0.45069322130310518</v>
      </c>
      <c r="O36" s="261">
        <f t="shared" si="25"/>
        <v>0.30957831176223127</v>
      </c>
      <c r="P36" s="259">
        <f t="shared" si="26"/>
        <v>65762</v>
      </c>
      <c r="Q36" s="259">
        <f t="shared" si="27"/>
        <v>50039</v>
      </c>
      <c r="R36" s="261">
        <f t="shared" si="28"/>
        <v>0.33278988526275738</v>
      </c>
    </row>
    <row r="37" spans="1:18" x14ac:dyDescent="0.25">
      <c r="A37" s="258" t="s">
        <v>135</v>
      </c>
      <c r="B37" s="259">
        <v>26455</v>
      </c>
      <c r="C37" s="259">
        <v>45029</v>
      </c>
      <c r="D37" s="259">
        <v>49629</v>
      </c>
      <c r="E37" s="261">
        <f t="shared" si="19"/>
        <v>0.10215638810544325</v>
      </c>
      <c r="F37" s="261">
        <f t="shared" si="20"/>
        <v>0.87597807597807598</v>
      </c>
      <c r="G37" s="259">
        <f t="shared" si="21"/>
        <v>4600</v>
      </c>
      <c r="H37" s="259">
        <f t="shared" si="22"/>
        <v>23174</v>
      </c>
      <c r="I37" s="261">
        <f t="shared" si="23"/>
        <v>7.802541261700903E-2</v>
      </c>
      <c r="J37" s="303"/>
      <c r="K37" s="259">
        <v>317896</v>
      </c>
      <c r="L37" s="259">
        <v>555064</v>
      </c>
      <c r="M37" s="259">
        <v>554068</v>
      </c>
      <c r="N37" s="261">
        <f t="shared" si="24"/>
        <v>-1.7943876742141374E-3</v>
      </c>
      <c r="O37" s="261">
        <f t="shared" si="25"/>
        <v>0.74292221355411825</v>
      </c>
      <c r="P37" s="259">
        <f t="shared" si="26"/>
        <v>-996</v>
      </c>
      <c r="Q37" s="259">
        <f t="shared" si="27"/>
        <v>236172</v>
      </c>
      <c r="R37" s="261">
        <f t="shared" si="28"/>
        <v>0.87109118293499688</v>
      </c>
    </row>
    <row r="38" spans="1:18" ht="21" x14ac:dyDescent="0.35">
      <c r="A38" s="490" t="s">
        <v>136</v>
      </c>
      <c r="B38" s="490"/>
      <c r="C38" s="490"/>
      <c r="D38" s="490"/>
      <c r="E38" s="490"/>
      <c r="F38" s="490"/>
      <c r="G38" s="490"/>
      <c r="H38" s="490"/>
      <c r="I38" s="490"/>
      <c r="J38" s="490"/>
      <c r="K38" s="490"/>
      <c r="L38" s="490"/>
      <c r="M38" s="490"/>
      <c r="N38" s="490"/>
      <c r="O38" s="490"/>
      <c r="P38" s="490"/>
      <c r="Q38" s="490"/>
      <c r="R38" s="490"/>
    </row>
    <row r="39" spans="1:18" x14ac:dyDescent="0.25">
      <c r="A39" s="54"/>
      <c r="B39" s="329" t="s">
        <v>146</v>
      </c>
      <c r="C39" s="330"/>
      <c r="D39" s="330"/>
      <c r="E39" s="330"/>
      <c r="F39" s="330"/>
      <c r="G39" s="330"/>
      <c r="H39" s="330"/>
      <c r="I39" s="331"/>
      <c r="J39" s="309"/>
      <c r="K39" s="329" t="str">
        <f>CONCATENATE("acumulado ",B39)</f>
        <v>acumulado diciembre</v>
      </c>
      <c r="L39" s="330"/>
      <c r="M39" s="330"/>
      <c r="N39" s="330"/>
      <c r="O39" s="330"/>
      <c r="P39" s="330"/>
      <c r="Q39" s="330"/>
      <c r="R39" s="331"/>
    </row>
    <row r="40" spans="1:18" x14ac:dyDescent="0.25">
      <c r="A40" s="4"/>
      <c r="B40" s="5">
        <v>2019</v>
      </c>
      <c r="C40" s="5">
        <v>2022</v>
      </c>
      <c r="D40" s="5">
        <v>2023</v>
      </c>
      <c r="E40" s="5" t="str">
        <f>CONCATENATE("var ",RIGHT(D40,2),"/",RIGHT(C40,2))</f>
        <v>var 23/22</v>
      </c>
      <c r="F40" s="5" t="str">
        <f>CONCATENATE("var ",RIGHT(D40,2),"/",RIGHT(B40,2))</f>
        <v>var 23/19</v>
      </c>
      <c r="G40" s="5" t="str">
        <f>CONCATENATE("dif ",RIGHT(D40,2),"-",RIGHT(C40,2))</f>
        <v>dif 23-22</v>
      </c>
      <c r="H40" s="5" t="str">
        <f>CONCATENATE("dif ",RIGHT(D40,2),"-",RIGHT(B40,2))</f>
        <v>dif 23-19</v>
      </c>
      <c r="I40" s="5" t="str">
        <f>CONCATENATE("cuota ",RIGHT(D40,2))</f>
        <v>cuota 23</v>
      </c>
      <c r="J40" s="309"/>
      <c r="K40" s="5">
        <v>2019</v>
      </c>
      <c r="L40" s="5">
        <v>2022</v>
      </c>
      <c r="M40" s="5">
        <v>2023</v>
      </c>
      <c r="N40" s="5" t="str">
        <f>CONCATENATE("var ",RIGHT(M40,2),"/",RIGHT(L40,2))</f>
        <v>var 23/22</v>
      </c>
      <c r="O40" s="5" t="str">
        <f>CONCATENATE("var ",RIGHT(M40,2),"/",RIGHT(K40,2))</f>
        <v>var 23/19</v>
      </c>
      <c r="P40" s="5" t="str">
        <f>CONCATENATE("dif ",RIGHT(M40,2),"-",RIGHT(L40,2))</f>
        <v>dif 23-22</v>
      </c>
      <c r="Q40" s="5" t="str">
        <f>CONCATENATE("dif ",RIGHT(M40,2),"-",RIGHT(K40,2))</f>
        <v>dif 23-19</v>
      </c>
      <c r="R40" s="5" t="str">
        <f>CONCATENATE("cuota ",RIGHT(M40,2))</f>
        <v>cuota 23</v>
      </c>
    </row>
    <row r="41" spans="1:18" x14ac:dyDescent="0.25">
      <c r="A41" s="310" t="s">
        <v>137</v>
      </c>
      <c r="B41" s="311">
        <v>526258</v>
      </c>
      <c r="C41" s="311">
        <v>584798</v>
      </c>
      <c r="D41" s="311">
        <v>636062</v>
      </c>
      <c r="E41" s="312">
        <f t="shared" ref="E41:E45" si="29">D41/C41-1</f>
        <v>8.7661038512443668E-2</v>
      </c>
      <c r="F41" s="312">
        <f t="shared" ref="F41:F45" si="30">D41/B41-1</f>
        <v>0.20865050982597899</v>
      </c>
      <c r="G41" s="311">
        <f t="shared" ref="G41:G45" si="31">D41-C41</f>
        <v>51264</v>
      </c>
      <c r="H41" s="311">
        <f t="shared" ref="H41:H45" si="32">D41-B41</f>
        <v>109804</v>
      </c>
      <c r="I41" s="312">
        <f>D41/$D$41</f>
        <v>1</v>
      </c>
      <c r="J41" s="313"/>
      <c r="K41" s="311">
        <v>5889454</v>
      </c>
      <c r="L41" s="311">
        <v>5951456</v>
      </c>
      <c r="M41" s="311">
        <v>6572823</v>
      </c>
      <c r="N41" s="312">
        <f t="shared" ref="N41:N45" si="33">M41/L41-1</f>
        <v>0.10440587983847993</v>
      </c>
      <c r="O41" s="312">
        <f t="shared" ref="O41:O45" si="34">M41/K41-1</f>
        <v>0.11603265769628224</v>
      </c>
      <c r="P41" s="311">
        <f t="shared" ref="P41:P45" si="35">M41-L41</f>
        <v>621367</v>
      </c>
      <c r="Q41" s="311">
        <f t="shared" ref="Q41:Q45" si="36">M41-K41</f>
        <v>683369</v>
      </c>
      <c r="R41" s="312">
        <f>M41/$D$41</f>
        <v>10.333619993019548</v>
      </c>
    </row>
    <row r="42" spans="1:18" x14ac:dyDescent="0.25">
      <c r="A42" s="258" t="s">
        <v>138</v>
      </c>
      <c r="B42" s="259">
        <v>497169</v>
      </c>
      <c r="C42" s="259">
        <v>544341</v>
      </c>
      <c r="D42" s="259">
        <v>601305</v>
      </c>
      <c r="E42" s="260">
        <f t="shared" si="29"/>
        <v>0.10464763815328992</v>
      </c>
      <c r="F42" s="260">
        <f t="shared" si="30"/>
        <v>0.20945795091809827</v>
      </c>
      <c r="G42" s="259">
        <f t="shared" si="31"/>
        <v>56964</v>
      </c>
      <c r="H42" s="259">
        <f t="shared" si="32"/>
        <v>104136</v>
      </c>
      <c r="I42" s="260">
        <f>D42/$D$41</f>
        <v>0.94535595586593757</v>
      </c>
      <c r="J42" s="309"/>
      <c r="K42" s="259">
        <v>5640060</v>
      </c>
      <c r="L42" s="259">
        <v>5667247</v>
      </c>
      <c r="M42" s="259">
        <v>6286999</v>
      </c>
      <c r="N42" s="260">
        <f t="shared" si="33"/>
        <v>0.10935680057707042</v>
      </c>
      <c r="O42" s="260">
        <f t="shared" si="34"/>
        <v>0.11470427619564338</v>
      </c>
      <c r="P42" s="259">
        <f t="shared" si="35"/>
        <v>619752</v>
      </c>
      <c r="Q42" s="259">
        <f t="shared" si="36"/>
        <v>646939</v>
      </c>
      <c r="R42" s="260">
        <f>M42/$D$41</f>
        <v>9.8842549940100177</v>
      </c>
    </row>
    <row r="43" spans="1:18" x14ac:dyDescent="0.25">
      <c r="A43" s="258" t="s">
        <v>139</v>
      </c>
      <c r="B43" s="259">
        <v>7948</v>
      </c>
      <c r="C43" s="259">
        <v>10115</v>
      </c>
      <c r="D43" s="259">
        <v>10110</v>
      </c>
      <c r="E43" s="260">
        <f t="shared" si="29"/>
        <v>-4.9431537320809849E-4</v>
      </c>
      <c r="F43" s="260">
        <f t="shared" si="30"/>
        <v>0.27201811776547569</v>
      </c>
      <c r="G43" s="259">
        <f t="shared" si="31"/>
        <v>-5</v>
      </c>
      <c r="H43" s="259">
        <f t="shared" si="32"/>
        <v>2162</v>
      </c>
      <c r="I43" s="260">
        <f>D43/$D$41</f>
        <v>1.5894676934009578E-2</v>
      </c>
      <c r="J43" s="309"/>
      <c r="K43" s="259">
        <v>79484</v>
      </c>
      <c r="L43" s="259">
        <v>103819</v>
      </c>
      <c r="M43" s="259">
        <v>108047</v>
      </c>
      <c r="N43" s="260">
        <f t="shared" si="33"/>
        <v>4.0724722834933891E-2</v>
      </c>
      <c r="O43" s="260">
        <f t="shared" si="34"/>
        <v>0.35935534195561369</v>
      </c>
      <c r="P43" s="259">
        <f t="shared" si="35"/>
        <v>4228</v>
      </c>
      <c r="Q43" s="259">
        <f t="shared" si="36"/>
        <v>28563</v>
      </c>
      <c r="R43" s="260">
        <f>M43/$D$41</f>
        <v>0.16986866060226832</v>
      </c>
    </row>
    <row r="44" spans="1:18" x14ac:dyDescent="0.25">
      <c r="A44" s="314" t="s">
        <v>140</v>
      </c>
      <c r="B44" s="259">
        <v>15231</v>
      </c>
      <c r="C44" s="259">
        <v>15560</v>
      </c>
      <c r="D44" s="259">
        <v>13007</v>
      </c>
      <c r="E44" s="260">
        <f t="shared" si="29"/>
        <v>-0.16407455012853467</v>
      </c>
      <c r="F44" s="260">
        <f t="shared" si="30"/>
        <v>-0.14601798962641976</v>
      </c>
      <c r="G44" s="259">
        <f t="shared" si="31"/>
        <v>-2553</v>
      </c>
      <c r="H44" s="259">
        <f t="shared" si="32"/>
        <v>-2224</v>
      </c>
      <c r="I44" s="260">
        <f>D44/$D$41</f>
        <v>2.0449264379887495E-2</v>
      </c>
      <c r="J44" s="309"/>
      <c r="K44" s="259">
        <v>137280</v>
      </c>
      <c r="L44" s="259">
        <v>111223</v>
      </c>
      <c r="M44" s="259">
        <v>108129</v>
      </c>
      <c r="N44" s="260">
        <f t="shared" si="33"/>
        <v>-2.7817987286802182E-2</v>
      </c>
      <c r="O44" s="260">
        <f t="shared" si="34"/>
        <v>-0.21234702797202798</v>
      </c>
      <c r="P44" s="259">
        <f t="shared" si="35"/>
        <v>-3094</v>
      </c>
      <c r="Q44" s="259">
        <f t="shared" si="36"/>
        <v>-29151</v>
      </c>
      <c r="R44" s="260">
        <f>M44/$D$41</f>
        <v>0.16999757885237601</v>
      </c>
    </row>
    <row r="45" spans="1:18" x14ac:dyDescent="0.25">
      <c r="A45" s="258" t="s">
        <v>141</v>
      </c>
      <c r="B45" s="259">
        <v>5909</v>
      </c>
      <c r="C45" s="259">
        <v>14782</v>
      </c>
      <c r="D45" s="259">
        <v>11641</v>
      </c>
      <c r="E45" s="260">
        <f t="shared" si="29"/>
        <v>-0.21248816127722903</v>
      </c>
      <c r="F45" s="260">
        <f t="shared" si="30"/>
        <v>0.97004569301066179</v>
      </c>
      <c r="G45" s="259">
        <f t="shared" si="31"/>
        <v>-3141</v>
      </c>
      <c r="H45" s="259">
        <f t="shared" si="32"/>
        <v>5732</v>
      </c>
      <c r="I45" s="260">
        <f>D45/$D$41</f>
        <v>1.830167499394713E-2</v>
      </c>
      <c r="J45" s="309"/>
      <c r="K45" s="259">
        <v>32632</v>
      </c>
      <c r="L45" s="259">
        <v>69170</v>
      </c>
      <c r="M45" s="259">
        <v>69654</v>
      </c>
      <c r="N45" s="260">
        <f t="shared" si="33"/>
        <v>6.9972531444266739E-3</v>
      </c>
      <c r="O45" s="260">
        <f t="shared" si="34"/>
        <v>1.1345305221868105</v>
      </c>
      <c r="P45" s="259">
        <f t="shared" si="35"/>
        <v>484</v>
      </c>
      <c r="Q45" s="259">
        <f t="shared" si="36"/>
        <v>37022</v>
      </c>
      <c r="R45" s="260">
        <f>M45/$D$41</f>
        <v>0.10950819259757696</v>
      </c>
    </row>
    <row r="46" spans="1:18" ht="21" x14ac:dyDescent="0.35">
      <c r="A46" s="491" t="s">
        <v>142</v>
      </c>
      <c r="B46" s="491"/>
      <c r="C46" s="491"/>
      <c r="D46" s="491"/>
      <c r="E46" s="491"/>
      <c r="F46" s="491"/>
      <c r="G46" s="491"/>
      <c r="H46" s="491"/>
      <c r="I46" s="491"/>
      <c r="J46" s="491"/>
      <c r="K46" s="491"/>
      <c r="L46" s="491"/>
      <c r="M46" s="491"/>
      <c r="N46" s="491"/>
      <c r="O46" s="491"/>
      <c r="P46" s="491"/>
      <c r="Q46" s="491"/>
      <c r="R46" s="491"/>
    </row>
    <row r="47" spans="1:18" x14ac:dyDescent="0.25">
      <c r="A47" s="54"/>
      <c r="B47" s="329" t="s">
        <v>146</v>
      </c>
      <c r="C47" s="330"/>
      <c r="D47" s="330"/>
      <c r="E47" s="330"/>
      <c r="F47" s="330"/>
      <c r="G47" s="330"/>
      <c r="H47" s="330"/>
      <c r="I47" s="331"/>
      <c r="J47" s="315"/>
      <c r="K47" s="329" t="str">
        <f>CONCATENATE("acumulado ",B47)</f>
        <v>acumulado diciembre</v>
      </c>
      <c r="L47" s="330"/>
      <c r="M47" s="330"/>
      <c r="N47" s="330"/>
      <c r="O47" s="330"/>
      <c r="P47" s="330"/>
      <c r="Q47" s="330"/>
      <c r="R47" s="331"/>
    </row>
    <row r="48" spans="1:18" x14ac:dyDescent="0.25">
      <c r="A48" s="4"/>
      <c r="B48" s="5">
        <v>2019</v>
      </c>
      <c r="C48" s="5">
        <v>2022</v>
      </c>
      <c r="D48" s="5">
        <v>2023</v>
      </c>
      <c r="E48" s="5" t="str">
        <f>CONCATENATE("var ",RIGHT(D48,2),"/",RIGHT(C48,2))</f>
        <v>var 23/22</v>
      </c>
      <c r="F48" s="5" t="str">
        <f>CONCATENATE("var ",RIGHT(D48,2),"/",RIGHT(B48,2))</f>
        <v>var 23/19</v>
      </c>
      <c r="G48" s="5" t="str">
        <f>CONCATENATE("dif ",RIGHT(D48,2),"-",RIGHT(C48,2))</f>
        <v>dif 23-22</v>
      </c>
      <c r="H48" s="5" t="str">
        <f>CONCATENATE("dif ",RIGHT(D48,2),"-",RIGHT(B48,2))</f>
        <v>dif 23-19</v>
      </c>
      <c r="I48" s="5" t="str">
        <f>CONCATENATE("cuota ",RIGHT(D48,2))</f>
        <v>cuota 23</v>
      </c>
      <c r="J48" s="315"/>
      <c r="K48" s="5">
        <v>2019</v>
      </c>
      <c r="L48" s="5">
        <v>2022</v>
      </c>
      <c r="M48" s="5">
        <v>2023</v>
      </c>
      <c r="N48" s="5" t="str">
        <f>CONCATENATE("var ",RIGHT(M48,2),"/",RIGHT(L48,2))</f>
        <v>var 23/22</v>
      </c>
      <c r="O48" s="5" t="str">
        <f>CONCATENATE("var ",RIGHT(M48,2),"/",RIGHT(K48,2))</f>
        <v>var 23/19</v>
      </c>
      <c r="P48" s="5" t="str">
        <f>CONCATENATE("dif ",RIGHT(M48,2),"-",RIGHT(L48,2))</f>
        <v>dif 23-22</v>
      </c>
      <c r="Q48" s="5" t="str">
        <f>CONCATENATE("dif ",RIGHT(M48,2),"-",RIGHT(K48,2))</f>
        <v>dif 23-19</v>
      </c>
      <c r="R48" s="5" t="str">
        <f>CONCATENATE("cuota ",RIGHT(M48,2))</f>
        <v>cuota 23</v>
      </c>
    </row>
    <row r="49" spans="1:18" x14ac:dyDescent="0.25">
      <c r="A49" s="316" t="s">
        <v>118</v>
      </c>
      <c r="B49" s="317">
        <v>526258</v>
      </c>
      <c r="C49" s="317">
        <v>584798</v>
      </c>
      <c r="D49" s="317">
        <v>636062</v>
      </c>
      <c r="E49" s="318">
        <f t="shared" ref="E49:E51" si="37">D49/C49-1</f>
        <v>8.7661038512443668E-2</v>
      </c>
      <c r="F49" s="318">
        <f t="shared" ref="F49:F51" si="38">D49/B49-1</f>
        <v>0.20865050982597899</v>
      </c>
      <c r="G49" s="317">
        <f t="shared" ref="G49:G51" si="39">D49-C49</f>
        <v>51264</v>
      </c>
      <c r="H49" s="317">
        <f t="shared" ref="H49:H51" si="40">D49-B49</f>
        <v>109804</v>
      </c>
      <c r="I49" s="318">
        <f>D49/$D$49</f>
        <v>1</v>
      </c>
      <c r="J49" s="319"/>
      <c r="K49" s="317">
        <v>5889454</v>
      </c>
      <c r="L49" s="317">
        <v>5951456</v>
      </c>
      <c r="M49" s="317">
        <v>6572823</v>
      </c>
      <c r="N49" s="318">
        <f t="shared" ref="N49:N51" si="41">M49/L49-1</f>
        <v>0.10440587983847993</v>
      </c>
      <c r="O49" s="318">
        <f t="shared" ref="O49:O51" si="42">M49/K49-1</f>
        <v>0.11603265769628224</v>
      </c>
      <c r="P49" s="317">
        <f t="shared" ref="P49:P51" si="43">M49-L49</f>
        <v>621367</v>
      </c>
      <c r="Q49" s="317">
        <f t="shared" ref="Q49:Q51" si="44">M49-K49</f>
        <v>683369</v>
      </c>
      <c r="R49" s="318">
        <f>M49/$D$49</f>
        <v>10.333619993019548</v>
      </c>
    </row>
    <row r="50" spans="1:18" x14ac:dyDescent="0.25">
      <c r="A50" s="258" t="s">
        <v>143</v>
      </c>
      <c r="B50" s="259">
        <v>272537</v>
      </c>
      <c r="C50" s="259">
        <v>240344</v>
      </c>
      <c r="D50" s="259">
        <v>268318</v>
      </c>
      <c r="E50" s="260">
        <f t="shared" si="37"/>
        <v>0.11639150550877075</v>
      </c>
      <c r="F50" s="260">
        <f t="shared" si="38"/>
        <v>-1.5480466872388021E-2</v>
      </c>
      <c r="G50" s="259">
        <f t="shared" si="39"/>
        <v>27974</v>
      </c>
      <c r="H50" s="259">
        <f t="shared" si="40"/>
        <v>-4219</v>
      </c>
      <c r="I50" s="260">
        <f>D50/$D$49</f>
        <v>0.42184252478531969</v>
      </c>
      <c r="J50" s="315"/>
      <c r="K50" s="259">
        <v>3104256</v>
      </c>
      <c r="L50" s="259">
        <v>2461104</v>
      </c>
      <c r="M50" s="259">
        <v>2662285</v>
      </c>
      <c r="N50" s="260">
        <f t="shared" si="41"/>
        <v>8.1744209102906584E-2</v>
      </c>
      <c r="O50" s="260">
        <f t="shared" si="42"/>
        <v>-0.14237582209714661</v>
      </c>
      <c r="P50" s="259">
        <f t="shared" si="43"/>
        <v>201181</v>
      </c>
      <c r="Q50" s="259">
        <f t="shared" si="44"/>
        <v>-441971</v>
      </c>
      <c r="R50" s="260">
        <f>M50/$D$49</f>
        <v>4.185574676682462</v>
      </c>
    </row>
    <row r="51" spans="1:18" x14ac:dyDescent="0.25">
      <c r="A51" s="258" t="s">
        <v>144</v>
      </c>
      <c r="B51" s="259">
        <v>253721</v>
      </c>
      <c r="C51" s="259">
        <v>344454</v>
      </c>
      <c r="D51" s="259">
        <v>367744</v>
      </c>
      <c r="E51" s="260">
        <f t="shared" si="37"/>
        <v>6.7614253282005654E-2</v>
      </c>
      <c r="F51" s="260">
        <f t="shared" si="38"/>
        <v>0.44940308449044419</v>
      </c>
      <c r="G51" s="259">
        <f t="shared" si="39"/>
        <v>23290</v>
      </c>
      <c r="H51" s="259">
        <f t="shared" si="40"/>
        <v>114023</v>
      </c>
      <c r="I51" s="260">
        <f>D51/$D$49</f>
        <v>0.57815747521468031</v>
      </c>
      <c r="J51" s="315"/>
      <c r="K51" s="259">
        <v>2785197</v>
      </c>
      <c r="L51" s="259">
        <v>3490353</v>
      </c>
      <c r="M51" s="259">
        <v>3910538</v>
      </c>
      <c r="N51" s="260">
        <f t="shared" si="41"/>
        <v>0.1203846716936654</v>
      </c>
      <c r="O51" s="260">
        <f t="shared" si="42"/>
        <v>0.40404359188955041</v>
      </c>
      <c r="P51" s="259">
        <f t="shared" si="43"/>
        <v>420185</v>
      </c>
      <c r="Q51" s="259">
        <f t="shared" si="44"/>
        <v>1125341</v>
      </c>
      <c r="R51" s="260">
        <f>M51/$D$49</f>
        <v>6.148045316337087</v>
      </c>
    </row>
    <row r="52" spans="1:18" ht="21" x14ac:dyDescent="0.35">
      <c r="A52" s="427" t="s">
        <v>145</v>
      </c>
      <c r="B52" s="427"/>
      <c r="C52" s="427"/>
      <c r="D52" s="427"/>
      <c r="E52" s="427"/>
      <c r="F52" s="427"/>
      <c r="G52" s="427"/>
      <c r="H52" s="427"/>
      <c r="I52" s="427"/>
      <c r="J52" s="427"/>
      <c r="K52" s="427"/>
      <c r="L52" s="427"/>
      <c r="M52" s="427"/>
      <c r="N52" s="427"/>
      <c r="O52" s="427"/>
      <c r="P52" s="427"/>
      <c r="Q52" s="427"/>
      <c r="R52" s="427"/>
    </row>
  </sheetData>
  <mergeCells count="19">
    <mergeCell ref="A52:R52"/>
    <mergeCell ref="A38:R38"/>
    <mergeCell ref="B39:I39"/>
    <mergeCell ref="K39:R39"/>
    <mergeCell ref="A46:R46"/>
    <mergeCell ref="B47:I47"/>
    <mergeCell ref="K47:R47"/>
    <mergeCell ref="A19:R19"/>
    <mergeCell ref="B20:I20"/>
    <mergeCell ref="K20:R20"/>
    <mergeCell ref="A27:R27"/>
    <mergeCell ref="B28:I28"/>
    <mergeCell ref="K28:R28"/>
    <mergeCell ref="A1:R1"/>
    <mergeCell ref="A2:R2"/>
    <mergeCell ref="A3:R3"/>
    <mergeCell ref="A4:R4"/>
    <mergeCell ref="B5:I5"/>
    <mergeCell ref="K5:R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82f571-e864-4b98-84bd-930f661ed42a">
      <Terms xmlns="http://schemas.microsoft.com/office/infopath/2007/PartnerControls"/>
    </lcf76f155ced4ddcb4097134ff3c332f>
    <TaxCatchAll xmlns="8c9163ab-4d1c-46a7-8d61-b5cee27b745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9" ma:contentTypeDescription="Crear nuevo documento." ma:contentTypeScope="" ma:versionID="090c0b7294b84836526f6f7c1d9c854f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c85de1f908bc78fd08d97c8a0418e287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2AD868-033D-4F51-87A5-5915BA628C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A8146-F79F-4457-8155-16241342818B}">
  <ds:schemaRefs>
    <ds:schemaRef ds:uri="http://schemas.microsoft.com/office/2006/metadata/properties"/>
    <ds:schemaRef ds:uri="http://schemas.microsoft.com/office/infopath/2007/PartnerControls"/>
    <ds:schemaRef ds:uri="9b82f571-e864-4b98-84bd-930f661ed42a"/>
    <ds:schemaRef ds:uri="8c9163ab-4d1c-46a7-8d61-b5cee27b7450"/>
  </ds:schemaRefs>
</ds:datastoreItem>
</file>

<file path=customXml/itemProps3.xml><?xml version="1.0" encoding="utf-8"?>
<ds:datastoreItem xmlns:ds="http://schemas.openxmlformats.org/officeDocument/2006/customXml" ds:itemID="{593D3D29-E8AE-4335-8525-E948775C0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82f571-e864-4b98-84bd-930f661ed42a"/>
    <ds:schemaRef ds:uri="8c9163ab-4d1c-46a7-8d61-b5cee27b7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Indicadores alojativos</vt:lpstr>
      <vt:lpstr>Pasajeros</vt:lpstr>
      <vt:lpstr>Turistas FRONTUR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Pérez García</dc:creator>
  <cp:lastModifiedBy>Marjorie Pérez García</cp:lastModifiedBy>
  <dcterms:created xsi:type="dcterms:W3CDTF">2024-02-06T14:50:27Z</dcterms:created>
  <dcterms:modified xsi:type="dcterms:W3CDTF">2024-02-20T11:56:10Z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0x010100F969C42FB1FA284BA60CDF94DEB4DBF3</vt:lpwstr>
  </property>
  <property fmtid="{D5CDD505-2E9C-101B-9397-08002B2CF9AE}" pid="3" name="MediaServiceImageTags">
    <vt:lpwstr/>
  </property>
</Properties>
</file>