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BOLETIN ESTADÍSTICO SPET/INDICADORES TURISTICOS TENERIFE (NEW)/2022/"/>
    </mc:Choice>
  </mc:AlternateContent>
  <xr:revisionPtr revIDLastSave="0" documentId="8_{F94AE493-E3A4-4D04-9935-938675F8AD89}" xr6:coauthVersionLast="47" xr6:coauthVersionMax="47" xr10:uidLastSave="{00000000-0000-0000-0000-000000000000}"/>
  <bookViews>
    <workbookView xWindow="-120" yWindow="-120" windowWidth="29040" windowHeight="15720" xr2:uid="{3272CE10-A70A-4869-AAD3-38F01B2EF404}"/>
  </bookViews>
  <sheets>
    <sheet name="Indicadores alojativos" sheetId="1" r:id="rId1"/>
    <sheet name="Pasajer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4" i="2" l="1"/>
  <c r="K75" i="2"/>
  <c r="K50" i="2"/>
  <c r="K44" i="2"/>
  <c r="K38" i="2"/>
  <c r="K11" i="2"/>
  <c r="K5" i="2"/>
  <c r="Q351" i="1"/>
  <c r="Q336" i="1"/>
  <c r="Q322" i="1"/>
  <c r="Q307" i="1"/>
  <c r="K290" i="1"/>
  <c r="K274" i="1"/>
  <c r="K259" i="1"/>
  <c r="K243" i="1"/>
  <c r="R230" i="1"/>
  <c r="I230" i="1"/>
  <c r="K229" i="1"/>
  <c r="R214" i="1"/>
  <c r="I214" i="1"/>
  <c r="K213" i="1"/>
  <c r="K198" i="1"/>
  <c r="K182" i="1"/>
  <c r="K168" i="1"/>
  <c r="K142" i="1"/>
  <c r="K126" i="1"/>
  <c r="R113" i="1"/>
  <c r="I113" i="1"/>
  <c r="K112" i="1"/>
  <c r="R87" i="1"/>
  <c r="I87" i="1"/>
  <c r="K86" i="1"/>
  <c r="R71" i="1"/>
  <c r="I71" i="1"/>
  <c r="K70" i="1"/>
  <c r="R57" i="1"/>
  <c r="I57" i="1"/>
  <c r="K56" i="1"/>
  <c r="R22" i="1"/>
  <c r="I22" i="1"/>
  <c r="K21" i="1"/>
  <c r="R6" i="1"/>
  <c r="I6" i="1"/>
  <c r="K5" i="1"/>
  <c r="K54" i="1" l="1"/>
  <c r="I31" i="1"/>
  <c r="H31" i="1"/>
  <c r="F31" i="1"/>
  <c r="G31" i="1"/>
  <c r="E31" i="1"/>
  <c r="I35" i="1"/>
  <c r="H35" i="1"/>
  <c r="F35" i="1"/>
  <c r="G35" i="1"/>
  <c r="E35" i="1"/>
  <c r="I39" i="1"/>
  <c r="H39" i="1"/>
  <c r="G39" i="1"/>
  <c r="F39" i="1"/>
  <c r="E39" i="1"/>
  <c r="R58" i="1"/>
  <c r="Q58" i="1"/>
  <c r="P58" i="1"/>
  <c r="O58" i="1"/>
  <c r="M68" i="1"/>
  <c r="N58" i="1"/>
  <c r="R62" i="1"/>
  <c r="Q62" i="1"/>
  <c r="P62" i="1"/>
  <c r="O62" i="1"/>
  <c r="N62" i="1"/>
  <c r="I67" i="1"/>
  <c r="H67" i="1"/>
  <c r="G67" i="1"/>
  <c r="F67" i="1"/>
  <c r="E67" i="1"/>
  <c r="L129" i="1"/>
  <c r="L131" i="1"/>
  <c r="L133" i="1"/>
  <c r="L135" i="1"/>
  <c r="R9" i="1"/>
  <c r="O9" i="1"/>
  <c r="N9" i="1"/>
  <c r="Q9" i="1"/>
  <c r="P9" i="1"/>
  <c r="R11" i="1"/>
  <c r="Q11" i="1"/>
  <c r="N11" i="1"/>
  <c r="P11" i="1"/>
  <c r="O11" i="1"/>
  <c r="R13" i="1"/>
  <c r="N13" i="1"/>
  <c r="Q13" i="1"/>
  <c r="P13" i="1"/>
  <c r="O13" i="1"/>
  <c r="R15" i="1"/>
  <c r="O15" i="1"/>
  <c r="N15" i="1"/>
  <c r="Q15" i="1"/>
  <c r="P15" i="1"/>
  <c r="R17" i="1"/>
  <c r="N17" i="1"/>
  <c r="Q17" i="1"/>
  <c r="P17" i="1"/>
  <c r="O17" i="1"/>
  <c r="I24" i="1"/>
  <c r="H24" i="1"/>
  <c r="G24" i="1"/>
  <c r="F24" i="1"/>
  <c r="E24" i="1"/>
  <c r="K27" i="1"/>
  <c r="I26" i="1"/>
  <c r="H26" i="1"/>
  <c r="F26" i="1"/>
  <c r="G26" i="1"/>
  <c r="E26" i="1"/>
  <c r="I28" i="1"/>
  <c r="H28" i="1"/>
  <c r="G28" i="1"/>
  <c r="F28" i="1"/>
  <c r="E28" i="1"/>
  <c r="M54" i="1"/>
  <c r="R29" i="1"/>
  <c r="Q29" i="1"/>
  <c r="O29" i="1"/>
  <c r="P29" i="1"/>
  <c r="N29" i="1"/>
  <c r="R33" i="1"/>
  <c r="Q33" i="1"/>
  <c r="N33" i="1"/>
  <c r="P33" i="1"/>
  <c r="O33" i="1"/>
  <c r="R37" i="1"/>
  <c r="Q37" i="1"/>
  <c r="P37" i="1"/>
  <c r="O37" i="1"/>
  <c r="N37" i="1"/>
  <c r="I60" i="1"/>
  <c r="H60" i="1"/>
  <c r="G60" i="1"/>
  <c r="F60" i="1"/>
  <c r="E60" i="1"/>
  <c r="I64" i="1"/>
  <c r="H64" i="1"/>
  <c r="G64" i="1"/>
  <c r="F64" i="1"/>
  <c r="E64" i="1"/>
  <c r="B128" i="1"/>
  <c r="B130" i="1"/>
  <c r="B132" i="1"/>
  <c r="B134" i="1"/>
  <c r="B136" i="1"/>
  <c r="K146" i="1"/>
  <c r="K92" i="1"/>
  <c r="K148" i="1" s="1"/>
  <c r="K149" i="1"/>
  <c r="K156" i="1"/>
  <c r="I36" i="1"/>
  <c r="H36" i="1"/>
  <c r="G36" i="1"/>
  <c r="F36" i="1"/>
  <c r="E36" i="1"/>
  <c r="R61" i="1"/>
  <c r="Q61" i="1"/>
  <c r="P61" i="1"/>
  <c r="O61" i="1"/>
  <c r="N61" i="1"/>
  <c r="R67" i="1"/>
  <c r="Q67" i="1"/>
  <c r="P67" i="1"/>
  <c r="O67" i="1"/>
  <c r="N67" i="1"/>
  <c r="C132" i="1"/>
  <c r="E150" i="1"/>
  <c r="D150" i="1"/>
  <c r="I94" i="1"/>
  <c r="D110" i="1"/>
  <c r="G94" i="1"/>
  <c r="F94" i="1"/>
  <c r="H94" i="1"/>
  <c r="E94" i="1"/>
  <c r="H7" i="1"/>
  <c r="G7" i="1"/>
  <c r="F7" i="1"/>
  <c r="E7" i="1"/>
  <c r="I7" i="1"/>
  <c r="Q8" i="1"/>
  <c r="P8" i="1"/>
  <c r="O8" i="1"/>
  <c r="N8" i="1"/>
  <c r="R8" i="1"/>
  <c r="H17" i="1"/>
  <c r="G17" i="1"/>
  <c r="F17" i="1"/>
  <c r="E17" i="1"/>
  <c r="I17" i="1"/>
  <c r="I59" i="1"/>
  <c r="H59" i="1"/>
  <c r="G59" i="1"/>
  <c r="F59" i="1"/>
  <c r="E59" i="1"/>
  <c r="I63" i="1"/>
  <c r="H63" i="1"/>
  <c r="G63" i="1"/>
  <c r="F63" i="1"/>
  <c r="E63" i="1"/>
  <c r="K128" i="1"/>
  <c r="L136" i="1"/>
  <c r="K144" i="1"/>
  <c r="K157" i="1"/>
  <c r="C130" i="1"/>
  <c r="C134" i="1"/>
  <c r="R97" i="1"/>
  <c r="N153" i="1"/>
  <c r="M153" i="1"/>
  <c r="Q97" i="1"/>
  <c r="O97" i="1"/>
  <c r="N97" i="1"/>
  <c r="P97" i="1"/>
  <c r="Q7" i="1"/>
  <c r="P7" i="1"/>
  <c r="O7" i="1"/>
  <c r="N7" i="1"/>
  <c r="R7" i="1"/>
  <c r="H11" i="1"/>
  <c r="G11" i="1"/>
  <c r="F11" i="1"/>
  <c r="E11" i="1"/>
  <c r="I11" i="1"/>
  <c r="H15" i="1"/>
  <c r="G15" i="1"/>
  <c r="F15" i="1"/>
  <c r="E15" i="1"/>
  <c r="I15" i="1"/>
  <c r="R23" i="1"/>
  <c r="Q23" i="1"/>
  <c r="P23" i="1"/>
  <c r="O23" i="1"/>
  <c r="N23" i="1"/>
  <c r="R30" i="1"/>
  <c r="Q30" i="1"/>
  <c r="P30" i="1"/>
  <c r="O30" i="1"/>
  <c r="N30" i="1"/>
  <c r="K134" i="1"/>
  <c r="C27" i="1"/>
  <c r="D54" i="1"/>
  <c r="I29" i="1"/>
  <c r="H29" i="1"/>
  <c r="G29" i="1"/>
  <c r="F29" i="1"/>
  <c r="E29" i="1"/>
  <c r="I33" i="1"/>
  <c r="H33" i="1"/>
  <c r="G33" i="1"/>
  <c r="F33" i="1"/>
  <c r="E33" i="1"/>
  <c r="I37" i="1"/>
  <c r="H37" i="1"/>
  <c r="G37" i="1"/>
  <c r="F37" i="1"/>
  <c r="E37" i="1"/>
  <c r="C68" i="1"/>
  <c r="R60" i="1"/>
  <c r="Q60" i="1"/>
  <c r="P60" i="1"/>
  <c r="O60" i="1"/>
  <c r="N60" i="1"/>
  <c r="R64" i="1"/>
  <c r="Q64" i="1"/>
  <c r="P64" i="1"/>
  <c r="O64" i="1"/>
  <c r="N64" i="1"/>
  <c r="I66" i="1"/>
  <c r="H66" i="1"/>
  <c r="G66" i="1"/>
  <c r="F66" i="1"/>
  <c r="E66" i="1"/>
  <c r="L128" i="1"/>
  <c r="L130" i="1"/>
  <c r="L132" i="1"/>
  <c r="L134" i="1"/>
  <c r="N136" i="1"/>
  <c r="R80" i="1"/>
  <c r="Q80" i="1"/>
  <c r="P80" i="1"/>
  <c r="O80" i="1"/>
  <c r="N80" i="1"/>
  <c r="C145" i="1"/>
  <c r="B151" i="1"/>
  <c r="N154" i="1"/>
  <c r="R98" i="1"/>
  <c r="Q98" i="1"/>
  <c r="P98" i="1"/>
  <c r="M154" i="1"/>
  <c r="O98" i="1"/>
  <c r="N98" i="1"/>
  <c r="R107" i="1"/>
  <c r="O107" i="1"/>
  <c r="N107" i="1"/>
  <c r="N163" i="1"/>
  <c r="Q107" i="1"/>
  <c r="P107" i="1"/>
  <c r="M163" i="1"/>
  <c r="L27" i="1"/>
  <c r="R65" i="1"/>
  <c r="Q65" i="1"/>
  <c r="P65" i="1"/>
  <c r="O65" i="1"/>
  <c r="N65" i="1"/>
  <c r="C136" i="1"/>
  <c r="H9" i="1"/>
  <c r="G9" i="1"/>
  <c r="F9" i="1"/>
  <c r="E9" i="1"/>
  <c r="I9" i="1"/>
  <c r="B27" i="1"/>
  <c r="B54" i="1"/>
  <c r="K132" i="1"/>
  <c r="O10" i="1"/>
  <c r="N10" i="1"/>
  <c r="R10" i="1"/>
  <c r="Q10" i="1"/>
  <c r="P10" i="1"/>
  <c r="O12" i="1"/>
  <c r="N12" i="1"/>
  <c r="R12" i="1"/>
  <c r="Q12" i="1"/>
  <c r="P12" i="1"/>
  <c r="O14" i="1"/>
  <c r="N14" i="1"/>
  <c r="R14" i="1"/>
  <c r="Q14" i="1"/>
  <c r="P14" i="1"/>
  <c r="O16" i="1"/>
  <c r="N16" i="1"/>
  <c r="R16" i="1"/>
  <c r="Q16" i="1"/>
  <c r="P16" i="1"/>
  <c r="O18" i="1"/>
  <c r="N18" i="1"/>
  <c r="R18" i="1"/>
  <c r="Q18" i="1"/>
  <c r="P18" i="1"/>
  <c r="I23" i="1"/>
  <c r="H23" i="1"/>
  <c r="F23" i="1"/>
  <c r="E23" i="1"/>
  <c r="G23" i="1"/>
  <c r="I25" i="1"/>
  <c r="H25" i="1"/>
  <c r="F25" i="1"/>
  <c r="E25" i="1"/>
  <c r="D27" i="1"/>
  <c r="G25" i="1"/>
  <c r="R31" i="1"/>
  <c r="Q31" i="1"/>
  <c r="O31" i="1"/>
  <c r="N31" i="1"/>
  <c r="P31" i="1"/>
  <c r="R35" i="1"/>
  <c r="Q35" i="1"/>
  <c r="O35" i="1"/>
  <c r="N35" i="1"/>
  <c r="P35" i="1"/>
  <c r="R39" i="1"/>
  <c r="Q39" i="1"/>
  <c r="O39" i="1"/>
  <c r="N39" i="1"/>
  <c r="P39" i="1"/>
  <c r="I58" i="1"/>
  <c r="H58" i="1"/>
  <c r="G58" i="1"/>
  <c r="F58" i="1"/>
  <c r="E58" i="1"/>
  <c r="D68" i="1"/>
  <c r="I62" i="1"/>
  <c r="H62" i="1"/>
  <c r="G62" i="1"/>
  <c r="F62" i="1"/>
  <c r="E62" i="1"/>
  <c r="B129" i="1"/>
  <c r="B131" i="1"/>
  <c r="B133" i="1"/>
  <c r="B135" i="1"/>
  <c r="E137" i="1"/>
  <c r="I81" i="1"/>
  <c r="H81" i="1"/>
  <c r="G81" i="1"/>
  <c r="F81" i="1"/>
  <c r="E81" i="1"/>
  <c r="D145" i="1"/>
  <c r="E145" i="1"/>
  <c r="H89" i="1"/>
  <c r="G89" i="1"/>
  <c r="I89" i="1"/>
  <c r="F89" i="1"/>
  <c r="E89" i="1"/>
  <c r="I95" i="1"/>
  <c r="D151" i="1"/>
  <c r="H95" i="1"/>
  <c r="G95" i="1"/>
  <c r="F95" i="1"/>
  <c r="E151" i="1"/>
  <c r="E95" i="1"/>
  <c r="N158" i="1"/>
  <c r="R102" i="1"/>
  <c r="Q102" i="1"/>
  <c r="P102" i="1"/>
  <c r="O102" i="1"/>
  <c r="N102" i="1"/>
  <c r="M158" i="1"/>
  <c r="C128" i="1"/>
  <c r="I91" i="1"/>
  <c r="D147" i="1"/>
  <c r="H91" i="1"/>
  <c r="E147" i="1"/>
  <c r="G91" i="1"/>
  <c r="F91" i="1"/>
  <c r="E91" i="1"/>
  <c r="H8" i="1"/>
  <c r="G8" i="1"/>
  <c r="F8" i="1"/>
  <c r="E8" i="1"/>
  <c r="I8" i="1"/>
  <c r="H13" i="1"/>
  <c r="G13" i="1"/>
  <c r="F13" i="1"/>
  <c r="E13" i="1"/>
  <c r="I13" i="1"/>
  <c r="R25" i="1"/>
  <c r="Q25" i="1"/>
  <c r="P25" i="1"/>
  <c r="O25" i="1"/>
  <c r="N25" i="1"/>
  <c r="M27" i="1"/>
  <c r="R34" i="1"/>
  <c r="Q34" i="1"/>
  <c r="P34" i="1"/>
  <c r="O34" i="1"/>
  <c r="N34" i="1"/>
  <c r="R38" i="1"/>
  <c r="Q38" i="1"/>
  <c r="P38" i="1"/>
  <c r="O38" i="1"/>
  <c r="N38" i="1"/>
  <c r="K130" i="1"/>
  <c r="I30" i="1"/>
  <c r="H30" i="1"/>
  <c r="E30" i="1"/>
  <c r="G30" i="1"/>
  <c r="F30" i="1"/>
  <c r="I34" i="1"/>
  <c r="H34" i="1"/>
  <c r="E34" i="1"/>
  <c r="G34" i="1"/>
  <c r="F34" i="1"/>
  <c r="I38" i="1"/>
  <c r="H38" i="1"/>
  <c r="E38" i="1"/>
  <c r="G38" i="1"/>
  <c r="F38" i="1"/>
  <c r="R59" i="1"/>
  <c r="Q59" i="1"/>
  <c r="P59" i="1"/>
  <c r="O59" i="1"/>
  <c r="N59" i="1"/>
  <c r="R63" i="1"/>
  <c r="Q63" i="1"/>
  <c r="P63" i="1"/>
  <c r="O63" i="1"/>
  <c r="N63" i="1"/>
  <c r="R66" i="1"/>
  <c r="Q66" i="1"/>
  <c r="P66" i="1"/>
  <c r="O66" i="1"/>
  <c r="N66" i="1"/>
  <c r="C129" i="1"/>
  <c r="C131" i="1"/>
  <c r="C133" i="1"/>
  <c r="C135" i="1"/>
  <c r="L155" i="1"/>
  <c r="L159" i="1"/>
  <c r="I32" i="1"/>
  <c r="H32" i="1"/>
  <c r="G32" i="1"/>
  <c r="F32" i="1"/>
  <c r="E32" i="1"/>
  <c r="I40" i="1"/>
  <c r="H40" i="1"/>
  <c r="G40" i="1"/>
  <c r="E40" i="1"/>
  <c r="F40" i="1"/>
  <c r="I10" i="1"/>
  <c r="G10" i="1"/>
  <c r="H10" i="1"/>
  <c r="F10" i="1"/>
  <c r="E10" i="1"/>
  <c r="I12" i="1"/>
  <c r="H12" i="1"/>
  <c r="G12" i="1"/>
  <c r="F12" i="1"/>
  <c r="E12" i="1"/>
  <c r="H14" i="1"/>
  <c r="I14" i="1"/>
  <c r="G14" i="1"/>
  <c r="F14" i="1"/>
  <c r="E14" i="1"/>
  <c r="I16" i="1"/>
  <c r="H16" i="1"/>
  <c r="G16" i="1"/>
  <c r="F16" i="1"/>
  <c r="E16" i="1"/>
  <c r="G18" i="1"/>
  <c r="I18" i="1"/>
  <c r="H18" i="1"/>
  <c r="F18" i="1"/>
  <c r="E18" i="1"/>
  <c r="R24" i="1"/>
  <c r="Q24" i="1"/>
  <c r="P24" i="1"/>
  <c r="O24" i="1"/>
  <c r="N24" i="1"/>
  <c r="R26" i="1"/>
  <c r="Q26" i="1"/>
  <c r="P26" i="1"/>
  <c r="O26" i="1"/>
  <c r="N26" i="1"/>
  <c r="R28" i="1"/>
  <c r="Q28" i="1"/>
  <c r="P28" i="1"/>
  <c r="O28" i="1"/>
  <c r="N28" i="1"/>
  <c r="R32" i="1"/>
  <c r="Q32" i="1"/>
  <c r="P32" i="1"/>
  <c r="O32" i="1"/>
  <c r="N32" i="1"/>
  <c r="R36" i="1"/>
  <c r="Q36" i="1"/>
  <c r="P36" i="1"/>
  <c r="O36" i="1"/>
  <c r="N36" i="1"/>
  <c r="L68" i="1"/>
  <c r="I61" i="1"/>
  <c r="H61" i="1"/>
  <c r="G61" i="1"/>
  <c r="F61" i="1"/>
  <c r="E61" i="1"/>
  <c r="I65" i="1"/>
  <c r="H65" i="1"/>
  <c r="G65" i="1"/>
  <c r="F65" i="1"/>
  <c r="E65" i="1"/>
  <c r="K129" i="1"/>
  <c r="K131" i="1"/>
  <c r="K133" i="1"/>
  <c r="K135" i="1"/>
  <c r="G206" i="1"/>
  <c r="F206" i="1"/>
  <c r="E206" i="1"/>
  <c r="H206" i="1"/>
  <c r="E128" i="1"/>
  <c r="I72" i="1"/>
  <c r="H72" i="1"/>
  <c r="G72" i="1"/>
  <c r="F72" i="1"/>
  <c r="E72" i="1"/>
  <c r="N128" i="1"/>
  <c r="R72" i="1"/>
  <c r="Q72" i="1"/>
  <c r="P72" i="1"/>
  <c r="O72" i="1"/>
  <c r="N72" i="1"/>
  <c r="E129" i="1"/>
  <c r="I73" i="1"/>
  <c r="H73" i="1"/>
  <c r="G73" i="1"/>
  <c r="F73" i="1"/>
  <c r="E73" i="1"/>
  <c r="N129" i="1"/>
  <c r="R73" i="1"/>
  <c r="Q73" i="1"/>
  <c r="P73" i="1"/>
  <c r="O73" i="1"/>
  <c r="N73" i="1"/>
  <c r="E130" i="1"/>
  <c r="I74" i="1"/>
  <c r="H74" i="1"/>
  <c r="G74" i="1"/>
  <c r="F74" i="1"/>
  <c r="E74" i="1"/>
  <c r="R74" i="1"/>
  <c r="Q74" i="1"/>
  <c r="P74" i="1"/>
  <c r="O74" i="1"/>
  <c r="N74" i="1"/>
  <c r="N130" i="1"/>
  <c r="E131" i="1"/>
  <c r="I75" i="1"/>
  <c r="H75" i="1"/>
  <c r="G75" i="1"/>
  <c r="F75" i="1"/>
  <c r="E75" i="1"/>
  <c r="N131" i="1"/>
  <c r="R75" i="1"/>
  <c r="Q75" i="1"/>
  <c r="P75" i="1"/>
  <c r="O75" i="1"/>
  <c r="N75" i="1"/>
  <c r="I76" i="1"/>
  <c r="H76" i="1"/>
  <c r="G76" i="1"/>
  <c r="E132" i="1"/>
  <c r="F76" i="1"/>
  <c r="E76" i="1"/>
  <c r="N132" i="1"/>
  <c r="R76" i="1"/>
  <c r="Q76" i="1"/>
  <c r="P76" i="1"/>
  <c r="O76" i="1"/>
  <c r="N76" i="1"/>
  <c r="E133" i="1"/>
  <c r="I77" i="1"/>
  <c r="H77" i="1"/>
  <c r="G77" i="1"/>
  <c r="F77" i="1"/>
  <c r="E77" i="1"/>
  <c r="N133" i="1"/>
  <c r="R77" i="1"/>
  <c r="Q77" i="1"/>
  <c r="P77" i="1"/>
  <c r="O77" i="1"/>
  <c r="N77" i="1"/>
  <c r="E134" i="1"/>
  <c r="I78" i="1"/>
  <c r="H78" i="1"/>
  <c r="G78" i="1"/>
  <c r="F78" i="1"/>
  <c r="E78" i="1"/>
  <c r="R78" i="1"/>
  <c r="Q78" i="1"/>
  <c r="P78" i="1"/>
  <c r="O78" i="1"/>
  <c r="N134" i="1"/>
  <c r="N78" i="1"/>
  <c r="E135" i="1"/>
  <c r="I79" i="1"/>
  <c r="H79" i="1"/>
  <c r="G79" i="1"/>
  <c r="F79" i="1"/>
  <c r="E79" i="1"/>
  <c r="R79" i="1"/>
  <c r="N135" i="1"/>
  <c r="Q79" i="1"/>
  <c r="P79" i="1"/>
  <c r="O79" i="1"/>
  <c r="N79" i="1"/>
  <c r="E136" i="1"/>
  <c r="I80" i="1"/>
  <c r="H80" i="1"/>
  <c r="G80" i="1"/>
  <c r="F80" i="1"/>
  <c r="E80" i="1"/>
  <c r="L139" i="1"/>
  <c r="L144" i="1"/>
  <c r="L146" i="1"/>
  <c r="L92" i="1"/>
  <c r="L148" i="1" s="1"/>
  <c r="L149" i="1"/>
  <c r="E152" i="1"/>
  <c r="D152" i="1"/>
  <c r="I96" i="1"/>
  <c r="E96" i="1"/>
  <c r="H96" i="1"/>
  <c r="G96" i="1"/>
  <c r="F96" i="1"/>
  <c r="B153" i="1"/>
  <c r="B154" i="1"/>
  <c r="L157" i="1"/>
  <c r="B161" i="1"/>
  <c r="R109" i="1"/>
  <c r="N165" i="1"/>
  <c r="M165" i="1"/>
  <c r="P109" i="1"/>
  <c r="O109" i="1"/>
  <c r="Q109" i="1"/>
  <c r="N109" i="1"/>
  <c r="Q222" i="1"/>
  <c r="P222" i="1"/>
  <c r="R222" i="1"/>
  <c r="O222" i="1"/>
  <c r="N222" i="1"/>
  <c r="N247" i="1"/>
  <c r="Q247" i="1"/>
  <c r="O247" i="1"/>
  <c r="P247" i="1"/>
  <c r="C139" i="1"/>
  <c r="N139" i="1"/>
  <c r="Q83" i="1"/>
  <c r="P83" i="1"/>
  <c r="O83" i="1"/>
  <c r="N83" i="1"/>
  <c r="R83" i="1"/>
  <c r="B144" i="1"/>
  <c r="N144" i="1"/>
  <c r="Q88" i="1"/>
  <c r="P88" i="1"/>
  <c r="M144" i="1"/>
  <c r="R88" i="1"/>
  <c r="O88" i="1"/>
  <c r="N88" i="1"/>
  <c r="B92" i="1"/>
  <c r="B148" i="1" s="1"/>
  <c r="B146" i="1"/>
  <c r="N146" i="1"/>
  <c r="R90" i="1"/>
  <c r="M92" i="1"/>
  <c r="Q90" i="1"/>
  <c r="P90" i="1"/>
  <c r="M146" i="1"/>
  <c r="O90" i="1"/>
  <c r="N90" i="1"/>
  <c r="R93" i="1"/>
  <c r="N149" i="1"/>
  <c r="M149" i="1"/>
  <c r="O93" i="1"/>
  <c r="N93" i="1"/>
  <c r="Q93" i="1"/>
  <c r="P93" i="1"/>
  <c r="K110" i="1"/>
  <c r="K166" i="1" s="1"/>
  <c r="K150" i="1"/>
  <c r="C153" i="1"/>
  <c r="C154" i="1"/>
  <c r="B155" i="1"/>
  <c r="R101" i="1"/>
  <c r="N157" i="1"/>
  <c r="M157" i="1"/>
  <c r="Q101" i="1"/>
  <c r="O101" i="1"/>
  <c r="N101" i="1"/>
  <c r="P101" i="1"/>
  <c r="C161" i="1"/>
  <c r="E164" i="1"/>
  <c r="D164" i="1"/>
  <c r="I108" i="1"/>
  <c r="H108" i="1"/>
  <c r="F108" i="1"/>
  <c r="E108" i="1"/>
  <c r="G108" i="1"/>
  <c r="K170" i="1"/>
  <c r="K124" i="1"/>
  <c r="K172" i="1"/>
  <c r="K174" i="1"/>
  <c r="K176" i="1"/>
  <c r="K178" i="1"/>
  <c r="L138" i="1"/>
  <c r="E139" i="1"/>
  <c r="G83" i="1"/>
  <c r="F83" i="1"/>
  <c r="E83" i="1"/>
  <c r="I83" i="1"/>
  <c r="H83" i="1"/>
  <c r="C144" i="1"/>
  <c r="C146" i="1"/>
  <c r="C92" i="1"/>
  <c r="C148" i="1" s="1"/>
  <c r="L147" i="1"/>
  <c r="B149" i="1"/>
  <c r="L110" i="1"/>
  <c r="L166" i="1" s="1"/>
  <c r="L150" i="1"/>
  <c r="E154" i="1"/>
  <c r="D154" i="1"/>
  <c r="I98" i="1"/>
  <c r="G98" i="1"/>
  <c r="F98" i="1"/>
  <c r="H98" i="1"/>
  <c r="E98" i="1"/>
  <c r="I99" i="1"/>
  <c r="D155" i="1"/>
  <c r="H99" i="1"/>
  <c r="G99" i="1"/>
  <c r="E155" i="1"/>
  <c r="F99" i="1"/>
  <c r="E99" i="1"/>
  <c r="B159" i="1"/>
  <c r="E160" i="1"/>
  <c r="D160" i="1"/>
  <c r="I104" i="1"/>
  <c r="F104" i="1"/>
  <c r="E104" i="1"/>
  <c r="H104" i="1"/>
  <c r="G104" i="1"/>
  <c r="C54" i="1"/>
  <c r="L54" i="1"/>
  <c r="C138" i="1"/>
  <c r="O82" i="1"/>
  <c r="N82" i="1"/>
  <c r="N138" i="1"/>
  <c r="R82" i="1"/>
  <c r="Q82" i="1"/>
  <c r="P82" i="1"/>
  <c r="E144" i="1"/>
  <c r="D144" i="1"/>
  <c r="H88" i="1"/>
  <c r="G88" i="1"/>
  <c r="F88" i="1"/>
  <c r="E88" i="1"/>
  <c r="I88" i="1"/>
  <c r="K145" i="1"/>
  <c r="E146" i="1"/>
  <c r="D146" i="1"/>
  <c r="H90" i="1"/>
  <c r="G90" i="1"/>
  <c r="F90" i="1"/>
  <c r="E90" i="1"/>
  <c r="D92" i="1"/>
  <c r="I90" i="1"/>
  <c r="R91" i="1"/>
  <c r="N147" i="1"/>
  <c r="O91" i="1"/>
  <c r="N91" i="1"/>
  <c r="M147" i="1"/>
  <c r="Q91" i="1"/>
  <c r="P91" i="1"/>
  <c r="C149" i="1"/>
  <c r="N150" i="1"/>
  <c r="R94" i="1"/>
  <c r="Q94" i="1"/>
  <c r="P94" i="1"/>
  <c r="M110" i="1"/>
  <c r="O94" i="1"/>
  <c r="N94" i="1"/>
  <c r="M150" i="1"/>
  <c r="L151" i="1"/>
  <c r="E156" i="1"/>
  <c r="D156" i="1"/>
  <c r="I100" i="1"/>
  <c r="E100" i="1"/>
  <c r="G100" i="1"/>
  <c r="F100" i="1"/>
  <c r="H100" i="1"/>
  <c r="B157" i="1"/>
  <c r="C158" i="1"/>
  <c r="K161" i="1"/>
  <c r="I107" i="1"/>
  <c r="D163" i="1"/>
  <c r="H107" i="1"/>
  <c r="G107" i="1"/>
  <c r="F107" i="1"/>
  <c r="E163" i="1"/>
  <c r="E107" i="1"/>
  <c r="R40" i="1"/>
  <c r="Q40" i="1"/>
  <c r="N40" i="1"/>
  <c r="P40" i="1"/>
  <c r="O40" i="1"/>
  <c r="I41" i="1"/>
  <c r="H41" i="1"/>
  <c r="G41" i="1"/>
  <c r="F41" i="1"/>
  <c r="E41" i="1"/>
  <c r="R41" i="1"/>
  <c r="Q41" i="1"/>
  <c r="N41" i="1"/>
  <c r="P41" i="1"/>
  <c r="O41" i="1"/>
  <c r="I42" i="1"/>
  <c r="H42" i="1"/>
  <c r="E42" i="1"/>
  <c r="G42" i="1"/>
  <c r="F42" i="1"/>
  <c r="R42" i="1"/>
  <c r="Q42" i="1"/>
  <c r="N42" i="1"/>
  <c r="P42" i="1"/>
  <c r="O42" i="1"/>
  <c r="I43" i="1"/>
  <c r="H43" i="1"/>
  <c r="G43" i="1"/>
  <c r="F43" i="1"/>
  <c r="E43" i="1"/>
  <c r="R43" i="1"/>
  <c r="Q43" i="1"/>
  <c r="N43" i="1"/>
  <c r="P43" i="1"/>
  <c r="O43" i="1"/>
  <c r="I44" i="1"/>
  <c r="H44" i="1"/>
  <c r="G44" i="1"/>
  <c r="E44" i="1"/>
  <c r="F44" i="1"/>
  <c r="R44" i="1"/>
  <c r="Q44" i="1"/>
  <c r="N44" i="1"/>
  <c r="P44" i="1"/>
  <c r="O44" i="1"/>
  <c r="I45" i="1"/>
  <c r="H45" i="1"/>
  <c r="G45" i="1"/>
  <c r="F45" i="1"/>
  <c r="E45" i="1"/>
  <c r="R45" i="1"/>
  <c r="Q45" i="1"/>
  <c r="N45" i="1"/>
  <c r="P45" i="1"/>
  <c r="O45" i="1"/>
  <c r="I46" i="1"/>
  <c r="H46" i="1"/>
  <c r="G46" i="1"/>
  <c r="F46" i="1"/>
  <c r="E46" i="1"/>
  <c r="R46" i="1"/>
  <c r="Q46" i="1"/>
  <c r="N46" i="1"/>
  <c r="P46" i="1"/>
  <c r="O46" i="1"/>
  <c r="I47" i="1"/>
  <c r="H47" i="1"/>
  <c r="E47" i="1"/>
  <c r="G47" i="1"/>
  <c r="F47" i="1"/>
  <c r="R47" i="1"/>
  <c r="Q47" i="1"/>
  <c r="N47" i="1"/>
  <c r="P47" i="1"/>
  <c r="O47" i="1"/>
  <c r="I48" i="1"/>
  <c r="H48" i="1"/>
  <c r="G48" i="1"/>
  <c r="F48" i="1"/>
  <c r="E48" i="1"/>
  <c r="R48" i="1"/>
  <c r="Q48" i="1"/>
  <c r="N48" i="1"/>
  <c r="P48" i="1"/>
  <c r="O48" i="1"/>
  <c r="I49" i="1"/>
  <c r="H49" i="1"/>
  <c r="G49" i="1"/>
  <c r="F49" i="1"/>
  <c r="E49" i="1"/>
  <c r="R49" i="1"/>
  <c r="Q49" i="1"/>
  <c r="N49" i="1"/>
  <c r="P49" i="1"/>
  <c r="O49" i="1"/>
  <c r="I50" i="1"/>
  <c r="H50" i="1"/>
  <c r="G50" i="1"/>
  <c r="E50" i="1"/>
  <c r="F50" i="1"/>
  <c r="R50" i="1"/>
  <c r="Q50" i="1"/>
  <c r="N50" i="1"/>
  <c r="P50" i="1"/>
  <c r="O50" i="1"/>
  <c r="I51" i="1"/>
  <c r="H51" i="1"/>
  <c r="G51" i="1"/>
  <c r="F51" i="1"/>
  <c r="E51" i="1"/>
  <c r="R51" i="1"/>
  <c r="Q51" i="1"/>
  <c r="N51" i="1"/>
  <c r="P51" i="1"/>
  <c r="O51" i="1"/>
  <c r="I52" i="1"/>
  <c r="H52" i="1"/>
  <c r="F52" i="1"/>
  <c r="G52" i="1"/>
  <c r="E52" i="1"/>
  <c r="R52" i="1"/>
  <c r="Q52" i="1"/>
  <c r="P52" i="1"/>
  <c r="O52" i="1"/>
  <c r="N52" i="1"/>
  <c r="I53" i="1"/>
  <c r="H53" i="1"/>
  <c r="G53" i="1"/>
  <c r="F53" i="1"/>
  <c r="E53" i="1"/>
  <c r="R53" i="1"/>
  <c r="Q53" i="1"/>
  <c r="P53" i="1"/>
  <c r="O53" i="1"/>
  <c r="N53" i="1"/>
  <c r="B68" i="1"/>
  <c r="K68" i="1"/>
  <c r="L137" i="1"/>
  <c r="E138" i="1"/>
  <c r="E82" i="1"/>
  <c r="I82" i="1"/>
  <c r="H82" i="1"/>
  <c r="G82" i="1"/>
  <c r="F82" i="1"/>
  <c r="L145" i="1"/>
  <c r="B147" i="1"/>
  <c r="B110" i="1"/>
  <c r="B166" i="1" s="1"/>
  <c r="B150" i="1"/>
  <c r="K152" i="1"/>
  <c r="K153" i="1"/>
  <c r="C157" i="1"/>
  <c r="E158" i="1"/>
  <c r="D158" i="1"/>
  <c r="I102" i="1"/>
  <c r="G102" i="1"/>
  <c r="F102" i="1"/>
  <c r="E102" i="1"/>
  <c r="H102" i="1"/>
  <c r="R105" i="1"/>
  <c r="N161" i="1"/>
  <c r="M161" i="1"/>
  <c r="P105" i="1"/>
  <c r="O105" i="1"/>
  <c r="N105" i="1"/>
  <c r="Q105" i="1"/>
  <c r="C137" i="1"/>
  <c r="N137" i="1"/>
  <c r="R81" i="1"/>
  <c r="Q81" i="1"/>
  <c r="P81" i="1"/>
  <c r="N81" i="1"/>
  <c r="O81" i="1"/>
  <c r="B145" i="1"/>
  <c r="N145" i="1"/>
  <c r="M145" i="1"/>
  <c r="Q89" i="1"/>
  <c r="P89" i="1"/>
  <c r="R89" i="1"/>
  <c r="O89" i="1"/>
  <c r="N89" i="1"/>
  <c r="C147" i="1"/>
  <c r="C110" i="1"/>
  <c r="C166" i="1" s="1"/>
  <c r="C150" i="1"/>
  <c r="L153" i="1"/>
  <c r="L154" i="1"/>
  <c r="K160" i="1"/>
  <c r="K171" i="1"/>
  <c r="K173" i="1"/>
  <c r="K175" i="1"/>
  <c r="K177" i="1"/>
  <c r="K179" i="1"/>
  <c r="I93" i="1"/>
  <c r="D149" i="1"/>
  <c r="E149" i="1"/>
  <c r="E93" i="1"/>
  <c r="G93" i="1"/>
  <c r="F93" i="1"/>
  <c r="H93" i="1"/>
  <c r="B152" i="1"/>
  <c r="L152" i="1"/>
  <c r="I97" i="1"/>
  <c r="D153" i="1"/>
  <c r="G97" i="1"/>
  <c r="E153" i="1"/>
  <c r="E97" i="1"/>
  <c r="H97" i="1"/>
  <c r="F97" i="1"/>
  <c r="B156" i="1"/>
  <c r="L156" i="1"/>
  <c r="I101" i="1"/>
  <c r="D157" i="1"/>
  <c r="G101" i="1"/>
  <c r="E157" i="1"/>
  <c r="E101" i="1"/>
  <c r="F101" i="1"/>
  <c r="H101" i="1"/>
  <c r="B160" i="1"/>
  <c r="L160" i="1"/>
  <c r="I105" i="1"/>
  <c r="D161" i="1"/>
  <c r="H105" i="1"/>
  <c r="G105" i="1"/>
  <c r="E161" i="1"/>
  <c r="E105" i="1"/>
  <c r="F105" i="1"/>
  <c r="N162" i="1"/>
  <c r="R106" i="1"/>
  <c r="Q106" i="1"/>
  <c r="P106" i="1"/>
  <c r="N106" i="1"/>
  <c r="M162" i="1"/>
  <c r="O106" i="1"/>
  <c r="L170" i="1"/>
  <c r="L124" i="1"/>
  <c r="L171" i="1"/>
  <c r="L172" i="1"/>
  <c r="L173" i="1"/>
  <c r="L174" i="1"/>
  <c r="L175" i="1"/>
  <c r="L176" i="1"/>
  <c r="L177" i="1"/>
  <c r="L178" i="1"/>
  <c r="L179" i="1"/>
  <c r="H249" i="1"/>
  <c r="F249" i="1"/>
  <c r="E249" i="1"/>
  <c r="G249" i="1"/>
  <c r="K136" i="1"/>
  <c r="B137" i="1"/>
  <c r="K137" i="1"/>
  <c r="B138" i="1"/>
  <c r="K138" i="1"/>
  <c r="B139" i="1"/>
  <c r="K139" i="1"/>
  <c r="K147" i="1"/>
  <c r="K151" i="1"/>
  <c r="C152" i="1"/>
  <c r="N152" i="1"/>
  <c r="R96" i="1"/>
  <c r="O96" i="1"/>
  <c r="M152" i="1"/>
  <c r="N96" i="1"/>
  <c r="Q96" i="1"/>
  <c r="P96" i="1"/>
  <c r="K155" i="1"/>
  <c r="C156" i="1"/>
  <c r="N156" i="1"/>
  <c r="R100" i="1"/>
  <c r="O100" i="1"/>
  <c r="Q100" i="1"/>
  <c r="M156" i="1"/>
  <c r="P100" i="1"/>
  <c r="N100" i="1"/>
  <c r="K159" i="1"/>
  <c r="C160" i="1"/>
  <c r="N160" i="1"/>
  <c r="R104" i="1"/>
  <c r="P104" i="1"/>
  <c r="O104" i="1"/>
  <c r="M160" i="1"/>
  <c r="Q104" i="1"/>
  <c r="N104" i="1"/>
  <c r="I109" i="1"/>
  <c r="D165" i="1"/>
  <c r="G109" i="1"/>
  <c r="F109" i="1"/>
  <c r="E165" i="1"/>
  <c r="H109" i="1"/>
  <c r="E109" i="1"/>
  <c r="C151" i="1"/>
  <c r="R95" i="1"/>
  <c r="N151" i="1"/>
  <c r="O95" i="1"/>
  <c r="N95" i="1"/>
  <c r="M151" i="1"/>
  <c r="Q95" i="1"/>
  <c r="P95" i="1"/>
  <c r="K154" i="1"/>
  <c r="C155" i="1"/>
  <c r="R99" i="1"/>
  <c r="N155" i="1"/>
  <c r="Q99" i="1"/>
  <c r="P99" i="1"/>
  <c r="O99" i="1"/>
  <c r="N99" i="1"/>
  <c r="M155" i="1"/>
  <c r="K158" i="1"/>
  <c r="C159" i="1"/>
  <c r="R103" i="1"/>
  <c r="N103" i="1"/>
  <c r="N159" i="1"/>
  <c r="M159" i="1"/>
  <c r="Q103" i="1"/>
  <c r="P103" i="1"/>
  <c r="O103" i="1"/>
  <c r="E162" i="1"/>
  <c r="D162" i="1"/>
  <c r="I106" i="1"/>
  <c r="E106" i="1"/>
  <c r="H106" i="1"/>
  <c r="G106" i="1"/>
  <c r="F106" i="1"/>
  <c r="B170" i="1"/>
  <c r="B124" i="1"/>
  <c r="B180" i="1" s="1"/>
  <c r="B171" i="1"/>
  <c r="B172" i="1"/>
  <c r="B173" i="1"/>
  <c r="B174" i="1"/>
  <c r="B175" i="1"/>
  <c r="B176" i="1"/>
  <c r="B177" i="1"/>
  <c r="B178" i="1"/>
  <c r="B179" i="1"/>
  <c r="B158" i="1"/>
  <c r="L158" i="1"/>
  <c r="I103" i="1"/>
  <c r="D159" i="1"/>
  <c r="H103" i="1"/>
  <c r="G103" i="1"/>
  <c r="F103" i="1"/>
  <c r="E103" i="1"/>
  <c r="E159" i="1"/>
  <c r="N164" i="1"/>
  <c r="R108" i="1"/>
  <c r="Q108" i="1"/>
  <c r="P108" i="1"/>
  <c r="O108" i="1"/>
  <c r="N108" i="1"/>
  <c r="M164" i="1"/>
  <c r="C170" i="1"/>
  <c r="C124" i="1"/>
  <c r="C180" i="1" s="1"/>
  <c r="C171" i="1"/>
  <c r="C172" i="1"/>
  <c r="C173" i="1"/>
  <c r="C174" i="1"/>
  <c r="C175" i="1"/>
  <c r="C176" i="1"/>
  <c r="C177" i="1"/>
  <c r="C178" i="1"/>
  <c r="C179" i="1"/>
  <c r="Q218" i="1"/>
  <c r="P218" i="1"/>
  <c r="R218" i="1"/>
  <c r="O218" i="1"/>
  <c r="N218" i="1"/>
  <c r="N255" i="1"/>
  <c r="Q255" i="1"/>
  <c r="O255" i="1"/>
  <c r="P255" i="1"/>
  <c r="I114" i="1"/>
  <c r="H114" i="1"/>
  <c r="G114" i="1"/>
  <c r="D124" i="1"/>
  <c r="D170" i="1"/>
  <c r="F114" i="1"/>
  <c r="E170" i="1"/>
  <c r="E114" i="1"/>
  <c r="N170" i="1"/>
  <c r="R114" i="1"/>
  <c r="M170" i="1"/>
  <c r="Q114" i="1"/>
  <c r="P114" i="1"/>
  <c r="M124" i="1"/>
  <c r="N114" i="1"/>
  <c r="O114" i="1"/>
  <c r="I115" i="1"/>
  <c r="H115" i="1"/>
  <c r="E171" i="1"/>
  <c r="G115" i="1"/>
  <c r="D171" i="1"/>
  <c r="F115" i="1"/>
  <c r="E115" i="1"/>
  <c r="R115" i="1"/>
  <c r="Q115" i="1"/>
  <c r="P115" i="1"/>
  <c r="M171" i="1"/>
  <c r="N171" i="1"/>
  <c r="N115" i="1"/>
  <c r="O115" i="1"/>
  <c r="I116" i="1"/>
  <c r="H116" i="1"/>
  <c r="G116" i="1"/>
  <c r="E172" i="1"/>
  <c r="D172" i="1"/>
  <c r="F116" i="1"/>
  <c r="E116" i="1"/>
  <c r="N172" i="1"/>
  <c r="R116" i="1"/>
  <c r="M172" i="1"/>
  <c r="Q116" i="1"/>
  <c r="P116" i="1"/>
  <c r="N116" i="1"/>
  <c r="O116" i="1"/>
  <c r="I117" i="1"/>
  <c r="H117" i="1"/>
  <c r="E173" i="1"/>
  <c r="G117" i="1"/>
  <c r="D173" i="1"/>
  <c r="F117" i="1"/>
  <c r="E117" i="1"/>
  <c r="R117" i="1"/>
  <c r="Q117" i="1"/>
  <c r="P117" i="1"/>
  <c r="M173" i="1"/>
  <c r="N117" i="1"/>
  <c r="N173" i="1"/>
  <c r="O117" i="1"/>
  <c r="I118" i="1"/>
  <c r="H118" i="1"/>
  <c r="G118" i="1"/>
  <c r="D174" i="1"/>
  <c r="E174" i="1"/>
  <c r="F118" i="1"/>
  <c r="E118" i="1"/>
  <c r="N174" i="1"/>
  <c r="R118" i="1"/>
  <c r="M174" i="1"/>
  <c r="Q118" i="1"/>
  <c r="P118" i="1"/>
  <c r="N118" i="1"/>
  <c r="O118" i="1"/>
  <c r="I119" i="1"/>
  <c r="H119" i="1"/>
  <c r="E175" i="1"/>
  <c r="G119" i="1"/>
  <c r="D175" i="1"/>
  <c r="F119" i="1"/>
  <c r="E119" i="1"/>
  <c r="R119" i="1"/>
  <c r="Q119" i="1"/>
  <c r="P119" i="1"/>
  <c r="M175" i="1"/>
  <c r="N175" i="1"/>
  <c r="N119" i="1"/>
  <c r="O119" i="1"/>
  <c r="I120" i="1"/>
  <c r="H120" i="1"/>
  <c r="G120" i="1"/>
  <c r="E176" i="1"/>
  <c r="F120" i="1"/>
  <c r="E120" i="1"/>
  <c r="D176" i="1"/>
  <c r="N176" i="1"/>
  <c r="R120" i="1"/>
  <c r="M176" i="1"/>
  <c r="Q120" i="1"/>
  <c r="P120" i="1"/>
  <c r="N120" i="1"/>
  <c r="O120" i="1"/>
  <c r="I121" i="1"/>
  <c r="H121" i="1"/>
  <c r="E177" i="1"/>
  <c r="G121" i="1"/>
  <c r="D177" i="1"/>
  <c r="F121" i="1"/>
  <c r="E121" i="1"/>
  <c r="R121" i="1"/>
  <c r="Q121" i="1"/>
  <c r="P121" i="1"/>
  <c r="M177" i="1"/>
  <c r="N121" i="1"/>
  <c r="N177" i="1"/>
  <c r="O121" i="1"/>
  <c r="I122" i="1"/>
  <c r="H122" i="1"/>
  <c r="G122" i="1"/>
  <c r="D178" i="1"/>
  <c r="F122" i="1"/>
  <c r="E178" i="1"/>
  <c r="E122" i="1"/>
  <c r="N178" i="1"/>
  <c r="R122" i="1"/>
  <c r="M178" i="1"/>
  <c r="Q122" i="1"/>
  <c r="P122" i="1"/>
  <c r="N122" i="1"/>
  <c r="O122" i="1"/>
  <c r="I123" i="1"/>
  <c r="H123" i="1"/>
  <c r="G123" i="1"/>
  <c r="E179" i="1"/>
  <c r="F123" i="1"/>
  <c r="E123" i="1"/>
  <c r="R123" i="1"/>
  <c r="Q123" i="1"/>
  <c r="P123" i="1"/>
  <c r="N123" i="1"/>
  <c r="N179" i="1"/>
  <c r="O123" i="1"/>
  <c r="P215" i="1"/>
  <c r="O215" i="1"/>
  <c r="N215" i="1"/>
  <c r="R215" i="1"/>
  <c r="Q215" i="1"/>
  <c r="P216" i="1"/>
  <c r="O216" i="1"/>
  <c r="N216" i="1"/>
  <c r="R216" i="1"/>
  <c r="Q216" i="1"/>
  <c r="P217" i="1"/>
  <c r="O217" i="1"/>
  <c r="N217" i="1"/>
  <c r="R217" i="1"/>
  <c r="Q217" i="1"/>
  <c r="Q235" i="1"/>
  <c r="O235" i="1"/>
  <c r="N235" i="1"/>
  <c r="R235" i="1"/>
  <c r="P235" i="1"/>
  <c r="H245" i="1"/>
  <c r="F245" i="1"/>
  <c r="E245" i="1"/>
  <c r="G245" i="1"/>
  <c r="M325" i="1"/>
  <c r="K325" i="1"/>
  <c r="Q325" i="1"/>
  <c r="H325" i="1"/>
  <c r="O325" i="1"/>
  <c r="F204" i="1"/>
  <c r="H204" i="1"/>
  <c r="G204" i="1"/>
  <c r="E204" i="1"/>
  <c r="H219" i="1"/>
  <c r="G219" i="1"/>
  <c r="E219" i="1"/>
  <c r="I219" i="1"/>
  <c r="F219" i="1"/>
  <c r="H223" i="1"/>
  <c r="G223" i="1"/>
  <c r="E223" i="1"/>
  <c r="I223" i="1"/>
  <c r="F223" i="1"/>
  <c r="H236" i="1"/>
  <c r="F236" i="1"/>
  <c r="E236" i="1"/>
  <c r="G236" i="1"/>
  <c r="I236" i="1"/>
  <c r="H238" i="1"/>
  <c r="F238" i="1"/>
  <c r="E238" i="1"/>
  <c r="G238" i="1"/>
  <c r="I238" i="1"/>
  <c r="H240" i="1"/>
  <c r="F240" i="1"/>
  <c r="E240" i="1"/>
  <c r="G240" i="1"/>
  <c r="I240" i="1"/>
  <c r="H250" i="1"/>
  <c r="G250" i="1"/>
  <c r="E250" i="1"/>
  <c r="F250" i="1"/>
  <c r="H271" i="1"/>
  <c r="G271" i="1"/>
  <c r="E271" i="1"/>
  <c r="F271" i="1"/>
  <c r="Q220" i="1"/>
  <c r="P220" i="1"/>
  <c r="R220" i="1"/>
  <c r="O220" i="1"/>
  <c r="N220" i="1"/>
  <c r="Q224" i="1"/>
  <c r="P224" i="1"/>
  <c r="R224" i="1"/>
  <c r="O224" i="1"/>
  <c r="N224" i="1"/>
  <c r="H226" i="1"/>
  <c r="G226" i="1"/>
  <c r="I226" i="1"/>
  <c r="F226" i="1"/>
  <c r="E226" i="1"/>
  <c r="H233" i="1"/>
  <c r="F233" i="1"/>
  <c r="E233" i="1"/>
  <c r="I233" i="1"/>
  <c r="G233" i="1"/>
  <c r="B162" i="1"/>
  <c r="K162" i="1"/>
  <c r="B163" i="1"/>
  <c r="K163" i="1"/>
  <c r="B164" i="1"/>
  <c r="K164" i="1"/>
  <c r="B165" i="1"/>
  <c r="K165" i="1"/>
  <c r="G215" i="1"/>
  <c r="F215" i="1"/>
  <c r="E215" i="1"/>
  <c r="I215" i="1"/>
  <c r="H215" i="1"/>
  <c r="G216" i="1"/>
  <c r="F216" i="1"/>
  <c r="E216" i="1"/>
  <c r="I216" i="1"/>
  <c r="H216" i="1"/>
  <c r="G217" i="1"/>
  <c r="F217" i="1"/>
  <c r="E217" i="1"/>
  <c r="I217" i="1"/>
  <c r="H217" i="1"/>
  <c r="H218" i="1"/>
  <c r="G218" i="1"/>
  <c r="F218" i="1"/>
  <c r="E218" i="1"/>
  <c r="I218" i="1"/>
  <c r="Q231" i="1"/>
  <c r="O231" i="1"/>
  <c r="N231" i="1"/>
  <c r="R231" i="1"/>
  <c r="P231" i="1"/>
  <c r="H278" i="1"/>
  <c r="F278" i="1"/>
  <c r="E278" i="1"/>
  <c r="G278" i="1"/>
  <c r="L161" i="1"/>
  <c r="C162" i="1"/>
  <c r="L162" i="1"/>
  <c r="C163" i="1"/>
  <c r="L163" i="1"/>
  <c r="C164" i="1"/>
  <c r="L164" i="1"/>
  <c r="C165" i="1"/>
  <c r="L165" i="1"/>
  <c r="G202" i="1"/>
  <c r="F202" i="1"/>
  <c r="E202" i="1"/>
  <c r="H202" i="1"/>
  <c r="G210" i="1"/>
  <c r="F210" i="1"/>
  <c r="E210" i="1"/>
  <c r="H210" i="1"/>
  <c r="Q226" i="1"/>
  <c r="P226" i="1"/>
  <c r="O226" i="1"/>
  <c r="N226" i="1"/>
  <c r="R226" i="1"/>
  <c r="Q233" i="1"/>
  <c r="O233" i="1"/>
  <c r="N233" i="1"/>
  <c r="R233" i="1"/>
  <c r="P233" i="1"/>
  <c r="O280" i="1"/>
  <c r="N280" i="1"/>
  <c r="Q280" i="1"/>
  <c r="P280" i="1"/>
  <c r="F200" i="1"/>
  <c r="G200" i="1"/>
  <c r="H200" i="1"/>
  <c r="E200" i="1"/>
  <c r="F208" i="1"/>
  <c r="G208" i="1"/>
  <c r="E208" i="1"/>
  <c r="H208" i="1"/>
  <c r="H221" i="1"/>
  <c r="G221" i="1"/>
  <c r="E221" i="1"/>
  <c r="I221" i="1"/>
  <c r="F221" i="1"/>
  <c r="H225" i="1"/>
  <c r="G225" i="1"/>
  <c r="E225" i="1"/>
  <c r="I225" i="1"/>
  <c r="F225" i="1"/>
  <c r="H232" i="1"/>
  <c r="F232" i="1"/>
  <c r="E232" i="1"/>
  <c r="G232" i="1"/>
  <c r="I232" i="1"/>
  <c r="H237" i="1"/>
  <c r="F237" i="1"/>
  <c r="E237" i="1"/>
  <c r="G237" i="1"/>
  <c r="I237" i="1"/>
  <c r="H239" i="1"/>
  <c r="F239" i="1"/>
  <c r="E239" i="1"/>
  <c r="G239" i="1"/>
  <c r="I239" i="1"/>
  <c r="H241" i="1"/>
  <c r="F241" i="1"/>
  <c r="E241" i="1"/>
  <c r="G241" i="1"/>
  <c r="I241" i="1"/>
  <c r="H203" i="1"/>
  <c r="G203" i="1"/>
  <c r="F203" i="1"/>
  <c r="E203" i="1"/>
  <c r="H207" i="1"/>
  <c r="G207" i="1"/>
  <c r="E207" i="1"/>
  <c r="F207" i="1"/>
  <c r="Q234" i="1"/>
  <c r="O234" i="1"/>
  <c r="N234" i="1"/>
  <c r="R234" i="1"/>
  <c r="P234" i="1"/>
  <c r="Q246" i="1"/>
  <c r="O246" i="1"/>
  <c r="N246" i="1"/>
  <c r="P246" i="1"/>
  <c r="Q254" i="1"/>
  <c r="O254" i="1"/>
  <c r="P254" i="1"/>
  <c r="N254" i="1"/>
  <c r="H287" i="1"/>
  <c r="G287" i="1"/>
  <c r="E287" i="1"/>
  <c r="F287" i="1"/>
  <c r="E263" i="1"/>
  <c r="G263" i="1"/>
  <c r="F263" i="1"/>
  <c r="H263" i="1"/>
  <c r="O284" i="1"/>
  <c r="N284" i="1"/>
  <c r="Q284" i="1"/>
  <c r="P284" i="1"/>
  <c r="Q318" i="1"/>
  <c r="O318" i="1"/>
  <c r="M318" i="1"/>
  <c r="K318" i="1"/>
  <c r="H318" i="1"/>
  <c r="H220" i="1"/>
  <c r="G220" i="1"/>
  <c r="F220" i="1"/>
  <c r="E220" i="1"/>
  <c r="I220" i="1"/>
  <c r="H222" i="1"/>
  <c r="G222" i="1"/>
  <c r="F222" i="1"/>
  <c r="E222" i="1"/>
  <c r="I222" i="1"/>
  <c r="H224" i="1"/>
  <c r="G224" i="1"/>
  <c r="F224" i="1"/>
  <c r="E224" i="1"/>
  <c r="I224" i="1"/>
  <c r="H234" i="1"/>
  <c r="F234" i="1"/>
  <c r="E234" i="1"/>
  <c r="I234" i="1"/>
  <c r="G234" i="1"/>
  <c r="Q236" i="1"/>
  <c r="O236" i="1"/>
  <c r="N236" i="1"/>
  <c r="R236" i="1"/>
  <c r="P236" i="1"/>
  <c r="Q237" i="1"/>
  <c r="O237" i="1"/>
  <c r="N237" i="1"/>
  <c r="R237" i="1"/>
  <c r="P237" i="1"/>
  <c r="Q238" i="1"/>
  <c r="O238" i="1"/>
  <c r="N238" i="1"/>
  <c r="R238" i="1"/>
  <c r="P238" i="1"/>
  <c r="Q239" i="1"/>
  <c r="O239" i="1"/>
  <c r="N239" i="1"/>
  <c r="R239" i="1"/>
  <c r="P239" i="1"/>
  <c r="Q240" i="1"/>
  <c r="O240" i="1"/>
  <c r="N240" i="1"/>
  <c r="R240" i="1"/>
  <c r="P240" i="1"/>
  <c r="Q241" i="1"/>
  <c r="O241" i="1"/>
  <c r="N241" i="1"/>
  <c r="R241" i="1"/>
  <c r="P241" i="1"/>
  <c r="N251" i="1"/>
  <c r="Q251" i="1"/>
  <c r="P251" i="1"/>
  <c r="O251" i="1"/>
  <c r="Q261" i="1"/>
  <c r="P261" i="1"/>
  <c r="N261" i="1"/>
  <c r="O261" i="1"/>
  <c r="H279" i="1"/>
  <c r="G279" i="1"/>
  <c r="E279" i="1"/>
  <c r="F279" i="1"/>
  <c r="H282" i="1"/>
  <c r="F282" i="1"/>
  <c r="E282" i="1"/>
  <c r="G282" i="1"/>
  <c r="O292" i="1"/>
  <c r="N292" i="1"/>
  <c r="Q292" i="1"/>
  <c r="P292" i="1"/>
  <c r="Q319" i="1"/>
  <c r="O319" i="1"/>
  <c r="M319" i="1"/>
  <c r="H319" i="1"/>
  <c r="K319" i="1"/>
  <c r="E201" i="1"/>
  <c r="H201" i="1"/>
  <c r="F201" i="1"/>
  <c r="G201" i="1"/>
  <c r="E205" i="1"/>
  <c r="H205" i="1"/>
  <c r="G205" i="1"/>
  <c r="F205" i="1"/>
  <c r="E209" i="1"/>
  <c r="H209" i="1"/>
  <c r="F209" i="1"/>
  <c r="G209" i="1"/>
  <c r="Q225" i="1"/>
  <c r="P225" i="1"/>
  <c r="N225" i="1"/>
  <c r="R225" i="1"/>
  <c r="O225" i="1"/>
  <c r="Q232" i="1"/>
  <c r="O232" i="1"/>
  <c r="N232" i="1"/>
  <c r="P232" i="1"/>
  <c r="R232" i="1"/>
  <c r="Q250" i="1"/>
  <c r="O250" i="1"/>
  <c r="N250" i="1"/>
  <c r="P250" i="1"/>
  <c r="Q219" i="1"/>
  <c r="P219" i="1"/>
  <c r="R219" i="1"/>
  <c r="O219" i="1"/>
  <c r="N219" i="1"/>
  <c r="Q221" i="1"/>
  <c r="P221" i="1"/>
  <c r="R221" i="1"/>
  <c r="O221" i="1"/>
  <c r="N221" i="1"/>
  <c r="Q223" i="1"/>
  <c r="P223" i="1"/>
  <c r="R223" i="1"/>
  <c r="O223" i="1"/>
  <c r="N223" i="1"/>
  <c r="H231" i="1"/>
  <c r="F231" i="1"/>
  <c r="E231" i="1"/>
  <c r="I231" i="1"/>
  <c r="G231" i="1"/>
  <c r="H235" i="1"/>
  <c r="F235" i="1"/>
  <c r="E235" i="1"/>
  <c r="I235" i="1"/>
  <c r="G235" i="1"/>
  <c r="H246" i="1"/>
  <c r="G246" i="1"/>
  <c r="E246" i="1"/>
  <c r="F246" i="1"/>
  <c r="H254" i="1"/>
  <c r="G254" i="1"/>
  <c r="E254" i="1"/>
  <c r="F254" i="1"/>
  <c r="O276" i="1"/>
  <c r="N276" i="1"/>
  <c r="Q276" i="1"/>
  <c r="P276" i="1"/>
  <c r="H253" i="1"/>
  <c r="F253" i="1"/>
  <c r="E253" i="1"/>
  <c r="G253" i="1"/>
  <c r="H283" i="1"/>
  <c r="G283" i="1"/>
  <c r="E283" i="1"/>
  <c r="F283" i="1"/>
  <c r="H286" i="1"/>
  <c r="F286" i="1"/>
  <c r="E286" i="1"/>
  <c r="G286" i="1"/>
  <c r="H294" i="1"/>
  <c r="F294" i="1"/>
  <c r="E294" i="1"/>
  <c r="G294" i="1"/>
  <c r="I61" i="2"/>
  <c r="H61" i="2"/>
  <c r="G61" i="2"/>
  <c r="F61" i="2"/>
  <c r="E61" i="2"/>
  <c r="P245" i="1"/>
  <c r="O245" i="1"/>
  <c r="Q245" i="1"/>
  <c r="N245" i="1"/>
  <c r="P249" i="1"/>
  <c r="O249" i="1"/>
  <c r="N249" i="1"/>
  <c r="Q249" i="1"/>
  <c r="P253" i="1"/>
  <c r="O253" i="1"/>
  <c r="Q253" i="1"/>
  <c r="N253" i="1"/>
  <c r="G261" i="1"/>
  <c r="F261" i="1"/>
  <c r="H261" i="1"/>
  <c r="E261" i="1"/>
  <c r="H262" i="1"/>
  <c r="G262" i="1"/>
  <c r="F262" i="1"/>
  <c r="E262" i="1"/>
  <c r="H299" i="1"/>
  <c r="G299" i="1"/>
  <c r="E299" i="1"/>
  <c r="F299" i="1"/>
  <c r="O300" i="1"/>
  <c r="N300" i="1"/>
  <c r="Q300" i="1"/>
  <c r="P300" i="1"/>
  <c r="H302" i="1"/>
  <c r="F302" i="1"/>
  <c r="E302" i="1"/>
  <c r="G302" i="1"/>
  <c r="I57" i="2"/>
  <c r="H57" i="2"/>
  <c r="G57" i="2"/>
  <c r="F57" i="2"/>
  <c r="E57" i="2"/>
  <c r="P248" i="1"/>
  <c r="N248" i="1"/>
  <c r="Q248" i="1"/>
  <c r="O248" i="1"/>
  <c r="P252" i="1"/>
  <c r="N252" i="1"/>
  <c r="Q252" i="1"/>
  <c r="O252" i="1"/>
  <c r="N256" i="1"/>
  <c r="Q256" i="1"/>
  <c r="O256" i="1"/>
  <c r="P256" i="1"/>
  <c r="H267" i="1"/>
  <c r="G267" i="1"/>
  <c r="E267" i="1"/>
  <c r="F267" i="1"/>
  <c r="O268" i="1"/>
  <c r="N268" i="1"/>
  <c r="Q268" i="1"/>
  <c r="P268" i="1"/>
  <c r="H270" i="1"/>
  <c r="F270" i="1"/>
  <c r="E270" i="1"/>
  <c r="G270" i="1"/>
  <c r="M327" i="1"/>
  <c r="K327" i="1"/>
  <c r="Q327" i="1"/>
  <c r="O327" i="1"/>
  <c r="H327" i="1"/>
  <c r="F248" i="1"/>
  <c r="H248" i="1"/>
  <c r="G248" i="1"/>
  <c r="E248" i="1"/>
  <c r="F252" i="1"/>
  <c r="G252" i="1"/>
  <c r="H252" i="1"/>
  <c r="E252" i="1"/>
  <c r="F256" i="1"/>
  <c r="H256" i="1"/>
  <c r="G256" i="1"/>
  <c r="E256" i="1"/>
  <c r="H295" i="1"/>
  <c r="G295" i="1"/>
  <c r="E295" i="1"/>
  <c r="F295" i="1"/>
  <c r="O296" i="1"/>
  <c r="N296" i="1"/>
  <c r="Q296" i="1"/>
  <c r="P296" i="1"/>
  <c r="H298" i="1"/>
  <c r="F298" i="1"/>
  <c r="E298" i="1"/>
  <c r="G298" i="1"/>
  <c r="G247" i="1"/>
  <c r="F247" i="1"/>
  <c r="E247" i="1"/>
  <c r="H247" i="1"/>
  <c r="G251" i="1"/>
  <c r="E251" i="1"/>
  <c r="F251" i="1"/>
  <c r="H251" i="1"/>
  <c r="G255" i="1"/>
  <c r="H255" i="1"/>
  <c r="F255" i="1"/>
  <c r="E255" i="1"/>
  <c r="O264" i="1"/>
  <c r="N264" i="1"/>
  <c r="Q264" i="1"/>
  <c r="P264" i="1"/>
  <c r="H266" i="1"/>
  <c r="F266" i="1"/>
  <c r="E266" i="1"/>
  <c r="G266" i="1"/>
  <c r="I36" i="2"/>
  <c r="H36" i="2"/>
  <c r="G36" i="2"/>
  <c r="F36" i="2"/>
  <c r="E36" i="2"/>
  <c r="M324" i="1"/>
  <c r="K324" i="1"/>
  <c r="Q324" i="1"/>
  <c r="O324" i="1"/>
  <c r="H324" i="1"/>
  <c r="I73" i="2"/>
  <c r="H73" i="2"/>
  <c r="G73" i="2"/>
  <c r="F73" i="2"/>
  <c r="E73" i="2"/>
  <c r="N262" i="1"/>
  <c r="Q262" i="1"/>
  <c r="O262" i="1"/>
  <c r="P262" i="1"/>
  <c r="P266" i="1"/>
  <c r="O266" i="1"/>
  <c r="N266" i="1"/>
  <c r="Q266" i="1"/>
  <c r="P270" i="1"/>
  <c r="O270" i="1"/>
  <c r="N270" i="1"/>
  <c r="Q270" i="1"/>
  <c r="P278" i="1"/>
  <c r="O278" i="1"/>
  <c r="Q278" i="1"/>
  <c r="N278" i="1"/>
  <c r="P282" i="1"/>
  <c r="O282" i="1"/>
  <c r="Q282" i="1"/>
  <c r="N282" i="1"/>
  <c r="P286" i="1"/>
  <c r="O286" i="1"/>
  <c r="Q286" i="1"/>
  <c r="N286" i="1"/>
  <c r="P294" i="1"/>
  <c r="O294" i="1"/>
  <c r="Q294" i="1"/>
  <c r="N294" i="1"/>
  <c r="P298" i="1"/>
  <c r="O298" i="1"/>
  <c r="Q298" i="1"/>
  <c r="N298" i="1"/>
  <c r="P302" i="1"/>
  <c r="O302" i="1"/>
  <c r="Q302" i="1"/>
  <c r="N302" i="1"/>
  <c r="Q340" i="1"/>
  <c r="O340" i="1"/>
  <c r="K340" i="1"/>
  <c r="H340" i="1"/>
  <c r="M340" i="1"/>
  <c r="Q344" i="1"/>
  <c r="O344" i="1"/>
  <c r="K344" i="1"/>
  <c r="H344" i="1"/>
  <c r="M344" i="1"/>
  <c r="Q348" i="1"/>
  <c r="O348" i="1"/>
  <c r="K348" i="1"/>
  <c r="H348" i="1"/>
  <c r="M348" i="1"/>
  <c r="R35" i="2"/>
  <c r="Q35" i="2"/>
  <c r="P35" i="2"/>
  <c r="O35" i="2"/>
  <c r="N35" i="2"/>
  <c r="R56" i="2"/>
  <c r="Q56" i="2"/>
  <c r="P56" i="2"/>
  <c r="O56" i="2"/>
  <c r="N56" i="2"/>
  <c r="R72" i="2"/>
  <c r="Q72" i="2"/>
  <c r="P72" i="2"/>
  <c r="O72" i="2"/>
  <c r="N72" i="2"/>
  <c r="Q265" i="1"/>
  <c r="P265" i="1"/>
  <c r="N265" i="1"/>
  <c r="O265" i="1"/>
  <c r="Q269" i="1"/>
  <c r="P269" i="1"/>
  <c r="N269" i="1"/>
  <c r="O269" i="1"/>
  <c r="Q277" i="1"/>
  <c r="P277" i="1"/>
  <c r="N277" i="1"/>
  <c r="O277" i="1"/>
  <c r="Q281" i="1"/>
  <c r="P281" i="1"/>
  <c r="N281" i="1"/>
  <c r="O281" i="1"/>
  <c r="Q285" i="1"/>
  <c r="P285" i="1"/>
  <c r="N285" i="1"/>
  <c r="O285" i="1"/>
  <c r="Q293" i="1"/>
  <c r="P293" i="1"/>
  <c r="N293" i="1"/>
  <c r="O293" i="1"/>
  <c r="Q297" i="1"/>
  <c r="P297" i="1"/>
  <c r="N297" i="1"/>
  <c r="O297" i="1"/>
  <c r="Q301" i="1"/>
  <c r="P301" i="1"/>
  <c r="N301" i="1"/>
  <c r="O301" i="1"/>
  <c r="Q337" i="1"/>
  <c r="O337" i="1"/>
  <c r="K337" i="1"/>
  <c r="H337" i="1"/>
  <c r="M337" i="1"/>
  <c r="Q341" i="1"/>
  <c r="O341" i="1"/>
  <c r="K341" i="1"/>
  <c r="H341" i="1"/>
  <c r="M341" i="1"/>
  <c r="Q345" i="1"/>
  <c r="O345" i="1"/>
  <c r="K345" i="1"/>
  <c r="H345" i="1"/>
  <c r="M345" i="1"/>
  <c r="R31" i="2"/>
  <c r="Q31" i="2"/>
  <c r="P31" i="2"/>
  <c r="O31" i="2"/>
  <c r="N31" i="2"/>
  <c r="R52" i="2"/>
  <c r="Q52" i="2"/>
  <c r="P52" i="2"/>
  <c r="O52" i="2"/>
  <c r="N52" i="2"/>
  <c r="R68" i="2"/>
  <c r="Q68" i="2"/>
  <c r="P68" i="2"/>
  <c r="O68" i="2"/>
  <c r="N68" i="2"/>
  <c r="G265" i="1"/>
  <c r="F265" i="1"/>
  <c r="E265" i="1"/>
  <c r="H265" i="1"/>
  <c r="G269" i="1"/>
  <c r="F269" i="1"/>
  <c r="E269" i="1"/>
  <c r="H269" i="1"/>
  <c r="G277" i="1"/>
  <c r="F277" i="1"/>
  <c r="H277" i="1"/>
  <c r="E277" i="1"/>
  <c r="G281" i="1"/>
  <c r="F281" i="1"/>
  <c r="H281" i="1"/>
  <c r="E281" i="1"/>
  <c r="G285" i="1"/>
  <c r="F285" i="1"/>
  <c r="H285" i="1"/>
  <c r="E285" i="1"/>
  <c r="G293" i="1"/>
  <c r="F293" i="1"/>
  <c r="H293" i="1"/>
  <c r="E293" i="1"/>
  <c r="G297" i="1"/>
  <c r="F297" i="1"/>
  <c r="H297" i="1"/>
  <c r="E297" i="1"/>
  <c r="G301" i="1"/>
  <c r="F301" i="1"/>
  <c r="H301" i="1"/>
  <c r="E301" i="1"/>
  <c r="M308" i="1"/>
  <c r="K308" i="1"/>
  <c r="Q308" i="1"/>
  <c r="O308" i="1"/>
  <c r="H308" i="1"/>
  <c r="M309" i="1"/>
  <c r="K309" i="1"/>
  <c r="Q309" i="1"/>
  <c r="O309" i="1"/>
  <c r="H309" i="1"/>
  <c r="M310" i="1"/>
  <c r="K310" i="1"/>
  <c r="H310" i="1"/>
  <c r="Q310" i="1"/>
  <c r="O310" i="1"/>
  <c r="M311" i="1"/>
  <c r="K311" i="1"/>
  <c r="H311" i="1"/>
  <c r="Q311" i="1"/>
  <c r="O311" i="1"/>
  <c r="M312" i="1"/>
  <c r="K312" i="1"/>
  <c r="H312" i="1"/>
  <c r="Q312" i="1"/>
  <c r="O312" i="1"/>
  <c r="M313" i="1"/>
  <c r="K313" i="1"/>
  <c r="H313" i="1"/>
  <c r="Q313" i="1"/>
  <c r="O313" i="1"/>
  <c r="M314" i="1"/>
  <c r="K314" i="1"/>
  <c r="H314" i="1"/>
  <c r="Q314" i="1"/>
  <c r="O314" i="1"/>
  <c r="M315" i="1"/>
  <c r="K315" i="1"/>
  <c r="H315" i="1"/>
  <c r="Q315" i="1"/>
  <c r="O315" i="1"/>
  <c r="M316" i="1"/>
  <c r="K316" i="1"/>
  <c r="H316" i="1"/>
  <c r="Q316" i="1"/>
  <c r="O316" i="1"/>
  <c r="M317" i="1"/>
  <c r="K317" i="1"/>
  <c r="H317" i="1"/>
  <c r="Q317" i="1"/>
  <c r="O317" i="1"/>
  <c r="M323" i="1"/>
  <c r="K323" i="1"/>
  <c r="Q323" i="1"/>
  <c r="O323" i="1"/>
  <c r="H323" i="1"/>
  <c r="I32" i="2"/>
  <c r="H32" i="2"/>
  <c r="G32" i="2"/>
  <c r="F32" i="2"/>
  <c r="E32" i="2"/>
  <c r="I53" i="2"/>
  <c r="H53" i="2"/>
  <c r="G53" i="2"/>
  <c r="F53" i="2"/>
  <c r="E53" i="2"/>
  <c r="I69" i="2"/>
  <c r="H69" i="2"/>
  <c r="G69" i="2"/>
  <c r="F69" i="2"/>
  <c r="E69" i="2"/>
  <c r="M326" i="1"/>
  <c r="K326" i="1"/>
  <c r="Q326" i="1"/>
  <c r="O326" i="1"/>
  <c r="H326" i="1"/>
  <c r="Q338" i="1"/>
  <c r="O338" i="1"/>
  <c r="K338" i="1"/>
  <c r="H338" i="1"/>
  <c r="M338" i="1"/>
  <c r="Q342" i="1"/>
  <c r="O342" i="1"/>
  <c r="K342" i="1"/>
  <c r="H342" i="1"/>
  <c r="M342" i="1"/>
  <c r="Q346" i="1"/>
  <c r="O346" i="1"/>
  <c r="K346" i="1"/>
  <c r="H346" i="1"/>
  <c r="M346" i="1"/>
  <c r="R27" i="2"/>
  <c r="Q27" i="2"/>
  <c r="P27" i="2"/>
  <c r="O27" i="2"/>
  <c r="N27" i="2"/>
  <c r="R64" i="2"/>
  <c r="Q64" i="2"/>
  <c r="P64" i="2"/>
  <c r="O64" i="2"/>
  <c r="N64" i="2"/>
  <c r="E264" i="1"/>
  <c r="G264" i="1"/>
  <c r="F264" i="1"/>
  <c r="H264" i="1"/>
  <c r="E268" i="1"/>
  <c r="G268" i="1"/>
  <c r="F268" i="1"/>
  <c r="H268" i="1"/>
  <c r="E276" i="1"/>
  <c r="G276" i="1"/>
  <c r="F276" i="1"/>
  <c r="H276" i="1"/>
  <c r="E280" i="1"/>
  <c r="G280" i="1"/>
  <c r="H280" i="1"/>
  <c r="F280" i="1"/>
  <c r="E284" i="1"/>
  <c r="G284" i="1"/>
  <c r="H284" i="1"/>
  <c r="F284" i="1"/>
  <c r="E292" i="1"/>
  <c r="G292" i="1"/>
  <c r="H292" i="1"/>
  <c r="F292" i="1"/>
  <c r="E296" i="1"/>
  <c r="G296" i="1"/>
  <c r="H296" i="1"/>
  <c r="F296" i="1"/>
  <c r="E300" i="1"/>
  <c r="G300" i="1"/>
  <c r="H300" i="1"/>
  <c r="F300" i="1"/>
  <c r="I28" i="2"/>
  <c r="H28" i="2"/>
  <c r="G28" i="2"/>
  <c r="F28" i="2"/>
  <c r="E28" i="2"/>
  <c r="I65" i="2"/>
  <c r="H65" i="2"/>
  <c r="G65" i="2"/>
  <c r="F65" i="2"/>
  <c r="E65" i="2"/>
  <c r="O263" i="1"/>
  <c r="Q263" i="1"/>
  <c r="P263" i="1"/>
  <c r="N263" i="1"/>
  <c r="Q267" i="1"/>
  <c r="O267" i="1"/>
  <c r="N267" i="1"/>
  <c r="P267" i="1"/>
  <c r="Q271" i="1"/>
  <c r="O271" i="1"/>
  <c r="P271" i="1"/>
  <c r="N271" i="1"/>
  <c r="Q279" i="1"/>
  <c r="O279" i="1"/>
  <c r="P279" i="1"/>
  <c r="N279" i="1"/>
  <c r="Q283" i="1"/>
  <c r="O283" i="1"/>
  <c r="P283" i="1"/>
  <c r="N283" i="1"/>
  <c r="Q287" i="1"/>
  <c r="O287" i="1"/>
  <c r="P287" i="1"/>
  <c r="N287" i="1"/>
  <c r="Q295" i="1"/>
  <c r="O295" i="1"/>
  <c r="P295" i="1"/>
  <c r="N295" i="1"/>
  <c r="Q299" i="1"/>
  <c r="O299" i="1"/>
  <c r="P299" i="1"/>
  <c r="N299" i="1"/>
  <c r="Q339" i="1"/>
  <c r="O339" i="1"/>
  <c r="K339" i="1"/>
  <c r="H339" i="1"/>
  <c r="M339" i="1"/>
  <c r="Q343" i="1"/>
  <c r="O343" i="1"/>
  <c r="K343" i="1"/>
  <c r="H343" i="1"/>
  <c r="M343" i="1"/>
  <c r="Q347" i="1"/>
  <c r="O347" i="1"/>
  <c r="K347" i="1"/>
  <c r="H347" i="1"/>
  <c r="M347" i="1"/>
  <c r="R42" i="2"/>
  <c r="Q42" i="2"/>
  <c r="P42" i="2"/>
  <c r="O42" i="2"/>
  <c r="N42" i="2"/>
  <c r="I46" i="2"/>
  <c r="H46" i="2"/>
  <c r="G46" i="2"/>
  <c r="F46" i="2"/>
  <c r="E46" i="2"/>
  <c r="R60" i="2"/>
  <c r="Q60" i="2"/>
  <c r="P60" i="2"/>
  <c r="O60" i="2"/>
  <c r="N60" i="2"/>
  <c r="R79" i="2"/>
  <c r="Q79" i="2"/>
  <c r="P79" i="2"/>
  <c r="O79" i="2"/>
  <c r="N79" i="2"/>
  <c r="I29" i="2"/>
  <c r="H29" i="2"/>
  <c r="G29" i="2"/>
  <c r="F29" i="2"/>
  <c r="E29" i="2"/>
  <c r="I33" i="2"/>
  <c r="H33" i="2"/>
  <c r="G33" i="2"/>
  <c r="F33" i="2"/>
  <c r="E33" i="2"/>
  <c r="I40" i="2"/>
  <c r="H40" i="2"/>
  <c r="G40" i="2"/>
  <c r="F40" i="2"/>
  <c r="E40" i="2"/>
  <c r="I47" i="2"/>
  <c r="H47" i="2"/>
  <c r="G47" i="2"/>
  <c r="F47" i="2"/>
  <c r="E47" i="2"/>
  <c r="I54" i="2"/>
  <c r="H54" i="2"/>
  <c r="G54" i="2"/>
  <c r="F54" i="2"/>
  <c r="E54" i="2"/>
  <c r="I58" i="2"/>
  <c r="H58" i="2"/>
  <c r="G58" i="2"/>
  <c r="F58" i="2"/>
  <c r="E58" i="2"/>
  <c r="I62" i="2"/>
  <c r="H62" i="2"/>
  <c r="G62" i="2"/>
  <c r="F62" i="2"/>
  <c r="E62" i="2"/>
  <c r="I66" i="2"/>
  <c r="H66" i="2"/>
  <c r="G66" i="2"/>
  <c r="F66" i="2"/>
  <c r="E66" i="2"/>
  <c r="I70" i="2"/>
  <c r="H70" i="2"/>
  <c r="G70" i="2"/>
  <c r="F70" i="2"/>
  <c r="E70" i="2"/>
  <c r="I77" i="2"/>
  <c r="H77" i="2"/>
  <c r="G77" i="2"/>
  <c r="F77" i="2"/>
  <c r="E77" i="2"/>
  <c r="R26" i="2"/>
  <c r="Q26" i="2"/>
  <c r="P26" i="2"/>
  <c r="O26" i="2"/>
  <c r="N26" i="2"/>
  <c r="R30" i="2"/>
  <c r="Q30" i="2"/>
  <c r="P30" i="2"/>
  <c r="O30" i="2"/>
  <c r="N30" i="2"/>
  <c r="R34" i="2"/>
  <c r="Q34" i="2"/>
  <c r="P34" i="2"/>
  <c r="O34" i="2"/>
  <c r="N34" i="2"/>
  <c r="R41" i="2"/>
  <c r="Q41" i="2"/>
  <c r="P41" i="2"/>
  <c r="O41" i="2"/>
  <c r="N41" i="2"/>
  <c r="R48" i="2"/>
  <c r="Q48" i="2"/>
  <c r="P48" i="2"/>
  <c r="O48" i="2"/>
  <c r="N48" i="2"/>
  <c r="R55" i="2"/>
  <c r="Q55" i="2"/>
  <c r="P55" i="2"/>
  <c r="O55" i="2"/>
  <c r="N55" i="2"/>
  <c r="R59" i="2"/>
  <c r="Q59" i="2"/>
  <c r="P59" i="2"/>
  <c r="O59" i="2"/>
  <c r="N59" i="2"/>
  <c r="R63" i="2"/>
  <c r="Q63" i="2"/>
  <c r="P63" i="2"/>
  <c r="O63" i="2"/>
  <c r="N63" i="2"/>
  <c r="R67" i="2"/>
  <c r="Q67" i="2"/>
  <c r="P67" i="2"/>
  <c r="O67" i="2"/>
  <c r="N67" i="2"/>
  <c r="R71" i="2"/>
  <c r="Q71" i="2"/>
  <c r="P71" i="2"/>
  <c r="O71" i="2"/>
  <c r="N71" i="2"/>
  <c r="R78" i="2"/>
  <c r="Q78" i="2"/>
  <c r="P78" i="2"/>
  <c r="O78" i="2"/>
  <c r="N78" i="2"/>
  <c r="M328" i="1"/>
  <c r="K328" i="1"/>
  <c r="Q328" i="1"/>
  <c r="O328" i="1"/>
  <c r="H328" i="1"/>
  <c r="M329" i="1"/>
  <c r="K329" i="1"/>
  <c r="Q329" i="1"/>
  <c r="H329" i="1"/>
  <c r="O329" i="1"/>
  <c r="M330" i="1"/>
  <c r="K330" i="1"/>
  <c r="Q330" i="1"/>
  <c r="O330" i="1"/>
  <c r="H330" i="1"/>
  <c r="M331" i="1"/>
  <c r="K331" i="1"/>
  <c r="Q331" i="1"/>
  <c r="H331" i="1"/>
  <c r="O331" i="1"/>
  <c r="M332" i="1"/>
  <c r="K332" i="1"/>
  <c r="Q332" i="1"/>
  <c r="O332" i="1"/>
  <c r="H332" i="1"/>
  <c r="M333" i="1"/>
  <c r="K333" i="1"/>
  <c r="Q333" i="1"/>
  <c r="O333" i="1"/>
  <c r="H333" i="1"/>
  <c r="M352" i="1"/>
  <c r="K352" i="1"/>
  <c r="H352" i="1"/>
  <c r="Q352" i="1"/>
  <c r="O352" i="1"/>
  <c r="M353" i="1"/>
  <c r="K353" i="1"/>
  <c r="H353" i="1"/>
  <c r="Q353" i="1"/>
  <c r="O353" i="1"/>
  <c r="M354" i="1"/>
  <c r="K354" i="1"/>
  <c r="H354" i="1"/>
  <c r="Q354" i="1"/>
  <c r="O354" i="1"/>
  <c r="M355" i="1"/>
  <c r="K355" i="1"/>
  <c r="H355" i="1"/>
  <c r="Q355" i="1"/>
  <c r="O355" i="1"/>
  <c r="M356" i="1"/>
  <c r="K356" i="1"/>
  <c r="H356" i="1"/>
  <c r="Q356" i="1"/>
  <c r="O356" i="1"/>
  <c r="M357" i="1"/>
  <c r="K357" i="1"/>
  <c r="H357" i="1"/>
  <c r="Q357" i="1"/>
  <c r="O357" i="1"/>
  <c r="M358" i="1"/>
  <c r="K358" i="1"/>
  <c r="H358" i="1"/>
  <c r="Q358" i="1"/>
  <c r="O358" i="1"/>
  <c r="M359" i="1"/>
  <c r="K359" i="1"/>
  <c r="H359" i="1"/>
  <c r="Q359" i="1"/>
  <c r="O359" i="1"/>
  <c r="M360" i="1"/>
  <c r="K360" i="1"/>
  <c r="H360" i="1"/>
  <c r="Q360" i="1"/>
  <c r="O360" i="1"/>
  <c r="M361" i="1"/>
  <c r="K361" i="1"/>
  <c r="H361" i="1"/>
  <c r="Q361" i="1"/>
  <c r="O361" i="1"/>
  <c r="M362" i="1"/>
  <c r="K362" i="1"/>
  <c r="H362" i="1"/>
  <c r="Q362" i="1"/>
  <c r="O362" i="1"/>
  <c r="G7" i="2"/>
  <c r="F7" i="2"/>
  <c r="E7" i="2"/>
  <c r="I7" i="2"/>
  <c r="H7" i="2"/>
  <c r="P7" i="2"/>
  <c r="O7" i="2"/>
  <c r="N7" i="2"/>
  <c r="R7" i="2"/>
  <c r="Q7" i="2"/>
  <c r="G8" i="2"/>
  <c r="F8" i="2"/>
  <c r="E8" i="2"/>
  <c r="I8" i="2"/>
  <c r="H8" i="2"/>
  <c r="P8" i="2"/>
  <c r="O8" i="2"/>
  <c r="N8" i="2"/>
  <c r="R8" i="2"/>
  <c r="Q8" i="2"/>
  <c r="G9" i="2"/>
  <c r="F9" i="2"/>
  <c r="E9" i="2"/>
  <c r="I9" i="2"/>
  <c r="H9" i="2"/>
  <c r="P9" i="2"/>
  <c r="O9" i="2"/>
  <c r="N9" i="2"/>
  <c r="R9" i="2"/>
  <c r="Q9" i="2"/>
  <c r="G13" i="2"/>
  <c r="F13" i="2"/>
  <c r="E13" i="2"/>
  <c r="I13" i="2"/>
  <c r="H13" i="2"/>
  <c r="P13" i="2"/>
  <c r="O13" i="2"/>
  <c r="N13" i="2"/>
  <c r="R13" i="2"/>
  <c r="Q13" i="2"/>
  <c r="G14" i="2"/>
  <c r="F14" i="2"/>
  <c r="E14" i="2"/>
  <c r="I14" i="2"/>
  <c r="H14" i="2"/>
  <c r="P14" i="2"/>
  <c r="O14" i="2"/>
  <c r="N14" i="2"/>
  <c r="R14" i="2"/>
  <c r="Q14" i="2"/>
  <c r="G15" i="2"/>
  <c r="F15" i="2"/>
  <c r="E15" i="2"/>
  <c r="I15" i="2"/>
  <c r="H15" i="2"/>
  <c r="P15" i="2"/>
  <c r="O15" i="2"/>
  <c r="N15" i="2"/>
  <c r="R15" i="2"/>
  <c r="Q15" i="2"/>
  <c r="G16" i="2"/>
  <c r="F16" i="2"/>
  <c r="E16" i="2"/>
  <c r="I16" i="2"/>
  <c r="H16" i="2"/>
  <c r="P16" i="2"/>
  <c r="O16" i="2"/>
  <c r="N16" i="2"/>
  <c r="R16" i="2"/>
  <c r="Q16" i="2"/>
  <c r="G17" i="2"/>
  <c r="F17" i="2"/>
  <c r="E17" i="2"/>
  <c r="I17" i="2"/>
  <c r="H17" i="2"/>
  <c r="P17" i="2"/>
  <c r="O17" i="2"/>
  <c r="N17" i="2"/>
  <c r="R17" i="2"/>
  <c r="Q17" i="2"/>
  <c r="G18" i="2"/>
  <c r="F18" i="2"/>
  <c r="E18" i="2"/>
  <c r="I18" i="2"/>
  <c r="H18" i="2"/>
  <c r="P18" i="2"/>
  <c r="O18" i="2"/>
  <c r="N18" i="2"/>
  <c r="R18" i="2"/>
  <c r="Q18" i="2"/>
  <c r="G19" i="2"/>
  <c r="F19" i="2"/>
  <c r="E19" i="2"/>
  <c r="I19" i="2"/>
  <c r="H19" i="2"/>
  <c r="P19" i="2"/>
  <c r="O19" i="2"/>
  <c r="N19" i="2"/>
  <c r="R19" i="2"/>
  <c r="Q19" i="2"/>
  <c r="G20" i="2"/>
  <c r="F20" i="2"/>
  <c r="E20" i="2"/>
  <c r="I20" i="2"/>
  <c r="H20" i="2"/>
  <c r="P20" i="2"/>
  <c r="O20" i="2"/>
  <c r="N20" i="2"/>
  <c r="R20" i="2"/>
  <c r="Q20" i="2"/>
  <c r="G21" i="2"/>
  <c r="F21" i="2"/>
  <c r="E21" i="2"/>
  <c r="I21" i="2"/>
  <c r="H21" i="2"/>
  <c r="P21" i="2"/>
  <c r="O21" i="2"/>
  <c r="N21" i="2"/>
  <c r="R21" i="2"/>
  <c r="Q21" i="2"/>
  <c r="G22" i="2"/>
  <c r="F22" i="2"/>
  <c r="E22" i="2"/>
  <c r="I22" i="2"/>
  <c r="H22" i="2"/>
  <c r="P22" i="2"/>
  <c r="O22" i="2"/>
  <c r="N22" i="2"/>
  <c r="R22" i="2"/>
  <c r="Q22" i="2"/>
  <c r="G23" i="2"/>
  <c r="F23" i="2"/>
  <c r="E23" i="2"/>
  <c r="I23" i="2"/>
  <c r="H23" i="2"/>
  <c r="P23" i="2"/>
  <c r="O23" i="2"/>
  <c r="N23" i="2"/>
  <c r="R23" i="2"/>
  <c r="Q23" i="2"/>
  <c r="G24" i="2"/>
  <c r="F24" i="2"/>
  <c r="E24" i="2"/>
  <c r="I24" i="2"/>
  <c r="H24" i="2"/>
  <c r="P24" i="2"/>
  <c r="O24" i="2"/>
  <c r="R24" i="2"/>
  <c r="Q24" i="2"/>
  <c r="G25" i="2"/>
  <c r="F25" i="2"/>
  <c r="E25" i="2"/>
  <c r="I25" i="2"/>
  <c r="H25" i="2"/>
  <c r="R25" i="2"/>
  <c r="Q25" i="2"/>
  <c r="P25" i="2"/>
  <c r="O25" i="2"/>
  <c r="N25" i="2"/>
  <c r="R29" i="2"/>
  <c r="Q29" i="2"/>
  <c r="P29" i="2"/>
  <c r="O29" i="2"/>
  <c r="N29" i="2"/>
  <c r="R33" i="2"/>
  <c r="Q33" i="2"/>
  <c r="P33" i="2"/>
  <c r="O33" i="2"/>
  <c r="N33" i="2"/>
  <c r="R40" i="2"/>
  <c r="Q40" i="2"/>
  <c r="P40" i="2"/>
  <c r="O40" i="2"/>
  <c r="N40" i="2"/>
  <c r="R47" i="2"/>
  <c r="Q47" i="2"/>
  <c r="P47" i="2"/>
  <c r="O47" i="2"/>
  <c r="N47" i="2"/>
  <c r="R54" i="2"/>
  <c r="Q54" i="2"/>
  <c r="P54" i="2"/>
  <c r="O54" i="2"/>
  <c r="N54" i="2"/>
  <c r="R58" i="2"/>
  <c r="Q58" i="2"/>
  <c r="P58" i="2"/>
  <c r="O58" i="2"/>
  <c r="N58" i="2"/>
  <c r="R62" i="2"/>
  <c r="Q62" i="2"/>
  <c r="P62" i="2"/>
  <c r="O62" i="2"/>
  <c r="N62" i="2"/>
  <c r="R66" i="2"/>
  <c r="Q66" i="2"/>
  <c r="P66" i="2"/>
  <c r="O66" i="2"/>
  <c r="N66" i="2"/>
  <c r="R70" i="2"/>
  <c r="Q70" i="2"/>
  <c r="P70" i="2"/>
  <c r="O70" i="2"/>
  <c r="N70" i="2"/>
  <c r="R77" i="2"/>
  <c r="Q77" i="2"/>
  <c r="P77" i="2"/>
  <c r="O77" i="2"/>
  <c r="N77" i="2"/>
  <c r="I27" i="2"/>
  <c r="H27" i="2"/>
  <c r="G27" i="2"/>
  <c r="F27" i="2"/>
  <c r="E27" i="2"/>
  <c r="I31" i="2"/>
  <c r="H31" i="2"/>
  <c r="G31" i="2"/>
  <c r="F31" i="2"/>
  <c r="E31" i="2"/>
  <c r="I35" i="2"/>
  <c r="H35" i="2"/>
  <c r="G35" i="2"/>
  <c r="F35" i="2"/>
  <c r="E35" i="2"/>
  <c r="I42" i="2"/>
  <c r="H42" i="2"/>
  <c r="G42" i="2"/>
  <c r="F42" i="2"/>
  <c r="E42" i="2"/>
  <c r="I52" i="2"/>
  <c r="H52" i="2"/>
  <c r="G52" i="2"/>
  <c r="F52" i="2"/>
  <c r="E52" i="2"/>
  <c r="I56" i="2"/>
  <c r="H56" i="2"/>
  <c r="G56" i="2"/>
  <c r="F56" i="2"/>
  <c r="E56" i="2"/>
  <c r="I60" i="2"/>
  <c r="H60" i="2"/>
  <c r="G60" i="2"/>
  <c r="F60" i="2"/>
  <c r="E60" i="2"/>
  <c r="I64" i="2"/>
  <c r="H64" i="2"/>
  <c r="G64" i="2"/>
  <c r="F64" i="2"/>
  <c r="E64" i="2"/>
  <c r="I68" i="2"/>
  <c r="H68" i="2"/>
  <c r="G68" i="2"/>
  <c r="F68" i="2"/>
  <c r="E68" i="2"/>
  <c r="I72" i="2"/>
  <c r="H72" i="2"/>
  <c r="G72" i="2"/>
  <c r="F72" i="2"/>
  <c r="E72" i="2"/>
  <c r="I79" i="2"/>
  <c r="H79" i="2"/>
  <c r="G79" i="2"/>
  <c r="F79" i="2"/>
  <c r="E79" i="2"/>
  <c r="R28" i="2"/>
  <c r="Q28" i="2"/>
  <c r="P28" i="2"/>
  <c r="O28" i="2"/>
  <c r="N28" i="2"/>
  <c r="R32" i="2"/>
  <c r="Q32" i="2"/>
  <c r="P32" i="2"/>
  <c r="O32" i="2"/>
  <c r="N32" i="2"/>
  <c r="R36" i="2"/>
  <c r="Q36" i="2"/>
  <c r="P36" i="2"/>
  <c r="O36" i="2"/>
  <c r="N36" i="2"/>
  <c r="R46" i="2"/>
  <c r="Q46" i="2"/>
  <c r="P46" i="2"/>
  <c r="O46" i="2"/>
  <c r="N46" i="2"/>
  <c r="R53" i="2"/>
  <c r="Q53" i="2"/>
  <c r="P53" i="2"/>
  <c r="O53" i="2"/>
  <c r="N53" i="2"/>
  <c r="R57" i="2"/>
  <c r="Q57" i="2"/>
  <c r="P57" i="2"/>
  <c r="O57" i="2"/>
  <c r="N57" i="2"/>
  <c r="R61" i="2"/>
  <c r="Q61" i="2"/>
  <c r="P61" i="2"/>
  <c r="O61" i="2"/>
  <c r="N61" i="2"/>
  <c r="R65" i="2"/>
  <c r="Q65" i="2"/>
  <c r="P65" i="2"/>
  <c r="O65" i="2"/>
  <c r="N65" i="2"/>
  <c r="R69" i="2"/>
  <c r="Q69" i="2"/>
  <c r="P69" i="2"/>
  <c r="O69" i="2"/>
  <c r="N69" i="2"/>
  <c r="R73" i="2"/>
  <c r="Q73" i="2"/>
  <c r="P73" i="2"/>
  <c r="O73" i="2"/>
  <c r="N73" i="2"/>
  <c r="I26" i="2"/>
  <c r="H26" i="2"/>
  <c r="G26" i="2"/>
  <c r="F26" i="2"/>
  <c r="E26" i="2"/>
  <c r="I30" i="2"/>
  <c r="H30" i="2"/>
  <c r="G30" i="2"/>
  <c r="F30" i="2"/>
  <c r="E30" i="2"/>
  <c r="I34" i="2"/>
  <c r="H34" i="2"/>
  <c r="G34" i="2"/>
  <c r="F34" i="2"/>
  <c r="E34" i="2"/>
  <c r="I41" i="2"/>
  <c r="H41" i="2"/>
  <c r="G41" i="2"/>
  <c r="F41" i="2"/>
  <c r="E41" i="2"/>
  <c r="I48" i="2"/>
  <c r="H48" i="2"/>
  <c r="G48" i="2"/>
  <c r="F48" i="2"/>
  <c r="E48" i="2"/>
  <c r="I55" i="2"/>
  <c r="H55" i="2"/>
  <c r="G55" i="2"/>
  <c r="F55" i="2"/>
  <c r="E55" i="2"/>
  <c r="I59" i="2"/>
  <c r="H59" i="2"/>
  <c r="G59" i="2"/>
  <c r="F59" i="2"/>
  <c r="E59" i="2"/>
  <c r="I63" i="2"/>
  <c r="H63" i="2"/>
  <c r="G63" i="2"/>
  <c r="F63" i="2"/>
  <c r="E63" i="2"/>
  <c r="I67" i="2"/>
  <c r="H67" i="2"/>
  <c r="G67" i="2"/>
  <c r="F67" i="2"/>
  <c r="E67" i="2"/>
  <c r="I71" i="2"/>
  <c r="H71" i="2"/>
  <c r="G71" i="2"/>
  <c r="F71" i="2"/>
  <c r="E71" i="2"/>
  <c r="I78" i="2"/>
  <c r="H78" i="2"/>
  <c r="G78" i="2"/>
  <c r="F78" i="2"/>
  <c r="E78" i="2"/>
  <c r="O189" i="1" l="1"/>
  <c r="N189" i="1"/>
  <c r="Q189" i="1"/>
  <c r="P189" i="1"/>
  <c r="N185" i="1"/>
  <c r="P185" i="1"/>
  <c r="O185" i="1"/>
  <c r="Q185" i="1"/>
  <c r="Q206" i="1"/>
  <c r="P206" i="1"/>
  <c r="O206" i="1"/>
  <c r="N206" i="1"/>
  <c r="P204" i="1"/>
  <c r="N204" i="1"/>
  <c r="Q204" i="1"/>
  <c r="O204" i="1"/>
  <c r="Q194" i="1"/>
  <c r="P194" i="1"/>
  <c r="O194" i="1"/>
  <c r="N194" i="1"/>
  <c r="Q207" i="1"/>
  <c r="N207" i="1"/>
  <c r="P207" i="1"/>
  <c r="O207" i="1"/>
  <c r="Q202" i="1"/>
  <c r="P202" i="1"/>
  <c r="O202" i="1"/>
  <c r="N202" i="1"/>
  <c r="Q190" i="1"/>
  <c r="P190" i="1"/>
  <c r="O190" i="1"/>
  <c r="N190" i="1"/>
  <c r="P186" i="1"/>
  <c r="O186" i="1"/>
  <c r="N186" i="1"/>
  <c r="Q186" i="1"/>
  <c r="Q195" i="1"/>
  <c r="N195" i="1"/>
  <c r="P195" i="1"/>
  <c r="O195" i="1"/>
  <c r="O205" i="1"/>
  <c r="N205" i="1"/>
  <c r="P205" i="1"/>
  <c r="Q205" i="1"/>
  <c r="Q203" i="1"/>
  <c r="N203" i="1"/>
  <c r="O203" i="1"/>
  <c r="P203" i="1"/>
  <c r="Q191" i="1"/>
  <c r="N191" i="1"/>
  <c r="P191" i="1"/>
  <c r="O191" i="1"/>
  <c r="Q187" i="1"/>
  <c r="N187" i="1"/>
  <c r="P187" i="1"/>
  <c r="O187" i="1"/>
  <c r="P208" i="1"/>
  <c r="Q208" i="1"/>
  <c r="O208" i="1"/>
  <c r="N208" i="1"/>
  <c r="Q184" i="1"/>
  <c r="P184" i="1"/>
  <c r="N184" i="1"/>
  <c r="O184" i="1"/>
  <c r="O201" i="1"/>
  <c r="N201" i="1"/>
  <c r="Q201" i="1"/>
  <c r="P201" i="1"/>
  <c r="P200" i="1"/>
  <c r="Q200" i="1"/>
  <c r="O200" i="1"/>
  <c r="N200" i="1"/>
  <c r="P188" i="1"/>
  <c r="Q188" i="1"/>
  <c r="O188" i="1"/>
  <c r="N188" i="1"/>
  <c r="O209" i="1"/>
  <c r="N209" i="1"/>
  <c r="Q209" i="1"/>
  <c r="P209" i="1"/>
  <c r="O193" i="1"/>
  <c r="N193" i="1"/>
  <c r="Q193" i="1"/>
  <c r="P193" i="1"/>
  <c r="P192" i="1"/>
  <c r="O192" i="1"/>
  <c r="Q192" i="1"/>
  <c r="N192" i="1"/>
  <c r="F176" i="1"/>
  <c r="H176" i="1"/>
  <c r="Q174" i="1"/>
  <c r="O174" i="1"/>
  <c r="R124" i="1"/>
  <c r="Q124" i="1"/>
  <c r="N180" i="1"/>
  <c r="P124" i="1"/>
  <c r="M180" i="1"/>
  <c r="N124" i="1"/>
  <c r="O124" i="1"/>
  <c r="F170" i="1"/>
  <c r="H170" i="1"/>
  <c r="H155" i="1"/>
  <c r="F155" i="1"/>
  <c r="F139" i="1"/>
  <c r="H139" i="1"/>
  <c r="N148" i="1"/>
  <c r="R92" i="1"/>
  <c r="M148" i="1"/>
  <c r="Q92" i="1"/>
  <c r="P92" i="1"/>
  <c r="O92" i="1"/>
  <c r="N92" i="1"/>
  <c r="H152" i="1"/>
  <c r="F152" i="1"/>
  <c r="H134" i="1"/>
  <c r="F134" i="1"/>
  <c r="H130" i="1"/>
  <c r="F130" i="1"/>
  <c r="H147" i="1"/>
  <c r="F147" i="1"/>
  <c r="H137" i="1"/>
  <c r="F137" i="1"/>
  <c r="H177" i="1"/>
  <c r="F177" i="1"/>
  <c r="Q171" i="1"/>
  <c r="O171" i="1"/>
  <c r="Q164" i="1"/>
  <c r="O164" i="1"/>
  <c r="O159" i="1"/>
  <c r="Q159" i="1"/>
  <c r="H165" i="1"/>
  <c r="F165" i="1"/>
  <c r="H156" i="1"/>
  <c r="F156" i="1"/>
  <c r="O147" i="1"/>
  <c r="Q147" i="1"/>
  <c r="H195" i="1"/>
  <c r="G195" i="1"/>
  <c r="F195" i="1"/>
  <c r="E195" i="1"/>
  <c r="O149" i="1"/>
  <c r="Q149" i="1"/>
  <c r="G190" i="1"/>
  <c r="F190" i="1"/>
  <c r="E190" i="1"/>
  <c r="H190" i="1"/>
  <c r="H132" i="1"/>
  <c r="F132" i="1"/>
  <c r="F186" i="1"/>
  <c r="E186" i="1"/>
  <c r="H186" i="1"/>
  <c r="G186" i="1"/>
  <c r="H145" i="1"/>
  <c r="F145" i="1"/>
  <c r="E193" i="1"/>
  <c r="H193" i="1"/>
  <c r="G193" i="1"/>
  <c r="F193" i="1"/>
  <c r="O153" i="1"/>
  <c r="Q153" i="1"/>
  <c r="O179" i="1"/>
  <c r="Q179" i="1"/>
  <c r="H179" i="1"/>
  <c r="F179" i="1"/>
  <c r="Q173" i="1"/>
  <c r="O173" i="1"/>
  <c r="H159" i="1"/>
  <c r="F159" i="1"/>
  <c r="H161" i="1"/>
  <c r="F161" i="1"/>
  <c r="H163" i="1"/>
  <c r="F163" i="1"/>
  <c r="Q150" i="1"/>
  <c r="O150" i="1"/>
  <c r="H146" i="1"/>
  <c r="F146" i="1"/>
  <c r="H144" i="1"/>
  <c r="F144" i="1"/>
  <c r="Q146" i="1"/>
  <c r="O146" i="1"/>
  <c r="Q139" i="1"/>
  <c r="O139" i="1"/>
  <c r="Q135" i="1"/>
  <c r="O135" i="1"/>
  <c r="F135" i="1"/>
  <c r="H135" i="1"/>
  <c r="F131" i="1"/>
  <c r="H131" i="1"/>
  <c r="E166" i="1"/>
  <c r="D166" i="1"/>
  <c r="I110" i="1"/>
  <c r="F110" i="1"/>
  <c r="E110" i="1"/>
  <c r="H110" i="1"/>
  <c r="G110" i="1"/>
  <c r="O176" i="1"/>
  <c r="Q176" i="1"/>
  <c r="F172" i="1"/>
  <c r="H172" i="1"/>
  <c r="H171" i="1"/>
  <c r="F171" i="1"/>
  <c r="E180" i="1"/>
  <c r="I124" i="1"/>
  <c r="D180" i="1"/>
  <c r="H124" i="1"/>
  <c r="G124" i="1"/>
  <c r="F124" i="1"/>
  <c r="E124" i="1"/>
  <c r="O155" i="1"/>
  <c r="Q155" i="1"/>
  <c r="H154" i="1"/>
  <c r="F154" i="1"/>
  <c r="Q144" i="1"/>
  <c r="O144" i="1"/>
  <c r="H191" i="1"/>
  <c r="G191" i="1"/>
  <c r="F191" i="1"/>
  <c r="E191" i="1"/>
  <c r="F188" i="1"/>
  <c r="H188" i="1"/>
  <c r="E188" i="1"/>
  <c r="G188" i="1"/>
  <c r="Q131" i="1"/>
  <c r="O131" i="1"/>
  <c r="H187" i="1"/>
  <c r="G187" i="1"/>
  <c r="F187" i="1"/>
  <c r="E187" i="1"/>
  <c r="R68" i="1"/>
  <c r="Q68" i="1"/>
  <c r="P68" i="1"/>
  <c r="O68" i="1"/>
  <c r="N68" i="1"/>
  <c r="Q178" i="1"/>
  <c r="O178" i="1"/>
  <c r="F174" i="1"/>
  <c r="H174" i="1"/>
  <c r="H162" i="1"/>
  <c r="F162" i="1"/>
  <c r="O151" i="1"/>
  <c r="Q151" i="1"/>
  <c r="Q160" i="1"/>
  <c r="O160" i="1"/>
  <c r="H157" i="1"/>
  <c r="F157" i="1"/>
  <c r="H138" i="1"/>
  <c r="F138" i="1"/>
  <c r="E148" i="1"/>
  <c r="D148" i="1"/>
  <c r="I92" i="1"/>
  <c r="H92" i="1"/>
  <c r="G92" i="1"/>
  <c r="F92" i="1"/>
  <c r="E92" i="1"/>
  <c r="H160" i="1"/>
  <c r="F160" i="1"/>
  <c r="O165" i="1"/>
  <c r="Q165" i="1"/>
  <c r="H136" i="1"/>
  <c r="F136" i="1"/>
  <c r="O130" i="1"/>
  <c r="Q130" i="1"/>
  <c r="H128" i="1"/>
  <c r="F128" i="1"/>
  <c r="Q158" i="1"/>
  <c r="O158" i="1"/>
  <c r="O163" i="1"/>
  <c r="Q163" i="1"/>
  <c r="H173" i="1"/>
  <c r="F173" i="1"/>
  <c r="Q170" i="1"/>
  <c r="O170" i="1"/>
  <c r="Q156" i="1"/>
  <c r="O156" i="1"/>
  <c r="H153" i="1"/>
  <c r="F153" i="1"/>
  <c r="G194" i="1"/>
  <c r="F194" i="1"/>
  <c r="E194" i="1"/>
  <c r="H194" i="1"/>
  <c r="K180" i="1"/>
  <c r="O157" i="1"/>
  <c r="Q157" i="1"/>
  <c r="F192" i="1"/>
  <c r="H192" i="1"/>
  <c r="G192" i="1"/>
  <c r="E192" i="1"/>
  <c r="O134" i="1"/>
  <c r="Q134" i="1"/>
  <c r="Q132" i="1"/>
  <c r="O132" i="1"/>
  <c r="H184" i="1"/>
  <c r="G184" i="1"/>
  <c r="F184" i="1"/>
  <c r="E184" i="1"/>
  <c r="R27" i="1"/>
  <c r="Q27" i="1"/>
  <c r="P27" i="1"/>
  <c r="O27" i="1"/>
  <c r="N27" i="1"/>
  <c r="I27" i="1"/>
  <c r="H27" i="1"/>
  <c r="F27" i="1"/>
  <c r="E27" i="1"/>
  <c r="G27" i="1"/>
  <c r="H150" i="1"/>
  <c r="F150" i="1"/>
  <c r="Q177" i="1"/>
  <c r="O177" i="1"/>
  <c r="Q175" i="1"/>
  <c r="O175" i="1"/>
  <c r="Q152" i="1"/>
  <c r="O152" i="1"/>
  <c r="L180" i="1"/>
  <c r="O137" i="1"/>
  <c r="Q137" i="1"/>
  <c r="N166" i="1"/>
  <c r="R110" i="1"/>
  <c r="O110" i="1"/>
  <c r="P110" i="1"/>
  <c r="N110" i="1"/>
  <c r="M166" i="1"/>
  <c r="Q110" i="1"/>
  <c r="O138" i="1"/>
  <c r="Q138" i="1"/>
  <c r="H164" i="1"/>
  <c r="F164" i="1"/>
  <c r="H133" i="1"/>
  <c r="F133" i="1"/>
  <c r="H129" i="1"/>
  <c r="F129" i="1"/>
  <c r="Q128" i="1"/>
  <c r="O128" i="1"/>
  <c r="H151" i="1"/>
  <c r="F151" i="1"/>
  <c r="Q154" i="1"/>
  <c r="O154" i="1"/>
  <c r="Q136" i="1"/>
  <c r="O136" i="1"/>
  <c r="R54" i="1"/>
  <c r="Q54" i="1"/>
  <c r="O54" i="1"/>
  <c r="P54" i="1"/>
  <c r="N54" i="1"/>
  <c r="F178" i="1"/>
  <c r="H178" i="1"/>
  <c r="H175" i="1"/>
  <c r="F175" i="1"/>
  <c r="O172" i="1"/>
  <c r="Q172" i="1"/>
  <c r="Q162" i="1"/>
  <c r="O162" i="1"/>
  <c r="H149" i="1"/>
  <c r="F149" i="1"/>
  <c r="O145" i="1"/>
  <c r="Q145" i="1"/>
  <c r="O161" i="1"/>
  <c r="Q161" i="1"/>
  <c r="H158" i="1"/>
  <c r="F158" i="1"/>
  <c r="Q133" i="1"/>
  <c r="O133" i="1"/>
  <c r="E189" i="1"/>
  <c r="H189" i="1"/>
  <c r="G189" i="1"/>
  <c r="F189" i="1"/>
  <c r="O129" i="1"/>
  <c r="Q129" i="1"/>
  <c r="G185" i="1"/>
  <c r="H185" i="1"/>
  <c r="F185" i="1"/>
  <c r="E185" i="1"/>
  <c r="I68" i="1"/>
  <c r="H68" i="1"/>
  <c r="G68" i="1"/>
  <c r="F68" i="1"/>
  <c r="E68" i="1"/>
  <c r="I54" i="1"/>
  <c r="H54" i="1"/>
  <c r="F54" i="1"/>
  <c r="E54" i="1"/>
  <c r="G54" i="1"/>
  <c r="Q210" i="1" l="1"/>
  <c r="P210" i="1"/>
  <c r="O210" i="1"/>
  <c r="N210" i="1"/>
  <c r="Q166" i="1"/>
  <c r="O166" i="1"/>
  <c r="Q180" i="1"/>
  <c r="O180" i="1"/>
  <c r="H166" i="1"/>
  <c r="F166" i="1"/>
  <c r="F180" i="1"/>
  <c r="H180" i="1"/>
  <c r="Q148" i="1"/>
  <c r="O148" i="1"/>
  <c r="H148" i="1"/>
  <c r="F148" i="1"/>
</calcChain>
</file>

<file path=xl/sharedStrings.xml><?xml version="1.0" encoding="utf-8"?>
<sst xmlns="http://schemas.openxmlformats.org/spreadsheetml/2006/main" count="617" uniqueCount="116">
  <si>
    <t>Indicadores Turísticos Tenerife</t>
  </si>
  <si>
    <t>Fuente: Encuestas de Alojamientos Turístico ISTAC</t>
  </si>
  <si>
    <t>Viajeros entrados en hoteles y apartamentos. Indicadores de capacidad. Indicadores de ocupación y de rentabilidad.</t>
  </si>
  <si>
    <t>Viajeros entrados en establecimientos alojativos (hoteles y apartamentos)</t>
  </si>
  <si>
    <t>var 22/21</t>
  </si>
  <si>
    <t>var 22/19</t>
  </si>
  <si>
    <t>dif 22-21</t>
  </si>
  <si>
    <t>dif 22-19</t>
  </si>
  <si>
    <t>Total (hotel + apartamento)</t>
  </si>
  <si>
    <t>Hoteles</t>
  </si>
  <si>
    <t>5 estrellas</t>
  </si>
  <si>
    <t>4 estrellas</t>
  </si>
  <si>
    <t>3 estrellas</t>
  </si>
  <si>
    <t>2 estrellas</t>
  </si>
  <si>
    <t>1 estrella</t>
  </si>
  <si>
    <t>Apartamentos</t>
  </si>
  <si>
    <t>4, 5 estrellas</t>
  </si>
  <si>
    <t>nd: dato no disponible ya que en algunos meses no se ha publicado el dato desagregado por tipología y categoría alojativa</t>
  </si>
  <si>
    <t>Viajeros entrados según lugar de residencia</t>
  </si>
  <si>
    <t>Total lugares de residencia</t>
  </si>
  <si>
    <t>Total residentes en España</t>
  </si>
  <si>
    <t>Canarias</t>
  </si>
  <si>
    <t>Residentes en Tenerife</t>
  </si>
  <si>
    <t>Resto Canarias</t>
  </si>
  <si>
    <t>Resto de España</t>
  </si>
  <si>
    <t>Total residentes en el extranjero</t>
  </si>
  <si>
    <t>Alemania</t>
  </si>
  <si>
    <t>Austria</t>
  </si>
  <si>
    <t>Canada</t>
  </si>
  <si>
    <t>Dinamarca</t>
  </si>
  <si>
    <t>Estados Unidos</t>
  </si>
  <si>
    <t>Finlandia</t>
  </si>
  <si>
    <t>Luxemburgo</t>
  </si>
  <si>
    <t>Gran Bretaña</t>
  </si>
  <si>
    <t>Francia</t>
  </si>
  <si>
    <t>Holanda</t>
  </si>
  <si>
    <t>Bélgica</t>
  </si>
  <si>
    <t>Irlanda</t>
  </si>
  <si>
    <t>Islandia</t>
  </si>
  <si>
    <t>Italia</t>
  </si>
  <si>
    <t>Noruega</t>
  </si>
  <si>
    <t>Suecia</t>
  </si>
  <si>
    <t>República Checa</t>
  </si>
  <si>
    <t>Hungría</t>
  </si>
  <si>
    <t>Portugal</t>
  </si>
  <si>
    <t>Lituania</t>
  </si>
  <si>
    <t>Rumanía</t>
  </si>
  <si>
    <t>Polonia</t>
  </si>
  <si>
    <t>Suiza</t>
  </si>
  <si>
    <t>Rusia</t>
  </si>
  <si>
    <t>Otros países</t>
  </si>
  <si>
    <t>Viajeros entrados según municipio de alojamiento</t>
  </si>
  <si>
    <t>Total municipios de alojamiento</t>
  </si>
  <si>
    <t>Adeje</t>
  </si>
  <si>
    <t>Arona</t>
  </si>
  <si>
    <t>Granadilla de Abona</t>
  </si>
  <si>
    <t>Puerto de la Cruz</t>
  </si>
  <si>
    <t>San Miguel de Abona</t>
  </si>
  <si>
    <t>Santa Cruz de Tenerife</t>
  </si>
  <si>
    <t>San Cristóbal de La Laguna</t>
  </si>
  <si>
    <t>Santiago del Teide</t>
  </si>
  <si>
    <t>Guía de Isora</t>
  </si>
  <si>
    <t>Resto de municipios de Tenerife</t>
  </si>
  <si>
    <t>Pernoctaciones en establecimientos alojativos (hoteles y apartamentos)</t>
  </si>
  <si>
    <t>Pernoctaciones según lugar de residencia</t>
  </si>
  <si>
    <t>Pernoctaciones según municipio de alojamiento</t>
  </si>
  <si>
    <r>
      <t xml:space="preserve">Estancia media en establecimientos alojativos (hoteles y apartamentos) </t>
    </r>
    <r>
      <rPr>
        <sz val="12"/>
        <color theme="1"/>
        <rFont val="Calibri"/>
        <family val="2"/>
        <scheme val="minor"/>
      </rPr>
      <t>(en días)</t>
    </r>
  </si>
  <si>
    <r>
      <t>Estancia media  según lugar de residencia</t>
    </r>
    <r>
      <rPr>
        <sz val="12"/>
        <color theme="1"/>
        <rFont val="Calibri"/>
        <family val="2"/>
        <scheme val="minor"/>
      </rPr>
      <t xml:space="preserve"> (en días)</t>
    </r>
  </si>
  <si>
    <t>Resto España</t>
  </si>
  <si>
    <r>
      <t>Estancia media  según municipio de alojamiento</t>
    </r>
    <r>
      <rPr>
        <sz val="12"/>
        <color theme="1"/>
        <rFont val="Calibri"/>
        <family val="2"/>
        <scheme val="minor"/>
      </rPr>
      <t xml:space="preserve"> (en días)</t>
    </r>
  </si>
  <si>
    <t>Tasas de ocupación por plaza en establecimientos alojativos (hoteles y apartamentos)</t>
  </si>
  <si>
    <t>Tasas de ocupación según municipio de alojamiento</t>
  </si>
  <si>
    <t>Indicadores de rentabilidad alojativa (hoteles y apartamentos)</t>
  </si>
  <si>
    <t>Ingresos totales según tipología y categoría alojativa</t>
  </si>
  <si>
    <t>5 Estrellas</t>
  </si>
  <si>
    <t>4 Estrellas</t>
  </si>
  <si>
    <t>3 Estrellas</t>
  </si>
  <si>
    <t>2 Estrellas</t>
  </si>
  <si>
    <t>1 Estrella</t>
  </si>
  <si>
    <t>Ingresos totales según municipio del alojamiento</t>
  </si>
  <si>
    <t>Tarifa media diaria (ADR) según tipología y categoría alojativa</t>
  </si>
  <si>
    <t>Tarifa media diaria (ADR) según municipio del alojamiento</t>
  </si>
  <si>
    <t>Resto de Tenerife</t>
  </si>
  <si>
    <t>Ingresos por habitación disponible (RevPAR) según tipología y categoría alojativa</t>
  </si>
  <si>
    <t>Ingresos por habitación disponible (RevPAR) según municipio del alojamiento</t>
  </si>
  <si>
    <t>Establecimientos abiertos y plazas ofertadas</t>
  </si>
  <si>
    <t>Número de establecimientos abiertos por tipología y categoría</t>
  </si>
  <si>
    <t>Número de establecimientos abiertos por municipio</t>
  </si>
  <si>
    <t>Número de plazas por tipología y categoría</t>
  </si>
  <si>
    <t>Número de plazas ofertadas por municipio</t>
  </si>
  <si>
    <t>Fuente: Encuestas de Alojamientos Turístico ISTAC. Elaboración Turismo de Tenerife</t>
  </si>
  <si>
    <t>Fuente: Estadísticas de tráfico aéreo - AENA</t>
  </si>
  <si>
    <t>Pasajeros llegados a los aeropuertos de Tenerife</t>
  </si>
  <si>
    <t>Pasajeros llegados a los aeropuertos de Tenerife según tipo de servicio</t>
  </si>
  <si>
    <t>cuota 2022</t>
  </si>
  <si>
    <t>Total llegadas</t>
  </si>
  <si>
    <t>llegadas regulares</t>
  </si>
  <si>
    <t>llegadas no regulares</t>
  </si>
  <si>
    <t>Pasajeros llegados a los aeropuertos de Tenerife procedencia del vuelo</t>
  </si>
  <si>
    <t>Procedencia del vuelo</t>
  </si>
  <si>
    <t>Total</t>
  </si>
  <si>
    <t>España</t>
  </si>
  <si>
    <t>aeropuertos insulares</t>
  </si>
  <si>
    <t>aeropuertos peninsulares</t>
  </si>
  <si>
    <t>Extranjero</t>
  </si>
  <si>
    <t>Reino Unido</t>
  </si>
  <si>
    <t>Federación Rusa</t>
  </si>
  <si>
    <t>Resto países</t>
  </si>
  <si>
    <t>Pasajeros llegados a los aeropuertos de Tenerife según aeropuerto de llegada</t>
  </si>
  <si>
    <t>Tenerife Norte - Los Rodeos</t>
  </si>
  <si>
    <t>Tenerife Sur - Reina Sofía</t>
  </si>
  <si>
    <t>Operaciones de llegada a los aeropuertos de Tenerife según tipo de servicio</t>
  </si>
  <si>
    <t>Operaciones de llegada a los aeropuertos de Tenerife según procedencia del vuelo</t>
  </si>
  <si>
    <t>Operaciones de llegada a los aeropuertos de Tenerife según aeropuerto de llegada</t>
  </si>
  <si>
    <t>Fuente: AENA. Elaboración Turismo de Tenerife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</si>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</sst>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.0%"/>
    <numFmt numFmtId="165" formatCode="0.0"/>
    <numFmt numFmtId="166" formatCode="#,##0.0"/>
    <numFmt numFmtId="167" formatCode="#,##0\ &quot;€&quot;"/>
    <numFmt numFmtId="168" formatCode="#,##0.0\ &quot;€&quot;"/>
    <numFmt numFmtId="169" formatCode="#,##0.00\ &quot;€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147DFC"/>
      <name val="Calibri"/>
      <family val="2"/>
      <scheme val="minor"/>
    </font>
    <font>
      <sz val="11"/>
      <color rgb="FF147DFC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FACCB"/>
      <name val="Calibri"/>
      <family val="2"/>
      <scheme val="minor"/>
    </font>
    <font>
      <sz val="11"/>
      <color rgb="FF0FACCB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E29700"/>
      <name val="Calibri"/>
      <family val="2"/>
      <scheme val="minor"/>
    </font>
    <font>
      <sz val="11"/>
      <color rgb="FFE297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rgb="FF666633"/>
      <name val="Calibri"/>
      <family val="2"/>
      <scheme val="minor"/>
    </font>
    <font>
      <sz val="11"/>
      <color rgb="FF66663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rgb="FFF79057"/>
      <name val="Calibri"/>
      <family val="2"/>
      <scheme val="minor"/>
    </font>
    <font>
      <sz val="11"/>
      <color rgb="FFF79057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D8767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CD1FE"/>
        <bgColor indexed="64"/>
      </patternFill>
    </fill>
    <fill>
      <patternFill patternType="solid">
        <fgColor rgb="FFB1EDF9"/>
        <bgColor indexed="64"/>
      </patternFill>
    </fill>
    <fill>
      <patternFill patternType="solid">
        <fgColor rgb="FFB1F6F9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C1BF7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9AB7F"/>
        <bgColor indexed="64"/>
      </patternFill>
    </fill>
  </fills>
  <borders count="143">
    <border>
      <left/>
      <right/>
      <top/>
      <bottom/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hair">
        <color rgb="FF0070C0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hair">
        <color rgb="FFACD1FE"/>
      </left>
      <right style="hair">
        <color rgb="FFACD1FE"/>
      </right>
      <top/>
      <bottom style="hair">
        <color rgb="FFACD1FE"/>
      </bottom>
      <diagonal/>
    </border>
    <border>
      <left style="hair">
        <color rgb="FFACD1FE"/>
      </left>
      <right style="hair">
        <color rgb="FFACD1FE"/>
      </right>
      <top style="hair">
        <color rgb="FFACD1FE"/>
      </top>
      <bottom/>
      <diagonal/>
    </border>
    <border>
      <left style="hair">
        <color rgb="FFACD1FE"/>
      </left>
      <right style="hair">
        <color rgb="FFACD1FE"/>
      </right>
      <top style="hair">
        <color rgb="FFACD1FE"/>
      </top>
      <bottom style="hair">
        <color rgb="FFACD1FE"/>
      </bottom>
      <diagonal/>
    </border>
    <border>
      <left style="hair">
        <color rgb="FFACD1FE"/>
      </left>
      <right style="hair">
        <color rgb="FFACD1FE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ACD1FE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ACD1FE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rgb="FF0070C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0" tint="-0.24994659260841701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hair">
        <color rgb="FF0FACCB"/>
      </left>
      <right style="hair">
        <color rgb="FF0FACCB"/>
      </right>
      <top/>
      <bottom style="hair">
        <color rgb="FF0FACCB"/>
      </bottom>
      <diagonal/>
    </border>
    <border>
      <left style="hair">
        <color rgb="FF0FACCB"/>
      </left>
      <right style="hair">
        <color rgb="FF0FACCB"/>
      </right>
      <top style="hair">
        <color rgb="FFACD1FE"/>
      </top>
      <bottom style="hair">
        <color rgb="FF0FACCB"/>
      </bottom>
      <diagonal/>
    </border>
    <border>
      <left style="hair">
        <color rgb="FF0FACCB"/>
      </left>
      <right style="hair">
        <color rgb="FF0FACCB"/>
      </right>
      <top style="hair">
        <color rgb="FF0FACCB"/>
      </top>
      <bottom style="hair">
        <color rgb="FF0FACCB"/>
      </bottom>
      <diagonal/>
    </border>
    <border>
      <left style="hair">
        <color rgb="FF0FACCB"/>
      </left>
      <right style="hair">
        <color rgb="FF0FACCB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0FACCB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0FACCB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0.34998626667073579"/>
      </top>
      <bottom style="hair">
        <color theme="0" tint="-4.9989318521683403E-2"/>
      </bottom>
      <diagonal/>
    </border>
    <border>
      <left style="dashed">
        <color theme="0" tint="-0.34998626667073579"/>
      </left>
      <right/>
      <top/>
      <bottom style="dashed">
        <color theme="0" tint="-0.34998626667073579"/>
      </bottom>
      <diagonal/>
    </border>
    <border>
      <left style="hair">
        <color rgb="FFE29700"/>
      </left>
      <right style="hair">
        <color rgb="FFE29700"/>
      </right>
      <top style="dashed">
        <color theme="0" tint="-0.34998626667073579"/>
      </top>
      <bottom style="hair">
        <color rgb="FFE29700"/>
      </bottom>
      <diagonal/>
    </border>
    <border>
      <left style="hair">
        <color rgb="FFE29700"/>
      </left>
      <right/>
      <top style="dashed">
        <color theme="0" tint="-0.34998626667073579"/>
      </top>
      <bottom style="hair">
        <color rgb="FFE29700"/>
      </bottom>
      <diagonal/>
    </border>
    <border>
      <left/>
      <right style="hair">
        <color rgb="FFE29700"/>
      </right>
      <top style="dashed">
        <color theme="0" tint="-0.34998626667073579"/>
      </top>
      <bottom style="hair">
        <color rgb="FFE29700"/>
      </bottom>
      <diagonal/>
    </border>
    <border>
      <left style="hair">
        <color rgb="FFE29700"/>
      </left>
      <right style="hair">
        <color rgb="FFE29700"/>
      </right>
      <top style="hair">
        <color rgb="FFE29700"/>
      </top>
      <bottom style="hair">
        <color rgb="FFE29700"/>
      </bottom>
      <diagonal/>
    </border>
    <border>
      <left style="hair">
        <color rgb="FFE29700"/>
      </left>
      <right/>
      <top style="hair">
        <color rgb="FFE29700"/>
      </top>
      <bottom style="hair">
        <color rgb="FFE29700"/>
      </bottom>
      <diagonal/>
    </border>
    <border>
      <left/>
      <right style="hair">
        <color rgb="FFE29700"/>
      </right>
      <top style="hair">
        <color rgb="FFE29700"/>
      </top>
      <bottom style="hair">
        <color rgb="FFE2970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E29700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rgb="FFE29700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rgb="FFE29700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E29700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rgb="FFE29700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rgb="FFE29700"/>
      </bottom>
      <diagonal/>
    </border>
    <border>
      <left style="hair">
        <color rgb="FFE29700"/>
      </left>
      <right style="hair">
        <color rgb="FFE29700"/>
      </right>
      <top/>
      <bottom style="hair">
        <color rgb="FFE2970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E29700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hair">
        <color rgb="FFE29700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hair">
        <color rgb="FFE29700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/>
      <top style="dashed">
        <color theme="0" tint="-4.9989318521683403E-2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dashed">
        <color theme="0" tint="-4.9989318521683403E-2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0.34998626667073579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 style="dashed">
        <color theme="0" tint="-0.34998626667073579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dashed">
        <color theme="0" tint="-0.34998626667073579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dashed">
        <color theme="0" tint="-0.34998626667073579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9" tint="-0.24994659260841701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9" tint="-0.24994659260841701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9" tint="-0.24994659260841701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9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9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9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/>
      <diagonal/>
    </border>
    <border>
      <left/>
      <right style="hair">
        <color theme="0" tint="-0.24994659260841701"/>
      </right>
      <top style="hair">
        <color theme="0" tint="-4.9989318521683403E-2"/>
      </top>
      <bottom/>
      <diagonal/>
    </border>
    <border>
      <left style="hair">
        <color rgb="FF666633"/>
      </left>
      <right style="hair">
        <color rgb="FF666633"/>
      </right>
      <top style="dashed">
        <color theme="0" tint="-0.34998626667073579"/>
      </top>
      <bottom style="hair">
        <color rgb="FF666633"/>
      </bottom>
      <diagonal/>
    </border>
    <border>
      <left style="hair">
        <color rgb="FF666633"/>
      </left>
      <right style="hair">
        <color rgb="FF666633"/>
      </right>
      <top style="hair">
        <color rgb="FF666633"/>
      </top>
      <bottom style="hair">
        <color rgb="FF666633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666633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4.9989318521683403E-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rgb="FF666633"/>
      </bottom>
      <diagonal/>
    </border>
    <border>
      <left/>
      <right/>
      <top/>
      <bottom style="hair">
        <color rgb="FF666633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/>
      <diagonal/>
    </border>
    <border>
      <left style="hair">
        <color rgb="FF666633"/>
      </left>
      <right/>
      <top style="dashed">
        <color theme="0" tint="-0.34998626667073579"/>
      </top>
      <bottom style="hair">
        <color rgb="FF666633"/>
      </bottom>
      <diagonal/>
    </border>
    <border>
      <left/>
      <right style="hair">
        <color rgb="FF666633"/>
      </right>
      <top style="dashed">
        <color theme="0" tint="-0.34998626667073579"/>
      </top>
      <bottom style="hair">
        <color rgb="FF666633"/>
      </bottom>
      <diagonal/>
    </border>
    <border>
      <left style="hair">
        <color rgb="FF666633"/>
      </left>
      <right/>
      <top style="hair">
        <color rgb="FF666633"/>
      </top>
      <bottom style="hair">
        <color rgb="FF666633"/>
      </bottom>
      <diagonal/>
    </border>
    <border>
      <left/>
      <right style="hair">
        <color rgb="FF666633"/>
      </right>
      <top style="hair">
        <color rgb="FF666633"/>
      </top>
      <bottom style="hair">
        <color rgb="FF666633"/>
      </bottom>
      <diagonal/>
    </border>
    <border>
      <left style="hair">
        <color theme="0" tint="-0.34998626667073579"/>
      </left>
      <right/>
      <top style="hair">
        <color rgb="FF666633"/>
      </top>
      <bottom style="hair">
        <color theme="0" tint="-4.9989318521683403E-2"/>
      </bottom>
      <diagonal/>
    </border>
    <border>
      <left/>
      <right style="hair">
        <color theme="0" tint="-0.34998626667073579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34998626667073579"/>
      </left>
      <right/>
      <top style="hair">
        <color theme="0" tint="-4.9989318521683403E-2"/>
      </top>
      <bottom/>
      <diagonal/>
    </border>
    <border>
      <left/>
      <right style="hair">
        <color theme="0" tint="-0.34998626667073579"/>
      </right>
      <top style="hair">
        <color theme="0" tint="-4.9989318521683403E-2"/>
      </top>
      <bottom/>
      <diagonal/>
    </border>
    <border>
      <left style="hair">
        <color theme="0" tint="-0.34998626667073579"/>
      </left>
      <right/>
      <top/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/>
      <bottom style="hair">
        <color rgb="FF666633"/>
      </bottom>
      <diagonal/>
    </border>
    <border>
      <left/>
      <right style="hair">
        <color theme="0" tint="-0.34998626667073579"/>
      </right>
      <top/>
      <bottom style="hair">
        <color rgb="FF666633"/>
      </bottom>
      <diagonal/>
    </border>
    <border>
      <left style="hair">
        <color theme="0" tint="-0.24994659260841701"/>
      </left>
      <right/>
      <top style="hair">
        <color rgb="FF666633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/>
      <bottom style="hair">
        <color theme="0" tint="-4.9989318521683403E-2"/>
      </bottom>
      <diagonal/>
    </border>
    <border>
      <left style="hair">
        <color theme="0" tint="-0.24994659260841701"/>
      </left>
      <right/>
      <top style="dashed">
        <color theme="0" tint="-0.34998626667073579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dashed">
        <color theme="0" tint="-0.34998626667073579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dashed">
        <color theme="0" tint="-0.34998626667073579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dashed">
        <color theme="0" tint="-0.34998626667073579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dashed">
        <color theme="0" tint="-0.34998626667073579"/>
      </top>
      <bottom style="hair">
        <color theme="8" tint="-0.24994659260841701"/>
      </bottom>
      <diagonal/>
    </border>
    <border>
      <left/>
      <right/>
      <top style="dashed">
        <color theme="0" tint="-0.34998626667073579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0" tint="-0.24994659260841701"/>
      </left>
      <right/>
      <top style="hair">
        <color theme="8" tint="-0.24994659260841701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8" tint="-0.24994659260841701"/>
      </top>
      <bottom style="hair">
        <color theme="0" tint="-4.9989318521683403E-2"/>
      </bottom>
      <diagonal/>
    </border>
    <border>
      <left/>
      <right/>
      <top style="hair">
        <color theme="8" tint="-0.24994659260841701"/>
      </top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8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8" tint="-0.24994659260841701"/>
      </bottom>
      <diagonal/>
    </border>
    <border>
      <left/>
      <right/>
      <top style="hair">
        <color theme="0" tint="-4.9989318521683403E-2"/>
      </top>
      <bottom style="hair">
        <color theme="8" tint="-0.24994659260841701"/>
      </bottom>
      <diagonal/>
    </border>
    <border>
      <left style="hair">
        <color rgb="FF0FACCB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0" tint="-4.9989318521683403E-2"/>
      </top>
      <bottom style="hair">
        <color theme="0" tint="-0.24994659260841701"/>
      </bottom>
      <diagonal/>
    </border>
    <border>
      <left style="hair">
        <color rgb="FFF79057"/>
      </left>
      <right style="hair">
        <color rgb="FFF79057"/>
      </right>
      <top style="dashed">
        <color theme="0" tint="-0.34998626667073579"/>
      </top>
      <bottom style="hair">
        <color rgb="FFF79057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0" tint="-0.34998626667073579"/>
      </top>
      <bottom style="hair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rgb="FFF79057"/>
      </left>
      <right style="hair">
        <color rgb="FFF79057"/>
      </right>
      <top style="dashed">
        <color theme="0" tint="-0.34998626667073579"/>
      </top>
      <bottom/>
      <diagonal/>
    </border>
    <border>
      <left style="hair">
        <color rgb="FFF79057"/>
      </left>
      <right style="hair">
        <color rgb="FFF79057"/>
      </right>
      <top style="hair">
        <color rgb="FFF79057"/>
      </top>
      <bottom style="hair">
        <color rgb="FFF79057"/>
      </bottom>
      <diagonal/>
    </border>
    <border>
      <left style="hair">
        <color theme="8"/>
      </left>
      <right style="hair">
        <color theme="8"/>
      </right>
      <top style="dashed">
        <color theme="0" tint="-0.34998626667073579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dashed">
        <color theme="0" tint="-0.34998626667073579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2">
    <xf numFmtId="0" fontId="0" fillId="0" borderId="0" xfId="0"/>
    <xf numFmtId="0" fontId="0" fillId="2" borderId="7" xfId="0" applyFill="1" applyBorder="1"/>
    <xf numFmtId="164" fontId="6" fillId="4" borderId="0" xfId="1" applyNumberFormat="1" applyFont="1" applyFill="1"/>
    <xf numFmtId="0" fontId="0" fillId="2" borderId="11" xfId="0" applyFill="1" applyBorder="1"/>
    <xf numFmtId="0" fontId="0" fillId="2" borderId="12" xfId="0" applyFill="1" applyBorder="1" applyAlignment="1">
      <alignment horizontal="center" vertical="center" wrapText="1"/>
    </xf>
    <xf numFmtId="164" fontId="6" fillId="4" borderId="0" xfId="1" applyNumberFormat="1" applyFont="1" applyFill="1" applyAlignment="1">
      <alignment horizontal="center" vertical="center" wrapText="1"/>
    </xf>
    <xf numFmtId="0" fontId="6" fillId="0" borderId="13" xfId="0" applyFont="1" applyBorder="1"/>
    <xf numFmtId="3" fontId="6" fillId="0" borderId="13" xfId="0" applyNumberFormat="1" applyFont="1" applyBorder="1"/>
    <xf numFmtId="164" fontId="6" fillId="0" borderId="13" xfId="1" applyNumberFormat="1" applyFont="1" applyBorder="1"/>
    <xf numFmtId="164" fontId="6" fillId="4" borderId="14" xfId="1" applyNumberFormat="1" applyFont="1" applyFill="1" applyBorder="1"/>
    <xf numFmtId="0" fontId="7" fillId="0" borderId="15" xfId="0" applyFont="1" applyBorder="1" applyAlignment="1">
      <alignment horizontal="left" indent="1"/>
    </xf>
    <xf numFmtId="3" fontId="7" fillId="0" borderId="15" xfId="0" applyNumberFormat="1" applyFont="1" applyBorder="1"/>
    <xf numFmtId="164" fontId="7" fillId="0" borderId="15" xfId="1" applyNumberFormat="1" applyFont="1" applyBorder="1"/>
    <xf numFmtId="164" fontId="7" fillId="4" borderId="16" xfId="1" applyNumberFormat="1" applyFont="1" applyFill="1" applyBorder="1"/>
    <xf numFmtId="0" fontId="0" fillId="0" borderId="17" xfId="0" applyBorder="1" applyAlignment="1">
      <alignment horizontal="left" indent="3"/>
    </xf>
    <xf numFmtId="3" fontId="0" fillId="0" borderId="17" xfId="0" applyNumberFormat="1" applyBorder="1"/>
    <xf numFmtId="164" fontId="0" fillId="0" borderId="17" xfId="1" applyNumberFormat="1" applyFont="1" applyBorder="1"/>
    <xf numFmtId="164" fontId="0" fillId="4" borderId="18" xfId="1" applyNumberFormat="1" applyFont="1" applyFill="1" applyBorder="1"/>
    <xf numFmtId="0" fontId="0" fillId="0" borderId="19" xfId="0" applyBorder="1" applyAlignment="1">
      <alignment horizontal="left" indent="3"/>
    </xf>
    <xf numFmtId="3" fontId="0" fillId="0" borderId="19" xfId="0" applyNumberFormat="1" applyBorder="1"/>
    <xf numFmtId="164" fontId="0" fillId="0" borderId="19" xfId="1" applyNumberFormat="1" applyFont="1" applyBorder="1"/>
    <xf numFmtId="0" fontId="0" fillId="0" borderId="20" xfId="0" applyBorder="1" applyAlignment="1">
      <alignment horizontal="left" indent="3"/>
    </xf>
    <xf numFmtId="3" fontId="0" fillId="0" borderId="20" xfId="0" applyNumberFormat="1" applyBorder="1"/>
    <xf numFmtId="164" fontId="0" fillId="0" borderId="20" xfId="1" applyNumberFormat="1" applyFont="1" applyBorder="1"/>
    <xf numFmtId="0" fontId="0" fillId="0" borderId="21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2"/>
    </xf>
    <xf numFmtId="3" fontId="0" fillId="0" borderId="23" xfId="0" applyNumberFormat="1" applyBorder="1"/>
    <xf numFmtId="164" fontId="0" fillId="0" borderId="23" xfId="1" applyNumberFormat="1" applyFont="1" applyBorder="1"/>
    <xf numFmtId="164" fontId="0" fillId="4" borderId="24" xfId="1" applyNumberFormat="1" applyFont="1" applyFill="1" applyBorder="1"/>
    <xf numFmtId="0" fontId="5" fillId="4" borderId="28" xfId="0" applyFont="1" applyFill="1" applyBorder="1"/>
    <xf numFmtId="0" fontId="5" fillId="4" borderId="29" xfId="0" applyFont="1" applyFill="1" applyBorder="1"/>
    <xf numFmtId="0" fontId="5" fillId="4" borderId="30" xfId="0" applyFont="1" applyFill="1" applyBorder="1"/>
    <xf numFmtId="9" fontId="0" fillId="0" borderId="0" xfId="1" applyFont="1"/>
    <xf numFmtId="164" fontId="0" fillId="0" borderId="0" xfId="1" applyNumberFormat="1" applyFont="1"/>
    <xf numFmtId="164" fontId="7" fillId="4" borderId="15" xfId="1" applyNumberFormat="1" applyFont="1" applyFill="1" applyBorder="1"/>
    <xf numFmtId="1" fontId="0" fillId="0" borderId="0" xfId="0" applyNumberFormat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2"/>
    </xf>
    <xf numFmtId="3" fontId="0" fillId="0" borderId="18" xfId="0" applyNumberFormat="1" applyBorder="1"/>
    <xf numFmtId="164" fontId="0" fillId="0" borderId="18" xfId="1" applyNumberFormat="1" applyFont="1" applyBorder="1"/>
    <xf numFmtId="0" fontId="0" fillId="0" borderId="20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8" fillId="0" borderId="14" xfId="0" applyFont="1" applyBorder="1" applyAlignment="1">
      <alignment horizontal="left"/>
    </xf>
    <xf numFmtId="3" fontId="8" fillId="0" borderId="14" xfId="0" applyNumberFormat="1" applyFont="1" applyBorder="1"/>
    <xf numFmtId="164" fontId="8" fillId="0" borderId="14" xfId="1" applyNumberFormat="1" applyFont="1" applyBorder="1"/>
    <xf numFmtId="164" fontId="8" fillId="4" borderId="16" xfId="1" applyNumberFormat="1" applyFont="1" applyFill="1" applyBorder="1"/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left"/>
    </xf>
    <xf numFmtId="3" fontId="0" fillId="0" borderId="31" xfId="0" applyNumberFormat="1" applyBorder="1"/>
    <xf numFmtId="164" fontId="0" fillId="0" borderId="31" xfId="1" applyNumberFormat="1" applyFont="1" applyBorder="1"/>
    <xf numFmtId="0" fontId="0" fillId="0" borderId="23" xfId="0" applyBorder="1" applyAlignment="1">
      <alignment horizontal="left"/>
    </xf>
    <xf numFmtId="0" fontId="0" fillId="0" borderId="32" xfId="0" applyBorder="1" applyAlignment="1">
      <alignment horizontal="left"/>
    </xf>
    <xf numFmtId="3" fontId="0" fillId="0" borderId="32" xfId="0" applyNumberFormat="1" applyBorder="1"/>
    <xf numFmtId="164" fontId="0" fillId="0" borderId="32" xfId="1" applyNumberFormat="1" applyFont="1" applyBorder="1"/>
    <xf numFmtId="0" fontId="0" fillId="2" borderId="33" xfId="0" applyFill="1" applyBorder="1"/>
    <xf numFmtId="164" fontId="6" fillId="6" borderId="0" xfId="1" applyNumberFormat="1" applyFont="1" applyFill="1"/>
    <xf numFmtId="164" fontId="6" fillId="6" borderId="0" xfId="1" applyNumberFormat="1" applyFont="1" applyFill="1" applyAlignment="1">
      <alignment horizontal="center" vertical="center" wrapText="1"/>
    </xf>
    <xf numFmtId="0" fontId="9" fillId="0" borderId="34" xfId="0" applyFont="1" applyBorder="1"/>
    <xf numFmtId="3" fontId="9" fillId="0" borderId="34" xfId="0" applyNumberFormat="1" applyFont="1" applyBorder="1"/>
    <xf numFmtId="164" fontId="9" fillId="0" borderId="34" xfId="1" applyNumberFormat="1" applyFont="1" applyBorder="1"/>
    <xf numFmtId="164" fontId="9" fillId="6" borderId="35" xfId="1" applyNumberFormat="1" applyFont="1" applyFill="1" applyBorder="1"/>
    <xf numFmtId="0" fontId="10" fillId="0" borderId="36" xfId="0" applyFont="1" applyBorder="1" applyAlignment="1">
      <alignment horizontal="left" indent="1"/>
    </xf>
    <xf numFmtId="3" fontId="10" fillId="0" borderId="36" xfId="0" applyNumberFormat="1" applyFont="1" applyBorder="1"/>
    <xf numFmtId="164" fontId="10" fillId="0" borderId="36" xfId="1" applyNumberFormat="1" applyFont="1" applyBorder="1"/>
    <xf numFmtId="164" fontId="10" fillId="6" borderId="36" xfId="1" applyNumberFormat="1" applyFont="1" applyFill="1" applyBorder="1"/>
    <xf numFmtId="164" fontId="0" fillId="6" borderId="18" xfId="1" applyNumberFormat="1" applyFont="1" applyFill="1" applyBorder="1"/>
    <xf numFmtId="0" fontId="0" fillId="0" borderId="20" xfId="0" applyBorder="1" applyAlignment="1">
      <alignment horizontal="left" indent="2"/>
    </xf>
    <xf numFmtId="0" fontId="10" fillId="0" borderId="34" xfId="0" applyFont="1" applyBorder="1"/>
    <xf numFmtId="3" fontId="10" fillId="0" borderId="34" xfId="0" applyNumberFormat="1" applyFont="1" applyBorder="1"/>
    <xf numFmtId="164" fontId="10" fillId="0" borderId="34" xfId="1" applyNumberFormat="1" applyFont="1" applyBorder="1"/>
    <xf numFmtId="164" fontId="10" fillId="6" borderId="37" xfId="1" applyNumberFormat="1" applyFont="1" applyFill="1" applyBorder="1"/>
    <xf numFmtId="0" fontId="0" fillId="0" borderId="38" xfId="0" applyBorder="1" applyAlignment="1">
      <alignment horizontal="left" indent="1"/>
    </xf>
    <xf numFmtId="3" fontId="0" fillId="0" borderId="38" xfId="0" applyNumberFormat="1" applyBorder="1"/>
    <xf numFmtId="164" fontId="0" fillId="0" borderId="38" xfId="1" applyNumberFormat="1" applyFont="1" applyBorder="1"/>
    <xf numFmtId="0" fontId="0" fillId="0" borderId="39" xfId="0" applyBorder="1" applyAlignment="1">
      <alignment horizontal="left" indent="1"/>
    </xf>
    <xf numFmtId="3" fontId="0" fillId="0" borderId="39" xfId="0" applyNumberFormat="1" applyBorder="1"/>
    <xf numFmtId="164" fontId="0" fillId="0" borderId="39" xfId="1" applyNumberFormat="1" applyFont="1" applyBorder="1"/>
    <xf numFmtId="164" fontId="0" fillId="6" borderId="40" xfId="1" applyNumberFormat="1" applyFont="1" applyFill="1" applyBorder="1"/>
    <xf numFmtId="164" fontId="0" fillId="6" borderId="0" xfId="1" applyNumberFormat="1" applyFont="1" applyFill="1"/>
    <xf numFmtId="0" fontId="0" fillId="0" borderId="32" xfId="0" applyBorder="1" applyAlignment="1">
      <alignment horizontal="left" indent="1"/>
    </xf>
    <xf numFmtId="0" fontId="0" fillId="0" borderId="41" xfId="0" applyBorder="1"/>
    <xf numFmtId="3" fontId="0" fillId="0" borderId="41" xfId="0" applyNumberFormat="1" applyBorder="1"/>
    <xf numFmtId="164" fontId="0" fillId="0" borderId="41" xfId="1" applyNumberFormat="1" applyFont="1" applyBorder="1"/>
    <xf numFmtId="0" fontId="0" fillId="0" borderId="19" xfId="0" applyBorder="1"/>
    <xf numFmtId="0" fontId="0" fillId="0" borderId="23" xfId="0" applyBorder="1"/>
    <xf numFmtId="0" fontId="0" fillId="0" borderId="22" xfId="0" applyBorder="1"/>
    <xf numFmtId="3" fontId="0" fillId="0" borderId="22" xfId="0" applyNumberFormat="1" applyBorder="1"/>
    <xf numFmtId="164" fontId="0" fillId="0" borderId="22" xfId="1" applyNumberFormat="1" applyFont="1" applyBorder="1"/>
    <xf numFmtId="0" fontId="0" fillId="7" borderId="0" xfId="0" applyFill="1" applyAlignment="1">
      <alignment horizontal="center"/>
    </xf>
    <xf numFmtId="0" fontId="0" fillId="2" borderId="42" xfId="0" applyFill="1" applyBorder="1"/>
    <xf numFmtId="0" fontId="0" fillId="2" borderId="8" xfId="0" applyFill="1" applyBorder="1"/>
    <xf numFmtId="0" fontId="0" fillId="7" borderId="0" xfId="0" applyFill="1"/>
    <xf numFmtId="0" fontId="12" fillId="0" borderId="43" xfId="0" applyFont="1" applyBorder="1"/>
    <xf numFmtId="165" fontId="13" fillId="0" borderId="43" xfId="0" applyNumberFormat="1" applyFont="1" applyBorder="1" applyAlignment="1">
      <alignment horizontal="right"/>
    </xf>
    <xf numFmtId="2" fontId="13" fillId="7" borderId="0" xfId="0" applyNumberFormat="1" applyFont="1" applyFill="1" applyAlignment="1">
      <alignment horizontal="center"/>
    </xf>
    <xf numFmtId="2" fontId="0" fillId="0" borderId="0" xfId="0" applyNumberFormat="1"/>
    <xf numFmtId="0" fontId="13" fillId="0" borderId="46" xfId="0" applyFont="1" applyBorder="1" applyAlignment="1">
      <alignment horizontal="left" indent="1"/>
    </xf>
    <xf numFmtId="165" fontId="13" fillId="0" borderId="46" xfId="0" applyNumberFormat="1" applyFont="1" applyBorder="1" applyAlignment="1">
      <alignment horizontal="right"/>
    </xf>
    <xf numFmtId="0" fontId="0" fillId="0" borderId="49" xfId="0" applyBorder="1" applyAlignment="1">
      <alignment horizontal="left" indent="2"/>
    </xf>
    <xf numFmtId="165" fontId="0" fillId="0" borderId="49" xfId="0" applyNumberFormat="1" applyBorder="1" applyAlignment="1">
      <alignment horizontal="right"/>
    </xf>
    <xf numFmtId="2" fontId="0" fillId="7" borderId="0" xfId="0" applyNumberFormat="1" applyFill="1" applyAlignment="1">
      <alignment horizontal="center"/>
    </xf>
    <xf numFmtId="165" fontId="0" fillId="0" borderId="19" xfId="0" applyNumberFormat="1" applyBorder="1" applyAlignment="1">
      <alignment horizontal="right"/>
    </xf>
    <xf numFmtId="0" fontId="0" fillId="0" borderId="54" xfId="0" applyBorder="1" applyAlignment="1">
      <alignment horizontal="left" indent="2"/>
    </xf>
    <xf numFmtId="165" fontId="0" fillId="0" borderId="54" xfId="0" applyNumberFormat="1" applyBorder="1" applyAlignment="1">
      <alignment horizontal="right"/>
    </xf>
    <xf numFmtId="0" fontId="13" fillId="0" borderId="57" xfId="0" applyFont="1" applyBorder="1" applyAlignment="1">
      <alignment horizontal="left" indent="1"/>
    </xf>
    <xf numFmtId="165" fontId="13" fillId="0" borderId="57" xfId="0" applyNumberFormat="1" applyFont="1" applyBorder="1" applyAlignment="1">
      <alignment horizontal="right"/>
    </xf>
    <xf numFmtId="165" fontId="0" fillId="0" borderId="58" xfId="0" applyNumberFormat="1" applyBorder="1" applyAlignment="1">
      <alignment horizontal="right"/>
    </xf>
    <xf numFmtId="165" fontId="0" fillId="0" borderId="61" xfId="0" applyNumberFormat="1" applyBorder="1" applyAlignment="1">
      <alignment horizontal="right"/>
    </xf>
    <xf numFmtId="165" fontId="0" fillId="0" borderId="64" xfId="0" applyNumberFormat="1" applyBorder="1" applyAlignment="1">
      <alignment horizontal="right"/>
    </xf>
    <xf numFmtId="165" fontId="13" fillId="0" borderId="43" xfId="0" applyNumberFormat="1" applyFont="1" applyBorder="1" applyAlignment="1">
      <alignment horizontal="center"/>
    </xf>
    <xf numFmtId="0" fontId="13" fillId="0" borderId="43" xfId="0" applyFont="1" applyBorder="1"/>
    <xf numFmtId="0" fontId="0" fillId="0" borderId="49" xfId="0" applyBorder="1" applyAlignment="1">
      <alignment horizontal="left" indent="1"/>
    </xf>
    <xf numFmtId="165" fontId="0" fillId="0" borderId="49" xfId="0" applyNumberFormat="1" applyBorder="1" applyAlignment="1">
      <alignment horizontal="center"/>
    </xf>
    <xf numFmtId="0" fontId="0" fillId="0" borderId="54" xfId="0" applyBorder="1" applyAlignment="1">
      <alignment horizontal="left" indent="1"/>
    </xf>
    <xf numFmtId="165" fontId="0" fillId="0" borderId="54" xfId="0" applyNumberFormat="1" applyBorder="1" applyAlignment="1">
      <alignment horizontal="center"/>
    </xf>
    <xf numFmtId="0" fontId="13" fillId="0" borderId="46" xfId="0" applyFont="1" applyBorder="1"/>
    <xf numFmtId="165" fontId="13" fillId="0" borderId="46" xfId="0" applyNumberFormat="1" applyFont="1" applyBorder="1" applyAlignment="1">
      <alignment horizontal="center"/>
    </xf>
    <xf numFmtId="0" fontId="0" fillId="0" borderId="67" xfId="0" applyBorder="1" applyAlignment="1">
      <alignment horizontal="left" indent="1"/>
    </xf>
    <xf numFmtId="165" fontId="0" fillId="0" borderId="67" xfId="0" applyNumberFormat="1" applyBorder="1" applyAlignment="1">
      <alignment horizontal="right"/>
    </xf>
    <xf numFmtId="165" fontId="0" fillId="0" borderId="67" xfId="0" applyNumberFormat="1" applyBorder="1" applyAlignment="1">
      <alignment horizontal="center"/>
    </xf>
    <xf numFmtId="0" fontId="0" fillId="0" borderId="61" xfId="0" applyBorder="1" applyAlignment="1">
      <alignment horizontal="left" indent="1"/>
    </xf>
    <xf numFmtId="165" fontId="0" fillId="0" borderId="61" xfId="0" applyNumberFormat="1" applyBorder="1" applyAlignment="1">
      <alignment horizontal="center"/>
    </xf>
    <xf numFmtId="0" fontId="0" fillId="0" borderId="64" xfId="0" applyBorder="1" applyAlignment="1">
      <alignment horizontal="left" indent="1"/>
    </xf>
    <xf numFmtId="165" fontId="0" fillId="0" borderId="64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13" fillId="0" borderId="43" xfId="0" applyNumberFormat="1" applyFont="1" applyBorder="1" applyAlignment="1">
      <alignment horizontal="right"/>
    </xf>
    <xf numFmtId="2" fontId="13" fillId="0" borderId="43" xfId="0" applyNumberFormat="1" applyFont="1" applyBorder="1" applyAlignment="1">
      <alignment horizontal="center"/>
    </xf>
    <xf numFmtId="0" fontId="0" fillId="0" borderId="68" xfId="0" applyBorder="1"/>
    <xf numFmtId="2" fontId="0" fillId="0" borderId="68" xfId="0" applyNumberFormat="1" applyBorder="1" applyAlignment="1">
      <alignment horizontal="right"/>
    </xf>
    <xf numFmtId="2" fontId="0" fillId="0" borderId="68" xfId="0" applyNumberFormat="1" applyBorder="1" applyAlignment="1">
      <alignment horizontal="center"/>
    </xf>
    <xf numFmtId="0" fontId="0" fillId="0" borderId="61" xfId="0" applyBorder="1"/>
    <xf numFmtId="2" fontId="0" fillId="0" borderId="61" xfId="0" applyNumberFormat="1" applyBorder="1" applyAlignment="1">
      <alignment horizontal="right"/>
    </xf>
    <xf numFmtId="2" fontId="0" fillId="0" borderId="61" xfId="0" applyNumberFormat="1" applyBorder="1" applyAlignment="1">
      <alignment horizontal="center"/>
    </xf>
    <xf numFmtId="0" fontId="0" fillId="0" borderId="69" xfId="0" applyBorder="1"/>
    <xf numFmtId="2" fontId="0" fillId="0" borderId="69" xfId="0" applyNumberFormat="1" applyBorder="1" applyAlignment="1">
      <alignment horizontal="center"/>
    </xf>
    <xf numFmtId="0" fontId="0" fillId="0" borderId="64" xfId="0" applyBorder="1"/>
    <xf numFmtId="2" fontId="0" fillId="0" borderId="64" xfId="0" applyNumberFormat="1" applyBorder="1" applyAlignment="1">
      <alignment horizontal="right"/>
    </xf>
    <xf numFmtId="2" fontId="0" fillId="0" borderId="64" xfId="0" applyNumberFormat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14" fillId="0" borderId="70" xfId="0" applyFont="1" applyBorder="1"/>
    <xf numFmtId="164" fontId="15" fillId="0" borderId="70" xfId="1" applyNumberFormat="1" applyFont="1" applyBorder="1"/>
    <xf numFmtId="166" fontId="15" fillId="0" borderId="70" xfId="0" applyNumberFormat="1" applyFont="1" applyBorder="1"/>
    <xf numFmtId="166" fontId="15" fillId="8" borderId="0" xfId="0" applyNumberFormat="1" applyFont="1" applyFill="1" applyAlignment="1">
      <alignment horizontal="center"/>
    </xf>
    <xf numFmtId="0" fontId="15" fillId="0" borderId="73" xfId="0" applyFont="1" applyBorder="1" applyAlignment="1">
      <alignment horizontal="left" indent="1"/>
    </xf>
    <xf numFmtId="164" fontId="15" fillId="0" borderId="73" xfId="1" applyNumberFormat="1" applyFont="1" applyBorder="1"/>
    <xf numFmtId="166" fontId="15" fillId="0" borderId="73" xfId="0" applyNumberFormat="1" applyFont="1" applyBorder="1"/>
    <xf numFmtId="0" fontId="0" fillId="0" borderId="76" xfId="0" applyBorder="1" applyAlignment="1">
      <alignment horizontal="left" indent="2"/>
    </xf>
    <xf numFmtId="164" fontId="0" fillId="0" borderId="76" xfId="1" applyNumberFormat="1" applyFont="1" applyBorder="1"/>
    <xf numFmtId="166" fontId="0" fillId="0" borderId="76" xfId="0" applyNumberFormat="1" applyBorder="1"/>
    <xf numFmtId="166" fontId="0" fillId="8" borderId="0" xfId="0" applyNumberFormat="1" applyFill="1" applyAlignment="1">
      <alignment horizontal="center"/>
    </xf>
    <xf numFmtId="166" fontId="0" fillId="0" borderId="19" xfId="0" applyNumberFormat="1" applyBorder="1"/>
    <xf numFmtId="0" fontId="0" fillId="0" borderId="79" xfId="0" applyBorder="1" applyAlignment="1">
      <alignment horizontal="left" indent="2"/>
    </xf>
    <xf numFmtId="164" fontId="0" fillId="0" borderId="79" xfId="1" applyNumberFormat="1" applyFont="1" applyBorder="1"/>
    <xf numFmtId="166" fontId="0" fillId="0" borderId="79" xfId="0" applyNumberFormat="1" applyBorder="1"/>
    <xf numFmtId="166" fontId="0" fillId="0" borderId="22" xfId="0" applyNumberFormat="1" applyBorder="1"/>
    <xf numFmtId="0" fontId="0" fillId="2" borderId="33" xfId="0" applyFill="1" applyBorder="1" applyAlignment="1">
      <alignment horizontal="center" vertical="center" wrapText="1"/>
    </xf>
    <xf numFmtId="164" fontId="15" fillId="0" borderId="70" xfId="1" applyNumberFormat="1" applyFont="1" applyBorder="1" applyAlignment="1">
      <alignment horizontal="right"/>
    </xf>
    <xf numFmtId="0" fontId="0" fillId="0" borderId="76" xfId="0" applyBorder="1"/>
    <xf numFmtId="164" fontId="0" fillId="0" borderId="19" xfId="1" applyNumberFormat="1" applyFont="1" applyBorder="1" applyAlignment="1">
      <alignment horizontal="right"/>
    </xf>
    <xf numFmtId="166" fontId="0" fillId="0" borderId="19" xfId="0" applyNumberFormat="1" applyBorder="1" applyAlignment="1">
      <alignment horizontal="right"/>
    </xf>
    <xf numFmtId="164" fontId="0" fillId="0" borderId="23" xfId="1" applyNumberFormat="1" applyFont="1" applyBorder="1" applyAlignment="1">
      <alignment horizontal="right"/>
    </xf>
    <xf numFmtId="166" fontId="0" fillId="0" borderId="23" xfId="0" applyNumberFormat="1" applyBorder="1" applyAlignment="1">
      <alignment horizontal="right"/>
    </xf>
    <xf numFmtId="0" fontId="0" fillId="10" borderId="0" xfId="0" applyFill="1" applyAlignment="1">
      <alignment horizontal="center"/>
    </xf>
    <xf numFmtId="0" fontId="0" fillId="10" borderId="0" xfId="0" applyFill="1"/>
    <xf numFmtId="0" fontId="17" fillId="0" borderId="86" xfId="0" applyFont="1" applyBorder="1"/>
    <xf numFmtId="167" fontId="17" fillId="0" borderId="86" xfId="0" applyNumberFormat="1" applyFont="1" applyBorder="1"/>
    <xf numFmtId="164" fontId="17" fillId="0" borderId="86" xfId="1" applyNumberFormat="1" applyFont="1" applyBorder="1"/>
    <xf numFmtId="164" fontId="17" fillId="10" borderId="0" xfId="1" applyNumberFormat="1" applyFont="1" applyFill="1"/>
    <xf numFmtId="0" fontId="18" fillId="0" borderId="87" xfId="0" applyFont="1" applyBorder="1" applyAlignment="1">
      <alignment horizontal="left" indent="1"/>
    </xf>
    <xf numFmtId="167" fontId="18" fillId="0" borderId="87" xfId="0" applyNumberFormat="1" applyFont="1" applyBorder="1"/>
    <xf numFmtId="164" fontId="18" fillId="0" borderId="87" xfId="1" applyNumberFormat="1" applyFont="1" applyBorder="1"/>
    <xf numFmtId="164" fontId="18" fillId="10" borderId="0" xfId="1" applyNumberFormat="1" applyFont="1" applyFill="1"/>
    <xf numFmtId="164" fontId="18" fillId="0" borderId="87" xfId="1" applyNumberFormat="1" applyFont="1" applyBorder="1" applyAlignment="1">
      <alignment horizontal="right"/>
    </xf>
    <xf numFmtId="3" fontId="18" fillId="0" borderId="87" xfId="0" applyNumberFormat="1" applyFont="1" applyBorder="1" applyAlignment="1">
      <alignment horizontal="right"/>
    </xf>
    <xf numFmtId="167" fontId="0" fillId="0" borderId="0" xfId="0" applyNumberFormat="1"/>
    <xf numFmtId="0" fontId="0" fillId="0" borderId="88" xfId="0" applyBorder="1" applyAlignment="1">
      <alignment horizontal="left" indent="2"/>
    </xf>
    <xf numFmtId="167" fontId="0" fillId="0" borderId="89" xfId="0" applyNumberFormat="1" applyBorder="1"/>
    <xf numFmtId="164" fontId="0" fillId="0" borderId="89" xfId="1" applyNumberFormat="1" applyFont="1" applyBorder="1"/>
    <xf numFmtId="164" fontId="0" fillId="10" borderId="0" xfId="1" applyNumberFormat="1" applyFont="1" applyFill="1"/>
    <xf numFmtId="164" fontId="0" fillId="0" borderId="88" xfId="1" applyNumberFormat="1" applyFont="1" applyBorder="1" applyAlignment="1">
      <alignment horizontal="right"/>
    </xf>
    <xf numFmtId="3" fontId="0" fillId="0" borderId="88" xfId="0" applyNumberFormat="1" applyBorder="1" applyAlignment="1">
      <alignment horizontal="right"/>
    </xf>
    <xf numFmtId="0" fontId="0" fillId="0" borderId="90" xfId="0" applyBorder="1" applyAlignment="1">
      <alignment horizontal="left" indent="2"/>
    </xf>
    <xf numFmtId="167" fontId="0" fillId="0" borderId="19" xfId="0" applyNumberFormat="1" applyBorder="1"/>
    <xf numFmtId="3" fontId="0" fillId="0" borderId="19" xfId="0" applyNumberFormat="1" applyBorder="1" applyAlignment="1">
      <alignment horizontal="right"/>
    </xf>
    <xf numFmtId="0" fontId="0" fillId="0" borderId="91" xfId="0" applyBorder="1" applyAlignment="1">
      <alignment horizontal="left" indent="2"/>
    </xf>
    <xf numFmtId="0" fontId="0" fillId="0" borderId="92" xfId="0" applyBorder="1" applyAlignment="1">
      <alignment horizontal="left" indent="2"/>
    </xf>
    <xf numFmtId="167" fontId="0" fillId="0" borderId="93" xfId="0" applyNumberFormat="1" applyBorder="1"/>
    <xf numFmtId="164" fontId="0" fillId="0" borderId="93" xfId="1" applyNumberFormat="1" applyFont="1" applyBorder="1"/>
    <xf numFmtId="164" fontId="0" fillId="0" borderId="93" xfId="1" applyNumberFormat="1" applyFont="1" applyBorder="1" applyAlignment="1">
      <alignment horizontal="right"/>
    </xf>
    <xf numFmtId="3" fontId="0" fillId="0" borderId="93" xfId="0" applyNumberFormat="1" applyBorder="1" applyAlignment="1">
      <alignment horizontal="right"/>
    </xf>
    <xf numFmtId="167" fontId="0" fillId="0" borderId="21" xfId="0" applyNumberFormat="1" applyBorder="1"/>
    <xf numFmtId="164" fontId="0" fillId="0" borderId="21" xfId="1" applyNumberFormat="1" applyFont="1" applyBorder="1"/>
    <xf numFmtId="164" fontId="0" fillId="0" borderId="21" xfId="1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167" fontId="0" fillId="0" borderId="22" xfId="0" applyNumberFormat="1" applyBorder="1"/>
    <xf numFmtId="164" fontId="0" fillId="0" borderId="22" xfId="1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164" fontId="17" fillId="0" borderId="86" xfId="1" applyNumberFormat="1" applyFont="1" applyBorder="1" applyAlignment="1">
      <alignment horizontal="right"/>
    </xf>
    <xf numFmtId="167" fontId="0" fillId="0" borderId="41" xfId="0" applyNumberFormat="1" applyBorder="1"/>
    <xf numFmtId="164" fontId="0" fillId="0" borderId="41" xfId="1" applyNumberFormat="1" applyFont="1" applyBorder="1" applyAlignment="1">
      <alignment horizontal="right"/>
    </xf>
    <xf numFmtId="0" fontId="0" fillId="2" borderId="94" xfId="0" applyFill="1" applyBorder="1" applyAlignment="1">
      <alignment vertical="center" wrapText="1"/>
    </xf>
    <xf numFmtId="168" fontId="17" fillId="0" borderId="86" xfId="0" applyNumberFormat="1" applyFont="1" applyBorder="1"/>
    <xf numFmtId="164" fontId="17" fillId="0" borderId="95" xfId="1" applyNumberFormat="1" applyFont="1" applyBorder="1" applyAlignment="1"/>
    <xf numFmtId="169" fontId="17" fillId="0" borderId="86" xfId="0" applyNumberFormat="1" applyFont="1" applyBorder="1" applyAlignment="1">
      <alignment horizontal="right" indent="1"/>
    </xf>
    <xf numFmtId="0" fontId="17" fillId="10" borderId="0" xfId="0" applyFont="1" applyFill="1"/>
    <xf numFmtId="168" fontId="18" fillId="0" borderId="87" xfId="0" applyNumberFormat="1" applyFont="1" applyBorder="1"/>
    <xf numFmtId="164" fontId="18" fillId="0" borderId="97" xfId="1" applyNumberFormat="1" applyFont="1" applyBorder="1" applyAlignment="1"/>
    <xf numFmtId="169" fontId="18" fillId="0" borderId="87" xfId="0" applyNumberFormat="1" applyFont="1" applyBorder="1" applyAlignment="1">
      <alignment horizontal="right" indent="1"/>
    </xf>
    <xf numFmtId="0" fontId="18" fillId="10" borderId="0" xfId="0" applyFont="1" applyFill="1"/>
    <xf numFmtId="168" fontId="0" fillId="0" borderId="89" xfId="0" applyNumberFormat="1" applyBorder="1"/>
    <xf numFmtId="164" fontId="0" fillId="0" borderId="99" xfId="1" applyNumberFormat="1" applyFont="1" applyBorder="1" applyAlignment="1"/>
    <xf numFmtId="169" fontId="0" fillId="0" borderId="88" xfId="0" applyNumberFormat="1" applyBorder="1" applyAlignment="1">
      <alignment horizontal="right" indent="1"/>
    </xf>
    <xf numFmtId="168" fontId="0" fillId="0" borderId="19" xfId="0" applyNumberFormat="1" applyBorder="1"/>
    <xf numFmtId="164" fontId="0" fillId="0" borderId="101" xfId="1" applyNumberFormat="1" applyFont="1" applyBorder="1" applyAlignment="1"/>
    <xf numFmtId="169" fontId="0" fillId="0" borderId="90" xfId="0" applyNumberFormat="1" applyBorder="1" applyAlignment="1">
      <alignment horizontal="right" indent="1"/>
    </xf>
    <xf numFmtId="164" fontId="0" fillId="0" borderId="103" xfId="1" applyNumberFormat="1" applyFont="1" applyBorder="1" applyAlignment="1"/>
    <xf numFmtId="169" fontId="0" fillId="0" borderId="91" xfId="0" applyNumberFormat="1" applyBorder="1" applyAlignment="1">
      <alignment horizontal="right" indent="1"/>
    </xf>
    <xf numFmtId="168" fontId="0" fillId="0" borderId="93" xfId="0" applyNumberFormat="1" applyBorder="1"/>
    <xf numFmtId="164" fontId="0" fillId="0" borderId="105" xfId="1" applyNumberFormat="1" applyFont="1" applyBorder="1" applyAlignment="1"/>
    <xf numFmtId="169" fontId="0" fillId="0" borderId="92" xfId="0" applyNumberFormat="1" applyBorder="1" applyAlignment="1">
      <alignment horizontal="right" indent="1"/>
    </xf>
    <xf numFmtId="168" fontId="0" fillId="0" borderId="21" xfId="0" applyNumberFormat="1" applyBorder="1"/>
    <xf numFmtId="164" fontId="0" fillId="0" borderId="107" xfId="1" applyNumberFormat="1" applyFont="1" applyBorder="1" applyAlignment="1"/>
    <xf numFmtId="169" fontId="0" fillId="0" borderId="21" xfId="0" applyNumberFormat="1" applyBorder="1" applyAlignment="1">
      <alignment horizontal="right" indent="1"/>
    </xf>
    <xf numFmtId="164" fontId="0" fillId="0" borderId="52" xfId="1" applyNumberFormat="1" applyFont="1" applyBorder="1" applyAlignment="1"/>
    <xf numFmtId="169" fontId="0" fillId="0" borderId="19" xfId="0" applyNumberFormat="1" applyBorder="1" applyAlignment="1">
      <alignment horizontal="right" indent="1"/>
    </xf>
    <xf numFmtId="168" fontId="0" fillId="0" borderId="22" xfId="0" applyNumberFormat="1" applyBorder="1"/>
    <xf numFmtId="164" fontId="0" fillId="0" borderId="84" xfId="1" applyNumberFormat="1" applyFont="1" applyBorder="1" applyAlignment="1"/>
    <xf numFmtId="169" fontId="0" fillId="0" borderId="23" xfId="0" applyNumberFormat="1" applyBorder="1" applyAlignment="1">
      <alignment horizontal="right" indent="1"/>
    </xf>
    <xf numFmtId="0" fontId="0" fillId="2" borderId="8" xfId="0" applyFill="1" applyBorder="1" applyAlignment="1">
      <alignment vertical="center" wrapText="1"/>
    </xf>
    <xf numFmtId="164" fontId="17" fillId="0" borderId="95" xfId="1" applyNumberFormat="1" applyFont="1" applyBorder="1" applyAlignment="1">
      <alignment horizontal="right"/>
    </xf>
    <xf numFmtId="169" fontId="17" fillId="0" borderId="86" xfId="0" applyNumberFormat="1" applyFont="1" applyBorder="1" applyAlignment="1">
      <alignment horizontal="right" indent="2"/>
    </xf>
    <xf numFmtId="168" fontId="0" fillId="0" borderId="41" xfId="0" applyNumberFormat="1" applyBorder="1"/>
    <xf numFmtId="164" fontId="0" fillId="0" borderId="107" xfId="1" applyNumberFormat="1" applyFont="1" applyBorder="1" applyAlignment="1">
      <alignment horizontal="right"/>
    </xf>
    <xf numFmtId="164" fontId="0" fillId="0" borderId="109" xfId="1" applyNumberFormat="1" applyFont="1" applyBorder="1" applyAlignment="1">
      <alignment horizontal="right"/>
    </xf>
    <xf numFmtId="169" fontId="0" fillId="0" borderId="41" xfId="0" applyNumberFormat="1" applyBorder="1" applyAlignment="1">
      <alignment horizontal="right" indent="1"/>
    </xf>
    <xf numFmtId="164" fontId="0" fillId="0" borderId="52" xfId="1" applyNumberFormat="1" applyFont="1" applyBorder="1" applyAlignment="1">
      <alignment horizontal="right"/>
    </xf>
    <xf numFmtId="169" fontId="17" fillId="0" borderId="86" xfId="0" applyNumberFormat="1" applyFont="1" applyBorder="1"/>
    <xf numFmtId="169" fontId="18" fillId="0" borderId="87" xfId="0" applyNumberFormat="1" applyFont="1" applyBorder="1" applyAlignment="1">
      <alignment horizontal="right"/>
    </xf>
    <xf numFmtId="169" fontId="0" fillId="0" borderId="19" xfId="0" applyNumberFormat="1" applyBorder="1"/>
    <xf numFmtId="164" fontId="0" fillId="0" borderId="112" xfId="1" applyNumberFormat="1" applyFont="1" applyBorder="1" applyAlignment="1">
      <alignment horizontal="right"/>
    </xf>
    <xf numFmtId="169" fontId="0" fillId="0" borderId="32" xfId="0" applyNumberFormat="1" applyBorder="1"/>
    <xf numFmtId="0" fontId="0" fillId="10" borderId="114" xfId="0" applyFill="1" applyBorder="1"/>
    <xf numFmtId="169" fontId="0" fillId="0" borderId="32" xfId="0" applyNumberFormat="1" applyBorder="1" applyAlignment="1">
      <alignment horizontal="right" indent="1"/>
    </xf>
    <xf numFmtId="0" fontId="0" fillId="0" borderId="114" xfId="0" applyBorder="1"/>
    <xf numFmtId="164" fontId="0" fillId="0" borderId="110" xfId="1" applyNumberFormat="1" applyFont="1" applyBorder="1" applyAlignment="1">
      <alignment horizontal="right"/>
    </xf>
    <xf numFmtId="169" fontId="0" fillId="0" borderId="41" xfId="0" applyNumberFormat="1" applyBorder="1" applyAlignment="1">
      <alignment horizontal="right"/>
    </xf>
    <xf numFmtId="169" fontId="0" fillId="0" borderId="19" xfId="0" applyNumberFormat="1" applyBorder="1" applyAlignment="1">
      <alignment horizontal="right"/>
    </xf>
    <xf numFmtId="0" fontId="19" fillId="0" borderId="118" xfId="0" applyFont="1" applyBorder="1"/>
    <xf numFmtId="164" fontId="19" fillId="0" borderId="121" xfId="1" applyNumberFormat="1" applyFont="1" applyBorder="1" applyAlignment="1"/>
    <xf numFmtId="0" fontId="20" fillId="0" borderId="122" xfId="0" applyFont="1" applyBorder="1" applyAlignment="1">
      <alignment horizontal="left" indent="1"/>
    </xf>
    <xf numFmtId="164" fontId="20" fillId="0" borderId="125" xfId="1" applyNumberFormat="1" applyFont="1" applyBorder="1" applyAlignment="1"/>
    <xf numFmtId="0" fontId="0" fillId="0" borderId="31" xfId="0" applyBorder="1" applyAlignment="1">
      <alignment horizontal="left" indent="2"/>
    </xf>
    <xf numFmtId="164" fontId="0" fillId="0" borderId="128" xfId="1" applyNumberFormat="1" applyFont="1" applyBorder="1" applyAlignment="1"/>
    <xf numFmtId="164" fontId="0" fillId="0" borderId="129" xfId="1" applyNumberFormat="1" applyFont="1" applyBorder="1" applyAlignment="1"/>
    <xf numFmtId="0" fontId="0" fillId="0" borderId="23" xfId="0" applyBorder="1" applyAlignment="1">
      <alignment horizontal="left" indent="2"/>
    </xf>
    <xf numFmtId="164" fontId="0" fillId="0" borderId="132" xfId="1" applyNumberFormat="1" applyFont="1" applyBorder="1" applyAlignment="1"/>
    <xf numFmtId="0" fontId="20" fillId="0" borderId="133" xfId="0" applyFont="1" applyBorder="1" applyAlignment="1">
      <alignment horizontal="left" indent="1"/>
    </xf>
    <xf numFmtId="0" fontId="0" fillId="0" borderId="32" xfId="0" applyBorder="1" applyAlignment="1">
      <alignment horizontal="left" indent="2"/>
    </xf>
    <xf numFmtId="164" fontId="0" fillId="0" borderId="134" xfId="1" applyNumberFormat="1" applyFont="1" applyBorder="1" applyAlignment="1"/>
    <xf numFmtId="0" fontId="0" fillId="13" borderId="0" xfId="0" applyFill="1" applyAlignment="1">
      <alignment horizontal="center"/>
    </xf>
    <xf numFmtId="0" fontId="0" fillId="2" borderId="12" xfId="0" applyFill="1" applyBorder="1" applyAlignment="1">
      <alignment horizontal="right" vertical="center" wrapText="1"/>
    </xf>
    <xf numFmtId="0" fontId="0" fillId="13" borderId="0" xfId="0" applyFill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21" fillId="0" borderId="135" xfId="0" applyFont="1" applyBorder="1" applyAlignment="1">
      <alignment horizontal="left" indent="1"/>
    </xf>
    <xf numFmtId="3" fontId="21" fillId="0" borderId="135" xfId="0" applyNumberFormat="1" applyFont="1" applyBorder="1" applyAlignment="1">
      <alignment horizontal="right" vertical="center"/>
    </xf>
    <xf numFmtId="164" fontId="21" fillId="0" borderId="135" xfId="1" applyNumberFormat="1" applyFont="1" applyBorder="1" applyAlignment="1">
      <alignment horizontal="right" vertical="center"/>
    </xf>
    <xf numFmtId="0" fontId="22" fillId="13" borderId="0" xfId="0" applyFont="1" applyFill="1" applyAlignment="1">
      <alignment horizontal="right"/>
    </xf>
    <xf numFmtId="3" fontId="0" fillId="0" borderId="0" xfId="0" applyNumberFormat="1"/>
    <xf numFmtId="3" fontId="0" fillId="0" borderId="31" xfId="0" applyNumberFormat="1" applyBorder="1" applyAlignment="1">
      <alignment horizontal="left" indent="3"/>
    </xf>
    <xf numFmtId="3" fontId="0" fillId="0" borderId="31" xfId="0" applyNumberFormat="1" applyBorder="1" applyAlignment="1">
      <alignment horizontal="right" vertical="center"/>
    </xf>
    <xf numFmtId="164" fontId="1" fillId="0" borderId="31" xfId="1" applyNumberFormat="1" applyFont="1" applyBorder="1" applyAlignment="1">
      <alignment horizontal="right" vertical="center"/>
    </xf>
    <xf numFmtId="164" fontId="0" fillId="0" borderId="31" xfId="1" applyNumberFormat="1" applyFont="1" applyBorder="1" applyAlignment="1">
      <alignment horizontal="right" vertical="center"/>
    </xf>
    <xf numFmtId="3" fontId="23" fillId="0" borderId="136" xfId="0" applyNumberFormat="1" applyFont="1" applyBorder="1" applyAlignment="1">
      <alignment horizontal="right"/>
    </xf>
    <xf numFmtId="3" fontId="24" fillId="0" borderId="137" xfId="0" applyNumberFormat="1" applyFont="1" applyBorder="1" applyAlignment="1">
      <alignment horizontal="right"/>
    </xf>
    <xf numFmtId="0" fontId="21" fillId="0" borderId="138" xfId="0" applyFont="1" applyBorder="1" applyAlignment="1">
      <alignment horizontal="left"/>
    </xf>
    <xf numFmtId="3" fontId="21" fillId="0" borderId="138" xfId="0" applyNumberFormat="1" applyFont="1" applyBorder="1" applyAlignment="1">
      <alignment horizontal="right" vertical="center"/>
    </xf>
    <xf numFmtId="164" fontId="21" fillId="0" borderId="138" xfId="1" applyNumberFormat="1" applyFont="1" applyBorder="1" applyAlignment="1">
      <alignment horizontal="right" vertical="center"/>
    </xf>
    <xf numFmtId="0" fontId="22" fillId="0" borderId="139" xfId="0" applyFont="1" applyBorder="1" applyAlignment="1">
      <alignment horizontal="left" indent="1"/>
    </xf>
    <xf numFmtId="3" fontId="22" fillId="0" borderId="139" xfId="0" applyNumberFormat="1" applyFont="1" applyBorder="1" applyAlignment="1">
      <alignment horizontal="right" vertical="center"/>
    </xf>
    <xf numFmtId="164" fontId="22" fillId="0" borderId="139" xfId="1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horizontal="left" indent="3"/>
    </xf>
    <xf numFmtId="3" fontId="0" fillId="0" borderId="18" xfId="0" applyNumberFormat="1" applyBorder="1" applyAlignment="1">
      <alignment horizontal="right" vertical="center"/>
    </xf>
    <xf numFmtId="164" fontId="1" fillId="0" borderId="18" xfId="1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1" fillId="0" borderId="135" xfId="0" applyFont="1" applyBorder="1" applyAlignment="1">
      <alignment horizontal="left"/>
    </xf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right"/>
    </xf>
    <xf numFmtId="0" fontId="25" fillId="0" borderId="140" xfId="0" applyFont="1" applyBorder="1" applyAlignment="1">
      <alignment horizontal="left"/>
    </xf>
    <xf numFmtId="3" fontId="25" fillId="0" borderId="140" xfId="0" applyNumberFormat="1" applyFont="1" applyBorder="1" applyAlignment="1">
      <alignment horizontal="right" vertical="center"/>
    </xf>
    <xf numFmtId="164" fontId="25" fillId="0" borderId="140" xfId="1" applyNumberFormat="1" applyFont="1" applyBorder="1" applyAlignment="1">
      <alignment horizontal="right" vertical="center"/>
    </xf>
    <xf numFmtId="0" fontId="22" fillId="12" borderId="0" xfId="0" applyFont="1" applyFill="1" applyAlignment="1">
      <alignment horizontal="right"/>
    </xf>
    <xf numFmtId="0" fontId="25" fillId="0" borderId="141" xfId="0" applyFont="1" applyBorder="1" applyAlignment="1">
      <alignment horizontal="left"/>
    </xf>
    <xf numFmtId="3" fontId="25" fillId="0" borderId="141" xfId="0" applyNumberFormat="1" applyFont="1" applyBorder="1" applyAlignment="1">
      <alignment horizontal="right" vertical="center"/>
    </xf>
    <xf numFmtId="164" fontId="25" fillId="0" borderId="141" xfId="1" applyNumberFormat="1" applyFont="1" applyBorder="1" applyAlignment="1">
      <alignment horizontal="right" vertical="center"/>
    </xf>
    <xf numFmtId="0" fontId="26" fillId="0" borderId="142" xfId="0" applyFont="1" applyBorder="1" applyAlignment="1">
      <alignment horizontal="left" indent="1"/>
    </xf>
    <xf numFmtId="3" fontId="26" fillId="0" borderId="142" xfId="0" applyNumberFormat="1" applyFont="1" applyBorder="1" applyAlignment="1">
      <alignment horizontal="right" vertical="center"/>
    </xf>
    <xf numFmtId="164" fontId="26" fillId="0" borderId="142" xfId="1" applyNumberFormat="1" applyFont="1" applyBorder="1" applyAlignment="1">
      <alignment horizontal="right" vertical="center"/>
    </xf>
    <xf numFmtId="0" fontId="27" fillId="1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12" borderId="0" xfId="0" applyFont="1" applyFill="1" applyAlignment="1">
      <alignment horizontal="center"/>
    </xf>
    <xf numFmtId="3" fontId="0" fillId="0" borderId="52" xfId="1" applyNumberFormat="1" applyFont="1" applyBorder="1" applyAlignment="1">
      <alignment horizontal="center"/>
    </xf>
    <xf numFmtId="3" fontId="0" fillId="0" borderId="129" xfId="1" applyNumberFormat="1" applyFont="1" applyBorder="1" applyAlignment="1">
      <alignment horizontal="center"/>
    </xf>
    <xf numFmtId="164" fontId="0" fillId="0" borderId="52" xfId="1" applyNumberFormat="1" applyFont="1" applyBorder="1" applyAlignment="1">
      <alignment horizontal="center"/>
    </xf>
    <xf numFmtId="164" fontId="0" fillId="0" borderId="129" xfId="1" applyNumberFormat="1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3" fontId="19" fillId="0" borderId="119" xfId="0" applyNumberFormat="1" applyFont="1" applyBorder="1" applyAlignment="1">
      <alignment horizontal="center"/>
    </xf>
    <xf numFmtId="3" fontId="19" fillId="0" borderId="120" xfId="0" applyNumberFormat="1" applyFont="1" applyBorder="1" applyAlignment="1">
      <alignment horizontal="center"/>
    </xf>
    <xf numFmtId="164" fontId="19" fillId="0" borderId="119" xfId="1" applyNumberFormat="1" applyFont="1" applyBorder="1" applyAlignment="1">
      <alignment horizontal="center"/>
    </xf>
    <xf numFmtId="164" fontId="19" fillId="0" borderId="121" xfId="1" applyNumberFormat="1" applyFont="1" applyBorder="1" applyAlignment="1">
      <alignment horizontal="center"/>
    </xf>
    <xf numFmtId="3" fontId="19" fillId="0" borderId="119" xfId="1" applyNumberFormat="1" applyFont="1" applyBorder="1" applyAlignment="1">
      <alignment horizontal="center"/>
    </xf>
    <xf numFmtId="3" fontId="19" fillId="0" borderId="121" xfId="1" applyNumberFormat="1" applyFont="1" applyBorder="1" applyAlignment="1">
      <alignment horizontal="center"/>
    </xf>
    <xf numFmtId="3" fontId="0" fillId="0" borderId="112" xfId="1" applyNumberFormat="1" applyFont="1" applyBorder="1" applyAlignment="1">
      <alignment horizontal="center"/>
    </xf>
    <xf numFmtId="3" fontId="0" fillId="0" borderId="134" xfId="1" applyNumberFormat="1" applyFont="1" applyBorder="1" applyAlignment="1">
      <alignment horizontal="center"/>
    </xf>
    <xf numFmtId="164" fontId="0" fillId="0" borderId="112" xfId="1" applyNumberFormat="1" applyFont="1" applyBorder="1" applyAlignment="1">
      <alignment horizontal="center"/>
    </xf>
    <xf numFmtId="164" fontId="0" fillId="0" borderId="134" xfId="1" applyNumberFormat="1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3" fontId="0" fillId="0" borderId="130" xfId="0" applyNumberFormat="1" applyBorder="1" applyAlignment="1">
      <alignment horizontal="center"/>
    </xf>
    <xf numFmtId="3" fontId="0" fillId="0" borderId="131" xfId="0" applyNumberFormat="1" applyBorder="1" applyAlignment="1">
      <alignment horizontal="center"/>
    </xf>
    <xf numFmtId="3" fontId="20" fillId="0" borderId="123" xfId="1" applyNumberFormat="1" applyFont="1" applyBorder="1" applyAlignment="1">
      <alignment horizontal="center"/>
    </xf>
    <xf numFmtId="3" fontId="20" fillId="0" borderId="125" xfId="1" applyNumberFormat="1" applyFont="1" applyBorder="1" applyAlignment="1">
      <alignment horizontal="center"/>
    </xf>
    <xf numFmtId="164" fontId="20" fillId="0" borderId="123" xfId="1" applyNumberFormat="1" applyFont="1" applyBorder="1" applyAlignment="1">
      <alignment horizontal="center"/>
    </xf>
    <xf numFmtId="164" fontId="20" fillId="0" borderId="125" xfId="1" applyNumberFormat="1" applyFont="1" applyBorder="1" applyAlignment="1">
      <alignment horizontal="center"/>
    </xf>
    <xf numFmtId="164" fontId="0" fillId="0" borderId="126" xfId="1" applyNumberFormat="1" applyFont="1" applyBorder="1" applyAlignment="1">
      <alignment horizontal="center"/>
    </xf>
    <xf numFmtId="164" fontId="0" fillId="0" borderId="128" xfId="1" applyNumberFormat="1" applyFont="1" applyBorder="1" applyAlignment="1">
      <alignment horizontal="center"/>
    </xf>
    <xf numFmtId="3" fontId="0" fillId="0" borderId="126" xfId="1" applyNumberFormat="1" applyFont="1" applyBorder="1" applyAlignment="1">
      <alignment horizontal="center"/>
    </xf>
    <xf numFmtId="3" fontId="0" fillId="0" borderId="128" xfId="1" applyNumberFormat="1" applyFont="1" applyBorder="1" applyAlignment="1">
      <alignment horizontal="center"/>
    </xf>
    <xf numFmtId="3" fontId="20" fillId="0" borderId="123" xfId="0" applyNumberFormat="1" applyFont="1" applyBorder="1" applyAlignment="1">
      <alignment horizontal="center"/>
    </xf>
    <xf numFmtId="3" fontId="20" fillId="0" borderId="124" xfId="0" applyNumberFormat="1" applyFont="1" applyBorder="1" applyAlignment="1">
      <alignment horizontal="center"/>
    </xf>
    <xf numFmtId="164" fontId="0" fillId="0" borderId="130" xfId="1" applyNumberFormat="1" applyFont="1" applyBorder="1" applyAlignment="1">
      <alignment horizontal="center"/>
    </xf>
    <xf numFmtId="164" fontId="0" fillId="0" borderId="132" xfId="1" applyNumberFormat="1" applyFont="1" applyBorder="1" applyAlignment="1">
      <alignment horizontal="center"/>
    </xf>
    <xf numFmtId="3" fontId="0" fillId="0" borderId="130" xfId="1" applyNumberFormat="1" applyFont="1" applyBorder="1" applyAlignment="1">
      <alignment horizontal="center"/>
    </xf>
    <xf numFmtId="3" fontId="0" fillId="0" borderId="132" xfId="1" applyNumberFormat="1" applyFont="1" applyBorder="1" applyAlignment="1">
      <alignment horizontal="center"/>
    </xf>
    <xf numFmtId="3" fontId="0" fillId="0" borderId="126" xfId="0" applyNumberFormat="1" applyBorder="1" applyAlignment="1">
      <alignment horizontal="center"/>
    </xf>
    <xf numFmtId="3" fontId="0" fillId="0" borderId="127" xfId="0" applyNumberFormat="1" applyBorder="1" applyAlignment="1">
      <alignment horizontal="center"/>
    </xf>
    <xf numFmtId="1" fontId="0" fillId="0" borderId="52" xfId="1" applyNumberFormat="1" applyFont="1" applyBorder="1" applyAlignment="1">
      <alignment horizontal="center"/>
    </xf>
    <xf numFmtId="1" fontId="0" fillId="0" borderId="129" xfId="1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" fontId="19" fillId="0" borderId="119" xfId="1" applyNumberFormat="1" applyFont="1" applyBorder="1" applyAlignment="1">
      <alignment horizontal="center"/>
    </xf>
    <xf numFmtId="1" fontId="19" fillId="0" borderId="121" xfId="1" applyNumberFormat="1" applyFont="1" applyBorder="1" applyAlignment="1">
      <alignment horizontal="center"/>
    </xf>
    <xf numFmtId="0" fontId="19" fillId="0" borderId="119" xfId="0" applyFont="1" applyBorder="1" applyAlignment="1">
      <alignment horizontal="center"/>
    </xf>
    <xf numFmtId="0" fontId="19" fillId="0" borderId="120" xfId="0" applyFont="1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1" fontId="0" fillId="0" borderId="112" xfId="1" applyNumberFormat="1" applyFont="1" applyBorder="1" applyAlignment="1">
      <alignment horizontal="center"/>
    </xf>
    <xf numFmtId="1" fontId="0" fillId="0" borderId="134" xfId="1" applyNumberFormat="1" applyFont="1" applyBorder="1" applyAlignment="1">
      <alignment horizontal="center"/>
    </xf>
    <xf numFmtId="1" fontId="0" fillId="0" borderId="126" xfId="1" applyNumberFormat="1" applyFont="1" applyBorder="1" applyAlignment="1">
      <alignment horizontal="center"/>
    </xf>
    <xf numFmtId="1" fontId="0" fillId="0" borderId="128" xfId="1" applyNumberFormat="1" applyFont="1" applyBorder="1" applyAlignment="1">
      <alignment horizontal="center"/>
    </xf>
    <xf numFmtId="1" fontId="0" fillId="0" borderId="130" xfId="1" applyNumberFormat="1" applyFont="1" applyBorder="1" applyAlignment="1">
      <alignment horizontal="center"/>
    </xf>
    <xf numFmtId="1" fontId="0" fillId="0" borderId="132" xfId="1" applyNumberFormat="1" applyFont="1" applyBorder="1" applyAlignment="1">
      <alignment horizontal="center"/>
    </xf>
    <xf numFmtId="0" fontId="20" fillId="0" borderId="123" xfId="0" applyFont="1" applyBorder="1" applyAlignment="1">
      <alignment horizontal="center"/>
    </xf>
    <xf numFmtId="0" fontId="20" fillId="0" borderId="124" xfId="0" applyFont="1" applyBorder="1" applyAlignment="1">
      <alignment horizontal="center"/>
    </xf>
    <xf numFmtId="1" fontId="20" fillId="0" borderId="123" xfId="1" applyNumberFormat="1" applyFont="1" applyBorder="1" applyAlignment="1">
      <alignment horizontal="center"/>
    </xf>
    <xf numFmtId="1" fontId="20" fillId="0" borderId="125" xfId="1" applyNumberFormat="1" applyFont="1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169" fontId="0" fillId="0" borderId="52" xfId="0" applyNumberFormat="1" applyBorder="1" applyAlignment="1">
      <alignment horizontal="right"/>
    </xf>
    <xf numFmtId="169" fontId="0" fillId="0" borderId="53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0" fontId="16" fillId="11" borderId="0" xfId="0" applyFont="1" applyFill="1" applyAlignment="1">
      <alignment horizontal="center"/>
    </xf>
    <xf numFmtId="169" fontId="0" fillId="0" borderId="82" xfId="0" applyNumberFormat="1" applyBorder="1" applyAlignment="1">
      <alignment horizontal="right"/>
    </xf>
    <xf numFmtId="169" fontId="0" fillId="0" borderId="83" xfId="0" applyNumberFormat="1" applyBorder="1" applyAlignment="1">
      <alignment horizontal="right"/>
    </xf>
    <xf numFmtId="169" fontId="17" fillId="0" borderId="95" xfId="0" applyNumberFormat="1" applyFont="1" applyBorder="1"/>
    <xf numFmtId="169" fontId="17" fillId="0" borderId="96" xfId="0" applyNumberFormat="1" applyFont="1" applyBorder="1"/>
    <xf numFmtId="169" fontId="0" fillId="0" borderId="110" xfId="0" applyNumberFormat="1" applyBorder="1" applyAlignment="1">
      <alignment horizontal="right"/>
    </xf>
    <xf numFmtId="169" fontId="0" fillId="0" borderId="111" xfId="0" applyNumberFormat="1" applyBorder="1" applyAlignment="1">
      <alignment horizontal="right"/>
    </xf>
    <xf numFmtId="2" fontId="0" fillId="0" borderId="115" xfId="0" applyNumberFormat="1" applyBorder="1" applyAlignment="1">
      <alignment horizontal="right"/>
    </xf>
    <xf numFmtId="2" fontId="0" fillId="0" borderId="116" xfId="0" applyNumberFormat="1" applyBorder="1" applyAlignment="1">
      <alignment horizontal="right"/>
    </xf>
    <xf numFmtId="2" fontId="0" fillId="0" borderId="117" xfId="0" applyNumberFormat="1" applyBorder="1" applyAlignment="1">
      <alignment horizontal="right"/>
    </xf>
    <xf numFmtId="0" fontId="5" fillId="10" borderId="0" xfId="0" applyFont="1" applyFill="1" applyAlignment="1">
      <alignment horizontal="center"/>
    </xf>
    <xf numFmtId="169" fontId="0" fillId="0" borderId="52" xfId="0" applyNumberFormat="1" applyBorder="1"/>
    <xf numFmtId="169" fontId="0" fillId="0" borderId="53" xfId="0" applyNumberFormat="1" applyBorder="1"/>
    <xf numFmtId="169" fontId="0" fillId="0" borderId="52" xfId="0" applyNumberFormat="1" applyBorder="1" applyAlignment="1">
      <alignment horizontal="right" indent="1"/>
    </xf>
    <xf numFmtId="169" fontId="0" fillId="0" borderId="53" xfId="0" applyNumberFormat="1" applyBorder="1" applyAlignment="1">
      <alignment horizontal="right" indent="1"/>
    </xf>
    <xf numFmtId="169" fontId="0" fillId="0" borderId="112" xfId="0" applyNumberFormat="1" applyBorder="1"/>
    <xf numFmtId="169" fontId="0" fillId="0" borderId="113" xfId="0" applyNumberFormat="1" applyBorder="1"/>
    <xf numFmtId="169" fontId="0" fillId="0" borderId="112" xfId="0" applyNumberFormat="1" applyBorder="1" applyAlignment="1">
      <alignment horizontal="right" indent="1"/>
    </xf>
    <xf numFmtId="169" fontId="0" fillId="0" borderId="113" xfId="0" applyNumberFormat="1" applyBorder="1" applyAlignment="1">
      <alignment horizontal="right" indent="1"/>
    </xf>
    <xf numFmtId="169" fontId="18" fillId="0" borderId="97" xfId="0" applyNumberFormat="1" applyFont="1" applyBorder="1" applyAlignment="1">
      <alignment horizontal="right"/>
    </xf>
    <xf numFmtId="169" fontId="18" fillId="0" borderId="98" xfId="0" applyNumberFormat="1" applyFont="1" applyBorder="1" applyAlignment="1">
      <alignment horizontal="right"/>
    </xf>
    <xf numFmtId="169" fontId="0" fillId="0" borderId="82" xfId="0" applyNumberFormat="1" applyBorder="1" applyAlignment="1">
      <alignment horizontal="right" indent="1"/>
    </xf>
    <xf numFmtId="169" fontId="0" fillId="0" borderId="83" xfId="0" applyNumberFormat="1" applyBorder="1" applyAlignment="1">
      <alignment horizontal="right" indent="1"/>
    </xf>
    <xf numFmtId="169" fontId="17" fillId="0" borderId="95" xfId="0" applyNumberFormat="1" applyFont="1" applyBorder="1" applyAlignment="1">
      <alignment horizontal="right" indent="2"/>
    </xf>
    <xf numFmtId="169" fontId="17" fillId="0" borderId="96" xfId="0" applyNumberFormat="1" applyFont="1" applyBorder="1" applyAlignment="1">
      <alignment horizontal="right" indent="2"/>
    </xf>
    <xf numFmtId="169" fontId="0" fillId="0" borderId="110" xfId="0" applyNumberFormat="1" applyBorder="1" applyAlignment="1">
      <alignment horizontal="right" indent="1"/>
    </xf>
    <xf numFmtId="169" fontId="0" fillId="0" borderId="111" xfId="0" applyNumberFormat="1" applyBorder="1" applyAlignment="1">
      <alignment horizontal="right" indent="1"/>
    </xf>
    <xf numFmtId="169" fontId="0" fillId="0" borderId="107" xfId="0" applyNumberFormat="1" applyBorder="1" applyAlignment="1">
      <alignment horizontal="right" indent="1"/>
    </xf>
    <xf numFmtId="169" fontId="0" fillId="0" borderId="108" xfId="0" applyNumberFormat="1" applyBorder="1" applyAlignment="1">
      <alignment horizontal="right" indent="1"/>
    </xf>
    <xf numFmtId="169" fontId="0" fillId="0" borderId="103" xfId="0" applyNumberFormat="1" applyBorder="1" applyAlignment="1">
      <alignment horizontal="right" indent="1"/>
    </xf>
    <xf numFmtId="169" fontId="0" fillId="0" borderId="104" xfId="0" applyNumberFormat="1" applyBorder="1" applyAlignment="1">
      <alignment horizontal="right" indent="1"/>
    </xf>
    <xf numFmtId="169" fontId="0" fillId="0" borderId="105" xfId="0" applyNumberFormat="1" applyBorder="1" applyAlignment="1">
      <alignment horizontal="right" indent="1"/>
    </xf>
    <xf numFmtId="169" fontId="0" fillId="0" borderId="106" xfId="0" applyNumberFormat="1" applyBorder="1" applyAlignment="1">
      <alignment horizontal="right" indent="1"/>
    </xf>
    <xf numFmtId="169" fontId="18" fillId="0" borderId="97" xfId="0" applyNumberFormat="1" applyFont="1" applyBorder="1" applyAlignment="1">
      <alignment horizontal="right" indent="1"/>
    </xf>
    <xf numFmtId="169" fontId="18" fillId="0" borderId="98" xfId="0" applyNumberFormat="1" applyFont="1" applyBorder="1" applyAlignment="1">
      <alignment horizontal="right" indent="1"/>
    </xf>
    <xf numFmtId="169" fontId="0" fillId="0" borderId="99" xfId="0" applyNumberFormat="1" applyBorder="1" applyAlignment="1">
      <alignment horizontal="right" indent="1"/>
    </xf>
    <xf numFmtId="169" fontId="0" fillId="0" borderId="100" xfId="0" applyNumberFormat="1" applyBorder="1" applyAlignment="1">
      <alignment horizontal="right" indent="1"/>
    </xf>
    <xf numFmtId="169" fontId="0" fillId="0" borderId="101" xfId="0" applyNumberFormat="1" applyBorder="1" applyAlignment="1">
      <alignment horizontal="right" indent="1"/>
    </xf>
    <xf numFmtId="169" fontId="0" fillId="0" borderId="102" xfId="0" applyNumberFormat="1" applyBorder="1" applyAlignment="1">
      <alignment horizontal="right" indent="1"/>
    </xf>
    <xf numFmtId="169" fontId="17" fillId="0" borderId="95" xfId="0" applyNumberFormat="1" applyFont="1" applyBorder="1" applyAlignment="1">
      <alignment horizontal="right" indent="1"/>
    </xf>
    <xf numFmtId="169" fontId="17" fillId="0" borderId="96" xfId="0" applyNumberFormat="1" applyFont="1" applyBorder="1" applyAlignment="1">
      <alignment horizontal="right" indent="1"/>
    </xf>
    <xf numFmtId="166" fontId="0" fillId="0" borderId="52" xfId="0" applyNumberFormat="1" applyBorder="1" applyAlignment="1">
      <alignment horizontal="center"/>
    </xf>
    <xf numFmtId="166" fontId="0" fillId="0" borderId="53" xfId="0" applyNumberFormat="1" applyBorder="1" applyAlignment="1">
      <alignment horizontal="center"/>
    </xf>
    <xf numFmtId="0" fontId="16" fillId="9" borderId="0" xfId="0" applyFont="1" applyFill="1" applyAlignment="1">
      <alignment horizontal="center"/>
    </xf>
    <xf numFmtId="166" fontId="0" fillId="0" borderId="84" xfId="0" applyNumberFormat="1" applyBorder="1" applyAlignment="1">
      <alignment horizontal="center"/>
    </xf>
    <xf numFmtId="166" fontId="0" fillId="0" borderId="85" xfId="0" applyNumberFormat="1" applyBorder="1" applyAlignment="1">
      <alignment horizontal="center"/>
    </xf>
    <xf numFmtId="166" fontId="15" fillId="0" borderId="71" xfId="0" applyNumberFormat="1" applyFont="1" applyBorder="1" applyAlignment="1">
      <alignment horizontal="center"/>
    </xf>
    <xf numFmtId="166" fontId="15" fillId="0" borderId="72" xfId="0" applyNumberFormat="1" applyFont="1" applyBorder="1" applyAlignment="1">
      <alignment horizontal="center"/>
    </xf>
    <xf numFmtId="166" fontId="0" fillId="0" borderId="82" xfId="0" applyNumberFormat="1" applyBorder="1" applyAlignment="1">
      <alignment horizontal="center"/>
    </xf>
    <xf numFmtId="166" fontId="0" fillId="0" borderId="83" xfId="0" applyNumberFormat="1" applyBorder="1" applyAlignment="1">
      <alignment horizontal="center"/>
    </xf>
    <xf numFmtId="0" fontId="5" fillId="8" borderId="0" xfId="0" applyFont="1" applyFill="1" applyAlignment="1">
      <alignment horizontal="center"/>
    </xf>
    <xf numFmtId="166" fontId="15" fillId="0" borderId="74" xfId="0" applyNumberFormat="1" applyFont="1" applyBorder="1" applyAlignment="1">
      <alignment horizontal="center"/>
    </xf>
    <xf numFmtId="166" fontId="15" fillId="0" borderId="75" xfId="0" applyNumberFormat="1" applyFont="1" applyBorder="1" applyAlignment="1">
      <alignment horizontal="center"/>
    </xf>
    <xf numFmtId="166" fontId="0" fillId="0" borderId="77" xfId="0" applyNumberFormat="1" applyBorder="1" applyAlignment="1">
      <alignment horizontal="center"/>
    </xf>
    <xf numFmtId="166" fontId="0" fillId="0" borderId="78" xfId="0" applyNumberFormat="1" applyBorder="1" applyAlignment="1">
      <alignment horizontal="center"/>
    </xf>
    <xf numFmtId="166" fontId="0" fillId="0" borderId="80" xfId="0" applyNumberFormat="1" applyBorder="1" applyAlignment="1">
      <alignment horizontal="center"/>
    </xf>
    <xf numFmtId="166" fontId="0" fillId="0" borderId="81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  <xf numFmtId="2" fontId="13" fillId="0" borderId="48" xfId="0" applyNumberFormat="1" applyFont="1" applyBorder="1" applyAlignment="1">
      <alignment horizontal="center"/>
    </xf>
    <xf numFmtId="0" fontId="5" fillId="7" borderId="0" xfId="0" applyFont="1" applyFill="1" applyAlignment="1">
      <alignment horizontal="center"/>
    </xf>
    <xf numFmtId="2" fontId="0" fillId="0" borderId="67" xfId="0" applyNumberForma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13" fillId="0" borderId="44" xfId="0" applyNumberFormat="1" applyFont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165" fontId="0" fillId="0" borderId="65" xfId="0" applyNumberFormat="1" applyBorder="1" applyAlignment="1">
      <alignment horizontal="center"/>
    </xf>
    <xf numFmtId="165" fontId="0" fillId="0" borderId="66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165" fontId="0" fillId="0" borderId="62" xfId="0" applyNumberForma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165" fontId="0" fillId="0" borderId="60" xfId="0" applyNumberFormat="1" applyBorder="1" applyAlignment="1">
      <alignment horizontal="center"/>
    </xf>
    <xf numFmtId="165" fontId="13" fillId="0" borderId="47" xfId="0" applyNumberFormat="1" applyFont="1" applyBorder="1" applyAlignment="1">
      <alignment horizontal="center"/>
    </xf>
    <xf numFmtId="165" fontId="13" fillId="0" borderId="48" xfId="0" applyNumberFormat="1" applyFont="1" applyBorder="1" applyAlignment="1">
      <alignment horizontal="center"/>
    </xf>
    <xf numFmtId="165" fontId="0" fillId="0" borderId="55" xfId="0" applyNumberForma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165" fontId="0" fillId="0" borderId="51" xfId="0" applyNumberFormat="1" applyBorder="1" applyAlignment="1">
      <alignment horizontal="center"/>
    </xf>
    <xf numFmtId="165" fontId="13" fillId="0" borderId="44" xfId="0" applyNumberFormat="1" applyFont="1" applyBorder="1" applyAlignment="1">
      <alignment horizontal="center"/>
    </xf>
    <xf numFmtId="165" fontId="13" fillId="0" borderId="45" xfId="0" applyNumberFormat="1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1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1" defaultTableStyle="TableStyleMedium2" defaultPivotStyle="PivotStyleLight16">
    <tableStyle name="Invisible" pivot="0" table="0" count="0" xr9:uid="{F9A12605-15FD-4205-B5A0-015786B8BB7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76200</xdr:colOff>
      <xdr:row>0</xdr:row>
      <xdr:rowOff>623484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35112D-9BFD-4E7A-BDFD-471181A26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133600" cy="5853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142875</xdr:colOff>
      <xdr:row>0</xdr:row>
      <xdr:rowOff>639359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4A5BD3-1A17-4396-BFC0-84822D175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133600" cy="582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E492E-FB52-4079-97D0-5A72F02743BB}">
  <sheetPr codeName="Hoja13"/>
  <dimension ref="A1:X363"/>
  <sheetViews>
    <sheetView tabSelected="1" workbookViewId="0">
      <selection sqref="A1:R1"/>
    </sheetView>
  </sheetViews>
  <sheetFormatPr baseColWidth="10" defaultColWidth="0" defaultRowHeight="0" customHeight="1" zeroHeight="1" x14ac:dyDescent="0.25"/>
  <cols>
    <col min="1" max="1" width="31.7109375" bestFit="1" customWidth="1"/>
    <col min="2" max="3" width="13.28515625" customWidth="1"/>
    <col min="4" max="4" width="12.42578125" customWidth="1"/>
    <col min="5" max="6" width="12.28515625" customWidth="1"/>
    <col min="7" max="8" width="14" customWidth="1"/>
    <col min="9" max="9" width="11.42578125" customWidth="1"/>
    <col min="10" max="10" width="1.28515625" customWidth="1"/>
    <col min="11" max="12" width="14.5703125" customWidth="1"/>
    <col min="13" max="13" width="12.5703125" customWidth="1"/>
    <col min="14" max="15" width="11.42578125" customWidth="1"/>
    <col min="16" max="17" width="14" customWidth="1"/>
    <col min="18" max="18" width="11.42578125" customWidth="1"/>
    <col min="19" max="19" width="12.5703125" hidden="1" customWidth="1"/>
    <col min="20" max="20" width="11.42578125" hidden="1" customWidth="1"/>
    <col min="21" max="21" width="13.140625" hidden="1" customWidth="1"/>
    <col min="22" max="24" width="0" hidden="1" customWidth="1"/>
    <col min="25" max="16384" width="11.42578125" hidden="1"/>
  </cols>
  <sheetData>
    <row r="1" spans="1:18" ht="53.25" customHeight="1" x14ac:dyDescent="0.25">
      <c r="A1" s="471" t="s">
        <v>0</v>
      </c>
      <c r="B1" s="471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</row>
    <row r="2" spans="1:18" ht="22.5" customHeight="1" x14ac:dyDescent="0.35">
      <c r="A2" s="473" t="s">
        <v>1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</row>
    <row r="3" spans="1:18" ht="37.5" customHeight="1" x14ac:dyDescent="0.25">
      <c r="A3" s="474" t="s">
        <v>2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6"/>
    </row>
    <row r="4" spans="1:18" ht="21" x14ac:dyDescent="0.35">
      <c r="A4" s="477" t="s">
        <v>3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9"/>
    </row>
    <row r="5" spans="1:18" ht="15" x14ac:dyDescent="0.25">
      <c r="A5" s="1"/>
      <c r="B5" s="321" t="s">
        <v>115</v>
      </c>
      <c r="C5" s="322"/>
      <c r="D5" s="322"/>
      <c r="E5" s="322"/>
      <c r="F5" s="322"/>
      <c r="G5" s="322"/>
      <c r="H5" s="322"/>
      <c r="I5" s="323"/>
      <c r="J5" s="2"/>
      <c r="K5" s="321" t="str">
        <f>CONCATENATE("acumulado ",B5)</f>
        <v>acumulado mayo</v>
      </c>
      <c r="L5" s="322"/>
      <c r="M5" s="322"/>
      <c r="N5" s="322"/>
      <c r="O5" s="322"/>
      <c r="P5" s="322"/>
      <c r="Q5" s="322"/>
      <c r="R5" s="323"/>
    </row>
    <row r="6" spans="1:18" ht="15" x14ac:dyDescent="0.25">
      <c r="A6" s="3"/>
      <c r="B6" s="4">
        <v>2019</v>
      </c>
      <c r="C6" s="4">
        <v>2021</v>
      </c>
      <c r="D6" s="4">
        <v>2022</v>
      </c>
      <c r="E6" s="4" t="s">
        <v>4</v>
      </c>
      <c r="F6" s="4" t="s">
        <v>5</v>
      </c>
      <c r="G6" s="4" t="s">
        <v>6</v>
      </c>
      <c r="H6" s="4" t="s">
        <v>7</v>
      </c>
      <c r="I6" s="4" t="str">
        <f>CONCATENATE("cuota ",RIGHT(D6,2))</f>
        <v>cuota 22</v>
      </c>
      <c r="J6" s="5"/>
      <c r="K6" s="4">
        <v>2019</v>
      </c>
      <c r="L6" s="4">
        <v>2021</v>
      </c>
      <c r="M6" s="4">
        <v>2022</v>
      </c>
      <c r="N6" s="4" t="s">
        <v>4</v>
      </c>
      <c r="O6" s="4" t="s">
        <v>5</v>
      </c>
      <c r="P6" s="4" t="s">
        <v>6</v>
      </c>
      <c r="Q6" s="4"/>
      <c r="R6" s="4" t="str">
        <f>CONCATENATE("cuota ",RIGHT(M6,2))</f>
        <v>cuota 22</v>
      </c>
    </row>
    <row r="7" spans="1:18" ht="15" x14ac:dyDescent="0.25">
      <c r="A7" s="6" t="s">
        <v>8</v>
      </c>
      <c r="B7" s="7">
        <v>387465</v>
      </c>
      <c r="C7" s="7">
        <v>114793</v>
      </c>
      <c r="D7" s="7">
        <v>379380</v>
      </c>
      <c r="E7" s="8">
        <f t="shared" ref="E7:E18" si="0">D7/C7-1</f>
        <v>2.3049053513715991</v>
      </c>
      <c r="F7" s="8">
        <f t="shared" ref="F7:F18" si="1">D7/B7-1</f>
        <v>-2.0866400836204613E-2</v>
      </c>
      <c r="G7" s="7">
        <f t="shared" ref="G7:G18" si="2">D7-C7</f>
        <v>264587</v>
      </c>
      <c r="H7" s="7">
        <f t="shared" ref="H7:H18" si="3">D7-B7</f>
        <v>-8085</v>
      </c>
      <c r="I7" s="8">
        <f>D7/$D$7</f>
        <v>1</v>
      </c>
      <c r="J7" s="9"/>
      <c r="K7" s="7">
        <v>1958653</v>
      </c>
      <c r="L7" s="7">
        <v>378303</v>
      </c>
      <c r="M7" s="7">
        <v>1821530</v>
      </c>
      <c r="N7" s="8">
        <f t="shared" ref="N7:N18" si="4">M7/L7-1</f>
        <v>3.8150027887698483</v>
      </c>
      <c r="O7" s="8">
        <f t="shared" ref="O7:O18" si="5">M7/K7-1</f>
        <v>-7.0008827495222525E-2</v>
      </c>
      <c r="P7" s="7">
        <f t="shared" ref="P7:P18" si="6">M7-L7</f>
        <v>1443227</v>
      </c>
      <c r="Q7" s="7">
        <f t="shared" ref="Q7:Q18" si="7">M7-K7</f>
        <v>-137123</v>
      </c>
      <c r="R7" s="8">
        <f>M7/$M$7</f>
        <v>1</v>
      </c>
    </row>
    <row r="8" spans="1:18" ht="15" x14ac:dyDescent="0.25">
      <c r="A8" s="10" t="s">
        <v>9</v>
      </c>
      <c r="B8" s="11">
        <v>283721</v>
      </c>
      <c r="C8" s="11">
        <v>88479</v>
      </c>
      <c r="D8" s="11">
        <v>305518</v>
      </c>
      <c r="E8" s="12">
        <f t="shared" si="0"/>
        <v>2.4530001469275193</v>
      </c>
      <c r="F8" s="12">
        <f t="shared" si="1"/>
        <v>7.6825472911768999E-2</v>
      </c>
      <c r="G8" s="11">
        <f t="shared" si="2"/>
        <v>217039</v>
      </c>
      <c r="H8" s="11">
        <f t="shared" si="3"/>
        <v>21797</v>
      </c>
      <c r="I8" s="12">
        <f t="shared" ref="I8:I18" si="8">D8/$D$7</f>
        <v>0.80530866150034264</v>
      </c>
      <c r="J8" s="13"/>
      <c r="K8" s="11">
        <v>1437433</v>
      </c>
      <c r="L8" s="11">
        <v>288839</v>
      </c>
      <c r="M8" s="11">
        <v>1449676</v>
      </c>
      <c r="N8" s="12">
        <f t="shared" si="4"/>
        <v>4.0189759693116232</v>
      </c>
      <c r="O8" s="12">
        <f t="shared" si="5"/>
        <v>8.5172665439015027E-3</v>
      </c>
      <c r="P8" s="11">
        <f t="shared" si="6"/>
        <v>1160837</v>
      </c>
      <c r="Q8" s="11">
        <f t="shared" si="7"/>
        <v>12243</v>
      </c>
      <c r="R8" s="12">
        <f t="shared" ref="R8:R18" si="9">M8/$M$7</f>
        <v>0.79585623075107192</v>
      </c>
    </row>
    <row r="9" spans="1:18" ht="15" x14ac:dyDescent="0.25">
      <c r="A9" s="14" t="s">
        <v>10</v>
      </c>
      <c r="B9" s="15">
        <v>47042</v>
      </c>
      <c r="C9" s="15">
        <v>22764</v>
      </c>
      <c r="D9" s="15">
        <v>62414</v>
      </c>
      <c r="E9" s="16">
        <f t="shared" si="0"/>
        <v>1.7417852749956073</v>
      </c>
      <c r="F9" s="16">
        <f t="shared" si="1"/>
        <v>0.32677182092598112</v>
      </c>
      <c r="G9" s="15">
        <f t="shared" si="2"/>
        <v>39650</v>
      </c>
      <c r="H9" s="15">
        <f t="shared" si="3"/>
        <v>15372</v>
      </c>
      <c r="I9" s="16">
        <f t="shared" si="8"/>
        <v>0.1645157889187622</v>
      </c>
      <c r="J9" s="17"/>
      <c r="K9" s="15">
        <v>241220</v>
      </c>
      <c r="L9" s="15">
        <v>68303</v>
      </c>
      <c r="M9" s="15">
        <v>306911</v>
      </c>
      <c r="N9" s="16">
        <f t="shared" si="4"/>
        <v>3.4933751079747593</v>
      </c>
      <c r="O9" s="16">
        <f t="shared" si="5"/>
        <v>0.27232816516043457</v>
      </c>
      <c r="P9" s="15">
        <f t="shared" si="6"/>
        <v>238608</v>
      </c>
      <c r="Q9" s="15">
        <f t="shared" si="7"/>
        <v>65691</v>
      </c>
      <c r="R9" s="16">
        <f t="shared" si="9"/>
        <v>0.16849077423923844</v>
      </c>
    </row>
    <row r="10" spans="1:18" ht="15" x14ac:dyDescent="0.25">
      <c r="A10" s="18" t="s">
        <v>11</v>
      </c>
      <c r="B10" s="19">
        <v>175897</v>
      </c>
      <c r="C10" s="19">
        <v>47958</v>
      </c>
      <c r="D10" s="19">
        <v>191717</v>
      </c>
      <c r="E10" s="20">
        <f t="shared" si="0"/>
        <v>2.9976020684765836</v>
      </c>
      <c r="F10" s="20">
        <f t="shared" si="1"/>
        <v>8.9938998391103864E-2</v>
      </c>
      <c r="G10" s="19">
        <f t="shared" si="2"/>
        <v>143759</v>
      </c>
      <c r="H10" s="19">
        <f t="shared" si="3"/>
        <v>15820</v>
      </c>
      <c r="I10" s="20">
        <f t="shared" si="8"/>
        <v>0.50534292793505198</v>
      </c>
      <c r="J10" s="17"/>
      <c r="K10" s="19">
        <v>882577</v>
      </c>
      <c r="L10" s="19">
        <v>158220</v>
      </c>
      <c r="M10" s="19">
        <v>880480</v>
      </c>
      <c r="N10" s="20">
        <f t="shared" si="4"/>
        <v>4.5649096195171284</v>
      </c>
      <c r="O10" s="20">
        <f t="shared" si="5"/>
        <v>-2.3759966552493461E-3</v>
      </c>
      <c r="P10" s="19">
        <f t="shared" si="6"/>
        <v>722260</v>
      </c>
      <c r="Q10" s="19">
        <f t="shared" si="7"/>
        <v>-2097</v>
      </c>
      <c r="R10" s="20">
        <f t="shared" si="9"/>
        <v>0.48337386702387553</v>
      </c>
    </row>
    <row r="11" spans="1:18" ht="15" x14ac:dyDescent="0.25">
      <c r="A11" s="18" t="s">
        <v>12</v>
      </c>
      <c r="B11" s="19">
        <v>45731</v>
      </c>
      <c r="C11" s="19">
        <v>15426</v>
      </c>
      <c r="D11" s="19">
        <v>41886</v>
      </c>
      <c r="E11" s="20">
        <f t="shared" si="0"/>
        <v>1.7152858809801632</v>
      </c>
      <c r="F11" s="20">
        <f t="shared" si="1"/>
        <v>-8.4078633749535281E-2</v>
      </c>
      <c r="G11" s="19">
        <f t="shared" si="2"/>
        <v>26460</v>
      </c>
      <c r="H11" s="19">
        <f t="shared" si="3"/>
        <v>-3845</v>
      </c>
      <c r="I11" s="20">
        <f t="shared" si="8"/>
        <v>0.11040645263324371</v>
      </c>
      <c r="J11" s="17"/>
      <c r="K11" s="19">
        <v>233690</v>
      </c>
      <c r="L11" s="19">
        <v>53714</v>
      </c>
      <c r="M11" s="19">
        <v>217852</v>
      </c>
      <c r="N11" s="20">
        <f t="shared" si="4"/>
        <v>3.0557768924302788</v>
      </c>
      <c r="O11" s="20">
        <f t="shared" si="5"/>
        <v>-6.7773546150883601E-2</v>
      </c>
      <c r="P11" s="19">
        <f t="shared" si="6"/>
        <v>164138</v>
      </c>
      <c r="Q11" s="19">
        <f t="shared" si="7"/>
        <v>-15838</v>
      </c>
      <c r="R11" s="20">
        <f t="shared" si="9"/>
        <v>0.11959835962075838</v>
      </c>
    </row>
    <row r="12" spans="1:18" ht="15" x14ac:dyDescent="0.25">
      <c r="A12" s="18" t="s">
        <v>13</v>
      </c>
      <c r="B12" s="19">
        <v>11200</v>
      </c>
      <c r="C12" s="19">
        <v>494</v>
      </c>
      <c r="D12" s="19">
        <v>7008</v>
      </c>
      <c r="E12" s="20">
        <f t="shared" si="0"/>
        <v>13.186234817813766</v>
      </c>
      <c r="F12" s="20">
        <f t="shared" si="1"/>
        <v>-0.37428571428571433</v>
      </c>
      <c r="G12" s="19">
        <f t="shared" si="2"/>
        <v>6514</v>
      </c>
      <c r="H12" s="19">
        <f t="shared" si="3"/>
        <v>-4192</v>
      </c>
      <c r="I12" s="20">
        <f t="shared" si="8"/>
        <v>1.8472244187885498E-2</v>
      </c>
      <c r="J12" s="17"/>
      <c r="K12" s="19">
        <v>58292</v>
      </c>
      <c r="L12" s="19">
        <v>2028</v>
      </c>
      <c r="M12" s="19">
        <v>33664</v>
      </c>
      <c r="N12" s="20">
        <f t="shared" si="4"/>
        <v>15.599605522682445</v>
      </c>
      <c r="O12" s="20">
        <f t="shared" si="5"/>
        <v>-0.42249365264530292</v>
      </c>
      <c r="P12" s="19">
        <f t="shared" si="6"/>
        <v>31636</v>
      </c>
      <c r="Q12" s="19">
        <f t="shared" si="7"/>
        <v>-24628</v>
      </c>
      <c r="R12" s="20">
        <f t="shared" si="9"/>
        <v>1.8481166931096384E-2</v>
      </c>
    </row>
    <row r="13" spans="1:18" ht="15" x14ac:dyDescent="0.25">
      <c r="A13" s="21" t="s">
        <v>14</v>
      </c>
      <c r="B13" s="22">
        <v>3851</v>
      </c>
      <c r="C13" s="22">
        <v>1837</v>
      </c>
      <c r="D13" s="22">
        <v>2493</v>
      </c>
      <c r="E13" s="23">
        <f t="shared" si="0"/>
        <v>0.35710397387044091</v>
      </c>
      <c r="F13" s="23">
        <f t="shared" si="1"/>
        <v>-0.35263567904440407</v>
      </c>
      <c r="G13" s="22">
        <f t="shared" si="2"/>
        <v>656</v>
      </c>
      <c r="H13" s="22">
        <f t="shared" si="3"/>
        <v>-1358</v>
      </c>
      <c r="I13" s="23">
        <f t="shared" si="8"/>
        <v>6.5712478253993354E-3</v>
      </c>
      <c r="J13" s="17"/>
      <c r="K13" s="22">
        <v>21654</v>
      </c>
      <c r="L13" s="22">
        <v>6574</v>
      </c>
      <c r="M13" s="22">
        <v>10769</v>
      </c>
      <c r="N13" s="23">
        <f t="shared" si="4"/>
        <v>0.6381198661393368</v>
      </c>
      <c r="O13" s="23">
        <f t="shared" si="5"/>
        <v>-0.50267848896277822</v>
      </c>
      <c r="P13" s="22">
        <f t="shared" si="6"/>
        <v>4195</v>
      </c>
      <c r="Q13" s="22">
        <f t="shared" si="7"/>
        <v>-10885</v>
      </c>
      <c r="R13" s="23">
        <f t="shared" si="9"/>
        <v>5.9120629361031664E-3</v>
      </c>
    </row>
    <row r="14" spans="1:18" ht="15" x14ac:dyDescent="0.25">
      <c r="A14" s="10" t="s">
        <v>15</v>
      </c>
      <c r="B14" s="11">
        <v>103744</v>
      </c>
      <c r="C14" s="11">
        <v>26314</v>
      </c>
      <c r="D14" s="11">
        <v>73862</v>
      </c>
      <c r="E14" s="12">
        <f t="shared" si="0"/>
        <v>1.8069468723873223</v>
      </c>
      <c r="F14" s="12">
        <f t="shared" si="1"/>
        <v>-0.28803593460826649</v>
      </c>
      <c r="G14" s="11">
        <f t="shared" si="2"/>
        <v>47548</v>
      </c>
      <c r="H14" s="11">
        <f t="shared" si="3"/>
        <v>-29882</v>
      </c>
      <c r="I14" s="12">
        <f t="shared" si="8"/>
        <v>0.19469133849965733</v>
      </c>
      <c r="J14" s="13"/>
      <c r="K14" s="11">
        <v>521220</v>
      </c>
      <c r="L14" s="11">
        <v>89464</v>
      </c>
      <c r="M14" s="11">
        <v>371854</v>
      </c>
      <c r="N14" s="12">
        <f t="shared" si="4"/>
        <v>3.1564651703478495</v>
      </c>
      <c r="O14" s="12">
        <f t="shared" si="5"/>
        <v>-0.28656997045393495</v>
      </c>
      <c r="P14" s="11">
        <f t="shared" si="6"/>
        <v>282390</v>
      </c>
      <c r="Q14" s="11">
        <f t="shared" si="7"/>
        <v>-149366</v>
      </c>
      <c r="R14" s="12">
        <f t="shared" si="9"/>
        <v>0.2041437692489281</v>
      </c>
    </row>
    <row r="15" spans="1:18" ht="15" x14ac:dyDescent="0.25">
      <c r="A15" s="24" t="s">
        <v>16</v>
      </c>
      <c r="B15" s="15">
        <v>5099</v>
      </c>
      <c r="C15" s="15">
        <v>3408</v>
      </c>
      <c r="D15" s="15">
        <v>6149</v>
      </c>
      <c r="E15" s="16">
        <f t="shared" si="0"/>
        <v>0.80428403755868549</v>
      </c>
      <c r="F15" s="16">
        <f t="shared" si="1"/>
        <v>0.20592272994704852</v>
      </c>
      <c r="G15" s="15">
        <f t="shared" si="2"/>
        <v>2741</v>
      </c>
      <c r="H15" s="15">
        <f t="shared" si="3"/>
        <v>1050</v>
      </c>
      <c r="I15" s="16">
        <f t="shared" si="8"/>
        <v>1.6208023617481155E-2</v>
      </c>
      <c r="J15" s="17"/>
      <c r="K15" s="15">
        <v>26631</v>
      </c>
      <c r="L15" s="15">
        <v>12173</v>
      </c>
      <c r="M15" s="15">
        <v>32297</v>
      </c>
      <c r="N15" s="16">
        <f t="shared" si="4"/>
        <v>1.6531668446562064</v>
      </c>
      <c r="O15" s="16">
        <f t="shared" si="5"/>
        <v>0.21275956591941725</v>
      </c>
      <c r="P15" s="15">
        <f t="shared" si="6"/>
        <v>20124</v>
      </c>
      <c r="Q15" s="15">
        <f t="shared" si="7"/>
        <v>5666</v>
      </c>
      <c r="R15" s="16">
        <f t="shared" si="9"/>
        <v>1.773069891794261E-2</v>
      </c>
    </row>
    <row r="16" spans="1:18" ht="15" x14ac:dyDescent="0.25">
      <c r="A16" s="25" t="s">
        <v>12</v>
      </c>
      <c r="B16" s="19">
        <v>56864</v>
      </c>
      <c r="C16" s="19">
        <v>17799</v>
      </c>
      <c r="D16" s="19">
        <v>45510</v>
      </c>
      <c r="E16" s="20">
        <f t="shared" si="0"/>
        <v>1.5568852182706894</v>
      </c>
      <c r="F16" s="20">
        <f t="shared" si="1"/>
        <v>-0.19966938660664035</v>
      </c>
      <c r="G16" s="19">
        <f t="shared" si="2"/>
        <v>27711</v>
      </c>
      <c r="H16" s="19">
        <f t="shared" si="3"/>
        <v>-11354</v>
      </c>
      <c r="I16" s="20">
        <f t="shared" si="8"/>
        <v>0.11995888027834889</v>
      </c>
      <c r="J16" s="17"/>
      <c r="K16" s="19">
        <v>283422</v>
      </c>
      <c r="L16" s="19">
        <v>58546</v>
      </c>
      <c r="M16" s="19">
        <v>215674</v>
      </c>
      <c r="N16" s="20">
        <f t="shared" si="4"/>
        <v>2.6838383493321492</v>
      </c>
      <c r="O16" s="20">
        <f t="shared" si="5"/>
        <v>-0.23903578409580062</v>
      </c>
      <c r="P16" s="19">
        <f t="shared" si="6"/>
        <v>157128</v>
      </c>
      <c r="Q16" s="19">
        <f t="shared" si="7"/>
        <v>-67748</v>
      </c>
      <c r="R16" s="20">
        <f t="shared" si="9"/>
        <v>0.11840266149884987</v>
      </c>
    </row>
    <row r="17" spans="1:24" ht="15" x14ac:dyDescent="0.25">
      <c r="A17" s="25" t="s">
        <v>13</v>
      </c>
      <c r="B17" s="19">
        <v>28735</v>
      </c>
      <c r="C17" s="19">
        <v>3355</v>
      </c>
      <c r="D17" s="19">
        <v>16785</v>
      </c>
      <c r="E17" s="20">
        <f t="shared" si="0"/>
        <v>4.0029806259314453</v>
      </c>
      <c r="F17" s="20">
        <f t="shared" si="1"/>
        <v>-0.4158691491212807</v>
      </c>
      <c r="G17" s="19">
        <f t="shared" si="2"/>
        <v>13430</v>
      </c>
      <c r="H17" s="19">
        <f t="shared" si="3"/>
        <v>-11950</v>
      </c>
      <c r="I17" s="20">
        <f t="shared" si="8"/>
        <v>4.4243238968843905E-2</v>
      </c>
      <c r="J17" s="17"/>
      <c r="K17" s="19">
        <v>145848</v>
      </c>
      <c r="L17" s="19">
        <v>11892</v>
      </c>
      <c r="M17" s="19">
        <v>88324</v>
      </c>
      <c r="N17" s="20">
        <f t="shared" si="4"/>
        <v>6.427177934746048</v>
      </c>
      <c r="O17" s="20">
        <f t="shared" si="5"/>
        <v>-0.39441061927486154</v>
      </c>
      <c r="P17" s="19">
        <f t="shared" si="6"/>
        <v>76432</v>
      </c>
      <c r="Q17" s="19">
        <f t="shared" si="7"/>
        <v>-57524</v>
      </c>
      <c r="R17" s="20">
        <f t="shared" si="9"/>
        <v>4.8488907676513697E-2</v>
      </c>
    </row>
    <row r="18" spans="1:24" ht="15" x14ac:dyDescent="0.25">
      <c r="A18" s="26" t="s">
        <v>14</v>
      </c>
      <c r="B18" s="27">
        <v>13046</v>
      </c>
      <c r="C18" s="27">
        <v>1752</v>
      </c>
      <c r="D18" s="27">
        <v>5418</v>
      </c>
      <c r="E18" s="28">
        <f t="shared" si="0"/>
        <v>2.0924657534246576</v>
      </c>
      <c r="F18" s="28">
        <f t="shared" si="1"/>
        <v>-0.58470029127701983</v>
      </c>
      <c r="G18" s="27">
        <f t="shared" si="2"/>
        <v>3666</v>
      </c>
      <c r="H18" s="27">
        <f t="shared" si="3"/>
        <v>-7628</v>
      </c>
      <c r="I18" s="28">
        <f t="shared" si="8"/>
        <v>1.4281195634983394E-2</v>
      </c>
      <c r="J18" s="29"/>
      <c r="K18" s="27">
        <v>65319</v>
      </c>
      <c r="L18" s="27">
        <v>6853</v>
      </c>
      <c r="M18" s="27">
        <v>35559</v>
      </c>
      <c r="N18" s="28">
        <f t="shared" si="4"/>
        <v>4.1888224135415149</v>
      </c>
      <c r="O18" s="28">
        <f t="shared" si="5"/>
        <v>-0.45561015937169891</v>
      </c>
      <c r="P18" s="27">
        <f t="shared" si="6"/>
        <v>28706</v>
      </c>
      <c r="Q18" s="27">
        <f t="shared" si="7"/>
        <v>-29760</v>
      </c>
      <c r="R18" s="28">
        <f t="shared" si="9"/>
        <v>1.9521501155621922E-2</v>
      </c>
    </row>
    <row r="19" spans="1:24" ht="15" x14ac:dyDescent="0.25">
      <c r="A19" s="366" t="s">
        <v>17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8"/>
    </row>
    <row r="20" spans="1:24" ht="21" x14ac:dyDescent="0.35">
      <c r="A20" s="30" t="s">
        <v>18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</row>
    <row r="21" spans="1:24" ht="15" x14ac:dyDescent="0.25">
      <c r="A21" s="1"/>
      <c r="B21" s="321" t="s">
        <v>115</v>
      </c>
      <c r="C21" s="322"/>
      <c r="D21" s="322"/>
      <c r="E21" s="322"/>
      <c r="F21" s="322"/>
      <c r="G21" s="322"/>
      <c r="H21" s="322"/>
      <c r="I21" s="323"/>
      <c r="J21" s="2"/>
      <c r="K21" s="321" t="str">
        <f>CONCATENATE("acumulado ",B21)</f>
        <v>acumulado mayo</v>
      </c>
      <c r="L21" s="322"/>
      <c r="M21" s="322"/>
      <c r="N21" s="322"/>
      <c r="O21" s="322"/>
      <c r="P21" s="322"/>
      <c r="Q21" s="322"/>
      <c r="R21" s="323"/>
    </row>
    <row r="22" spans="1:24" ht="15" x14ac:dyDescent="0.25">
      <c r="A22" s="3"/>
      <c r="B22" s="4">
        <v>2019</v>
      </c>
      <c r="C22" s="4">
        <v>2021</v>
      </c>
      <c r="D22" s="4">
        <v>2022</v>
      </c>
      <c r="E22" s="4" t="s">
        <v>4</v>
      </c>
      <c r="F22" s="4" t="s">
        <v>5</v>
      </c>
      <c r="G22" s="4" t="s">
        <v>6</v>
      </c>
      <c r="H22" s="4" t="s">
        <v>7</v>
      </c>
      <c r="I22" s="4" t="str">
        <f>CONCATENATE("cuota ",RIGHT(D22,2))</f>
        <v>cuota 22</v>
      </c>
      <c r="J22" s="5"/>
      <c r="K22" s="4">
        <v>2019</v>
      </c>
      <c r="L22" s="4">
        <v>2021</v>
      </c>
      <c r="M22" s="4">
        <v>2022</v>
      </c>
      <c r="N22" s="4" t="s">
        <v>4</v>
      </c>
      <c r="O22" s="4" t="s">
        <v>5</v>
      </c>
      <c r="P22" s="4" t="s">
        <v>6</v>
      </c>
      <c r="Q22" s="4" t="s">
        <v>7</v>
      </c>
      <c r="R22" s="4" t="str">
        <f>CONCATENATE("cuota ",RIGHT(M22,2))</f>
        <v>cuota 22</v>
      </c>
    </row>
    <row r="23" spans="1:24" ht="15" x14ac:dyDescent="0.25">
      <c r="A23" s="6" t="s">
        <v>19</v>
      </c>
      <c r="B23" s="7">
        <v>387465</v>
      </c>
      <c r="C23" s="7">
        <v>114793</v>
      </c>
      <c r="D23" s="7">
        <v>379380</v>
      </c>
      <c r="E23" s="8">
        <f t="shared" ref="E23:E54" si="10">D23/C23-1</f>
        <v>2.3049053513715991</v>
      </c>
      <c r="F23" s="8">
        <f t="shared" ref="F23:F54" si="11">D23/B23-1</f>
        <v>-2.0866400836204613E-2</v>
      </c>
      <c r="G23" s="7">
        <f t="shared" ref="G23:G54" si="12">D23-C23</f>
        <v>264587</v>
      </c>
      <c r="H23" s="7">
        <f t="shared" ref="H23:H54" si="13">D23-B23</f>
        <v>-8085</v>
      </c>
      <c r="I23" s="8">
        <f>D23/$D$23</f>
        <v>1</v>
      </c>
      <c r="J23" s="9"/>
      <c r="K23" s="7">
        <v>1958653</v>
      </c>
      <c r="L23" s="7">
        <v>378303</v>
      </c>
      <c r="M23" s="7">
        <v>1821530</v>
      </c>
      <c r="N23" s="8">
        <f t="shared" ref="N23:N54" si="14">M23/L23-1</f>
        <v>3.8150027887698483</v>
      </c>
      <c r="O23" s="8">
        <f t="shared" ref="O23:O54" si="15">M23/K23-1</f>
        <v>-7.0008827495222525E-2</v>
      </c>
      <c r="P23" s="7">
        <f t="shared" ref="P23:P54" si="16">M23-L23</f>
        <v>1443227</v>
      </c>
      <c r="Q23" s="7">
        <f t="shared" ref="Q23:Q54" si="17">M23-K23</f>
        <v>-137123</v>
      </c>
      <c r="R23" s="8">
        <f>M23/$M$23</f>
        <v>1</v>
      </c>
      <c r="S23" s="33"/>
      <c r="T23" s="33"/>
      <c r="U23" s="33"/>
      <c r="V23" s="34"/>
    </row>
    <row r="24" spans="1:24" ht="15" x14ac:dyDescent="0.25">
      <c r="A24" s="10" t="s">
        <v>20</v>
      </c>
      <c r="B24" s="11">
        <v>97560</v>
      </c>
      <c r="C24" s="11">
        <v>63699</v>
      </c>
      <c r="D24" s="11">
        <v>94965</v>
      </c>
      <c r="E24" s="12">
        <f t="shared" si="10"/>
        <v>0.49083973060801589</v>
      </c>
      <c r="F24" s="12">
        <f t="shared" si="11"/>
        <v>-2.6599015990159902E-2</v>
      </c>
      <c r="G24" s="11">
        <f t="shared" si="12"/>
        <v>31266</v>
      </c>
      <c r="H24" s="11">
        <f t="shared" si="13"/>
        <v>-2595</v>
      </c>
      <c r="I24" s="12">
        <f t="shared" ref="I24:I54" si="18">D24/$D$23</f>
        <v>0.25031630555116241</v>
      </c>
      <c r="J24" s="35"/>
      <c r="K24" s="11">
        <v>354708</v>
      </c>
      <c r="L24" s="11">
        <v>194447</v>
      </c>
      <c r="M24" s="11">
        <v>345836</v>
      </c>
      <c r="N24" s="12">
        <f t="shared" si="14"/>
        <v>0.77856176747391315</v>
      </c>
      <c r="O24" s="12">
        <f t="shared" si="15"/>
        <v>-2.5012122647360635E-2</v>
      </c>
      <c r="P24" s="11">
        <f t="shared" si="16"/>
        <v>151389</v>
      </c>
      <c r="Q24" s="11">
        <f t="shared" si="17"/>
        <v>-8872</v>
      </c>
      <c r="R24" s="12">
        <f t="shared" ref="R24:R54" si="19">M24/$M$23</f>
        <v>0.18986017249235532</v>
      </c>
      <c r="S24" s="33"/>
      <c r="T24" s="33"/>
      <c r="U24" s="33"/>
      <c r="V24" s="34"/>
      <c r="X24" s="36"/>
    </row>
    <row r="25" spans="1:24" ht="15" hidden="1" x14ac:dyDescent="0.25">
      <c r="A25" s="37" t="s">
        <v>21</v>
      </c>
      <c r="B25" s="15" t="e">
        <v>#REF!</v>
      </c>
      <c r="C25" s="15" t="e">
        <v>#REF!</v>
      </c>
      <c r="D25" s="15" t="e">
        <v>#REF!</v>
      </c>
      <c r="E25" s="16" t="e">
        <f t="shared" si="10"/>
        <v>#REF!</v>
      </c>
      <c r="F25" s="16" t="e">
        <f t="shared" si="11"/>
        <v>#REF!</v>
      </c>
      <c r="G25" s="15" t="e">
        <f t="shared" si="12"/>
        <v>#REF!</v>
      </c>
      <c r="H25" s="15" t="e">
        <f t="shared" si="13"/>
        <v>#REF!</v>
      </c>
      <c r="I25" s="16" t="e">
        <f t="shared" si="18"/>
        <v>#REF!</v>
      </c>
      <c r="J25" s="17"/>
      <c r="K25" s="15" t="e">
        <v>#REF!</v>
      </c>
      <c r="L25" s="15" t="e">
        <v>#REF!</v>
      </c>
      <c r="M25" s="15" t="e">
        <v>#REF!</v>
      </c>
      <c r="N25" s="16" t="e">
        <f t="shared" si="14"/>
        <v>#REF!</v>
      </c>
      <c r="O25" s="16" t="e">
        <f t="shared" si="15"/>
        <v>#REF!</v>
      </c>
      <c r="P25" s="15" t="e">
        <f t="shared" si="16"/>
        <v>#REF!</v>
      </c>
      <c r="Q25" s="15" t="e">
        <f t="shared" si="17"/>
        <v>#REF!</v>
      </c>
      <c r="R25" s="16" t="e">
        <f t="shared" si="19"/>
        <v>#REF!</v>
      </c>
      <c r="S25" s="33"/>
      <c r="T25" s="33"/>
      <c r="U25" s="33"/>
      <c r="V25" s="34"/>
      <c r="W25" s="33"/>
      <c r="X25" s="36"/>
    </row>
    <row r="26" spans="1:24" ht="15" hidden="1" x14ac:dyDescent="0.25">
      <c r="A26" s="38" t="s">
        <v>22</v>
      </c>
      <c r="B26" s="39" t="e">
        <v>#REF!</v>
      </c>
      <c r="C26" s="39" t="e">
        <v>#REF!</v>
      </c>
      <c r="D26" s="39" t="e">
        <v>#REF!</v>
      </c>
      <c r="E26" s="40" t="e">
        <f t="shared" si="10"/>
        <v>#REF!</v>
      </c>
      <c r="F26" s="40" t="e">
        <f t="shared" si="11"/>
        <v>#REF!</v>
      </c>
      <c r="G26" s="39" t="e">
        <f t="shared" si="12"/>
        <v>#REF!</v>
      </c>
      <c r="H26" s="39" t="e">
        <f t="shared" si="13"/>
        <v>#REF!</v>
      </c>
      <c r="I26" s="40" t="e">
        <f t="shared" si="18"/>
        <v>#REF!</v>
      </c>
      <c r="J26" s="17"/>
      <c r="K26" s="39" t="e">
        <v>#REF!</v>
      </c>
      <c r="L26" s="39" t="e">
        <v>#REF!</v>
      </c>
      <c r="M26" s="39" t="e">
        <v>#REF!</v>
      </c>
      <c r="N26" s="40" t="e">
        <f t="shared" si="14"/>
        <v>#REF!</v>
      </c>
      <c r="O26" s="40" t="e">
        <f t="shared" si="15"/>
        <v>#REF!</v>
      </c>
      <c r="P26" s="39" t="e">
        <f t="shared" si="16"/>
        <v>#REF!</v>
      </c>
      <c r="Q26" s="39" t="e">
        <f t="shared" si="17"/>
        <v>#REF!</v>
      </c>
      <c r="R26" s="40" t="e">
        <f t="shared" si="19"/>
        <v>#REF!</v>
      </c>
      <c r="S26" s="33"/>
      <c r="T26" s="33"/>
      <c r="U26" s="33"/>
      <c r="V26" s="34"/>
      <c r="W26" s="33"/>
      <c r="X26" s="36"/>
    </row>
    <row r="27" spans="1:24" ht="15" hidden="1" x14ac:dyDescent="0.25">
      <c r="A27" s="38" t="s">
        <v>23</v>
      </c>
      <c r="B27" s="39" t="e">
        <f>B25-B26</f>
        <v>#REF!</v>
      </c>
      <c r="C27" s="39" t="e">
        <f t="shared" ref="C27:D27" si="20">C25-C26</f>
        <v>#REF!</v>
      </c>
      <c r="D27" s="39" t="e">
        <f t="shared" si="20"/>
        <v>#REF!</v>
      </c>
      <c r="E27" s="40" t="e">
        <f t="shared" si="10"/>
        <v>#REF!</v>
      </c>
      <c r="F27" s="40" t="e">
        <f t="shared" si="11"/>
        <v>#REF!</v>
      </c>
      <c r="G27" s="39" t="e">
        <f t="shared" si="12"/>
        <v>#REF!</v>
      </c>
      <c r="H27" s="39" t="e">
        <f t="shared" si="13"/>
        <v>#REF!</v>
      </c>
      <c r="I27" s="40" t="e">
        <f t="shared" si="18"/>
        <v>#REF!</v>
      </c>
      <c r="J27" s="17"/>
      <c r="K27" s="39" t="e">
        <f>K25-K26</f>
        <v>#REF!</v>
      </c>
      <c r="L27" s="39" t="e">
        <f t="shared" ref="L27:M27" si="21">L25-L26</f>
        <v>#REF!</v>
      </c>
      <c r="M27" s="39" t="e">
        <f t="shared" si="21"/>
        <v>#REF!</v>
      </c>
      <c r="N27" s="40" t="e">
        <f t="shared" si="14"/>
        <v>#REF!</v>
      </c>
      <c r="O27" s="40" t="e">
        <f t="shared" si="15"/>
        <v>#REF!</v>
      </c>
      <c r="P27" s="39" t="e">
        <f t="shared" si="16"/>
        <v>#REF!</v>
      </c>
      <c r="Q27" s="39" t="e">
        <f t="shared" si="17"/>
        <v>#REF!</v>
      </c>
      <c r="R27" s="40" t="e">
        <f t="shared" si="19"/>
        <v>#REF!</v>
      </c>
      <c r="S27" s="33"/>
      <c r="T27" s="33"/>
      <c r="U27" s="33"/>
      <c r="V27" s="34"/>
      <c r="W27" s="33"/>
      <c r="X27" s="36"/>
    </row>
    <row r="28" spans="1:24" ht="15" hidden="1" x14ac:dyDescent="0.25">
      <c r="A28" s="41" t="s">
        <v>24</v>
      </c>
      <c r="B28" s="22" t="e">
        <v>#REF!</v>
      </c>
      <c r="C28" s="22" t="e">
        <v>#REF!</v>
      </c>
      <c r="D28" s="22" t="e">
        <v>#REF!</v>
      </c>
      <c r="E28" s="23" t="e">
        <f t="shared" si="10"/>
        <v>#REF!</v>
      </c>
      <c r="F28" s="23" t="e">
        <f t="shared" si="11"/>
        <v>#REF!</v>
      </c>
      <c r="G28" s="22" t="e">
        <f t="shared" si="12"/>
        <v>#REF!</v>
      </c>
      <c r="H28" s="22" t="e">
        <f t="shared" si="13"/>
        <v>#REF!</v>
      </c>
      <c r="I28" s="23" t="e">
        <f t="shared" si="18"/>
        <v>#REF!</v>
      </c>
      <c r="J28" s="17"/>
      <c r="K28" s="22" t="e">
        <v>#REF!</v>
      </c>
      <c r="L28" s="22" t="e">
        <v>#REF!</v>
      </c>
      <c r="M28" s="22" t="e">
        <v>#REF!</v>
      </c>
      <c r="N28" s="23" t="e">
        <f t="shared" si="14"/>
        <v>#REF!</v>
      </c>
      <c r="O28" s="23" t="e">
        <f t="shared" si="15"/>
        <v>#REF!</v>
      </c>
      <c r="P28" s="22" t="e">
        <f t="shared" si="16"/>
        <v>#REF!</v>
      </c>
      <c r="Q28" s="22" t="e">
        <f t="shared" si="17"/>
        <v>#REF!</v>
      </c>
      <c r="R28" s="23" t="e">
        <f t="shared" si="19"/>
        <v>#REF!</v>
      </c>
      <c r="S28" s="33"/>
      <c r="T28" s="33"/>
      <c r="U28" s="33"/>
      <c r="V28" s="34"/>
      <c r="W28" s="33"/>
      <c r="X28" s="36"/>
    </row>
    <row r="29" spans="1:24" ht="15" x14ac:dyDescent="0.25">
      <c r="A29" s="10" t="s">
        <v>25</v>
      </c>
      <c r="B29" s="11">
        <v>289905</v>
      </c>
      <c r="C29" s="11">
        <v>51094</v>
      </c>
      <c r="D29" s="11">
        <v>284415</v>
      </c>
      <c r="E29" s="12">
        <f t="shared" si="10"/>
        <v>4.5665048733706506</v>
      </c>
      <c r="F29" s="12">
        <f t="shared" si="11"/>
        <v>-1.8937238060743988E-2</v>
      </c>
      <c r="G29" s="11">
        <f t="shared" si="12"/>
        <v>233321</v>
      </c>
      <c r="H29" s="11">
        <f t="shared" si="13"/>
        <v>-5490</v>
      </c>
      <c r="I29" s="12">
        <f t="shared" si="18"/>
        <v>0.74968369444883753</v>
      </c>
      <c r="J29" s="35"/>
      <c r="K29" s="11">
        <v>1603945</v>
      </c>
      <c r="L29" s="11">
        <v>183856</v>
      </c>
      <c r="M29" s="11">
        <v>1475694</v>
      </c>
      <c r="N29" s="12">
        <f t="shared" si="14"/>
        <v>7.0263575841963277</v>
      </c>
      <c r="O29" s="12">
        <f t="shared" si="15"/>
        <v>-7.995972430476106E-2</v>
      </c>
      <c r="P29" s="11">
        <f t="shared" si="16"/>
        <v>1291838</v>
      </c>
      <c r="Q29" s="11">
        <f t="shared" si="17"/>
        <v>-128251</v>
      </c>
      <c r="R29" s="12">
        <f t="shared" si="19"/>
        <v>0.81013982750764468</v>
      </c>
      <c r="S29" s="33"/>
      <c r="T29" s="33"/>
      <c r="U29" s="33"/>
      <c r="V29" s="34"/>
      <c r="X29" s="36"/>
    </row>
    <row r="30" spans="1:24" ht="15" x14ac:dyDescent="0.25">
      <c r="A30" s="37" t="s">
        <v>26</v>
      </c>
      <c r="B30" s="15">
        <v>36076</v>
      </c>
      <c r="C30" s="15">
        <v>7062</v>
      </c>
      <c r="D30" s="15">
        <v>25721</v>
      </c>
      <c r="E30" s="16">
        <f t="shared" si="10"/>
        <v>2.6421693571226283</v>
      </c>
      <c r="F30" s="16">
        <f t="shared" si="11"/>
        <v>-0.28703293048009759</v>
      </c>
      <c r="G30" s="15">
        <f t="shared" si="12"/>
        <v>18659</v>
      </c>
      <c r="H30" s="15">
        <f t="shared" si="13"/>
        <v>-10355</v>
      </c>
      <c r="I30" s="16">
        <f t="shared" si="18"/>
        <v>6.7797459012072334E-2</v>
      </c>
      <c r="J30" s="17"/>
      <c r="K30" s="15">
        <v>212904</v>
      </c>
      <c r="L30" s="15">
        <v>25974</v>
      </c>
      <c r="M30" s="15">
        <v>156103</v>
      </c>
      <c r="N30" s="16">
        <f t="shared" si="14"/>
        <v>5.0099715099715096</v>
      </c>
      <c r="O30" s="16">
        <f t="shared" si="15"/>
        <v>-0.26679160560628268</v>
      </c>
      <c r="P30" s="15">
        <f t="shared" si="16"/>
        <v>130129</v>
      </c>
      <c r="Q30" s="15">
        <f t="shared" si="17"/>
        <v>-56801</v>
      </c>
      <c r="R30" s="16">
        <f t="shared" si="19"/>
        <v>8.5698835594253189E-2</v>
      </c>
      <c r="S30" s="33"/>
      <c r="T30" s="33"/>
      <c r="U30" s="33"/>
      <c r="V30" s="34"/>
      <c r="X30" s="36"/>
    </row>
    <row r="31" spans="1:24" ht="15" x14ac:dyDescent="0.25">
      <c r="A31" s="42" t="s">
        <v>27</v>
      </c>
      <c r="B31" s="19">
        <v>1548</v>
      </c>
      <c r="C31" s="19">
        <v>605</v>
      </c>
      <c r="D31" s="19">
        <v>1430</v>
      </c>
      <c r="E31" s="20">
        <f t="shared" si="10"/>
        <v>1.3636363636363638</v>
      </c>
      <c r="F31" s="20">
        <f t="shared" si="11"/>
        <v>-7.622739018087854E-2</v>
      </c>
      <c r="G31" s="19">
        <f t="shared" si="12"/>
        <v>825</v>
      </c>
      <c r="H31" s="19">
        <f t="shared" si="13"/>
        <v>-118</v>
      </c>
      <c r="I31" s="20">
        <f t="shared" si="18"/>
        <v>3.7693078180188731E-3</v>
      </c>
      <c r="J31" s="17"/>
      <c r="K31" s="19">
        <v>11870</v>
      </c>
      <c r="L31" s="19">
        <v>2178</v>
      </c>
      <c r="M31" s="19">
        <v>10646</v>
      </c>
      <c r="N31" s="20">
        <f t="shared" si="14"/>
        <v>3.8879706152433426</v>
      </c>
      <c r="O31" s="20">
        <f t="shared" si="15"/>
        <v>-0.103117101937658</v>
      </c>
      <c r="P31" s="19">
        <f t="shared" si="16"/>
        <v>8468</v>
      </c>
      <c r="Q31" s="19">
        <f t="shared" si="17"/>
        <v>-1224</v>
      </c>
      <c r="R31" s="20">
        <f t="shared" si="19"/>
        <v>5.8445372845904271E-3</v>
      </c>
      <c r="S31" s="33"/>
      <c r="T31" s="33"/>
      <c r="U31" s="33"/>
      <c r="V31" s="34"/>
      <c r="X31" s="36"/>
    </row>
    <row r="32" spans="1:24" ht="15" x14ac:dyDescent="0.25">
      <c r="A32" s="42" t="s">
        <v>28</v>
      </c>
      <c r="B32" s="19">
        <v>187</v>
      </c>
      <c r="C32" s="19">
        <v>17</v>
      </c>
      <c r="D32" s="19">
        <v>266</v>
      </c>
      <c r="E32" s="20">
        <f t="shared" si="10"/>
        <v>14.647058823529411</v>
      </c>
      <c r="F32" s="20">
        <f t="shared" si="11"/>
        <v>0.42245989304812825</v>
      </c>
      <c r="G32" s="19">
        <f t="shared" si="12"/>
        <v>249</v>
      </c>
      <c r="H32" s="19">
        <f t="shared" si="13"/>
        <v>79</v>
      </c>
      <c r="I32" s="20">
        <f t="shared" si="18"/>
        <v>7.0114397174337077E-4</v>
      </c>
      <c r="J32" s="17"/>
      <c r="K32" s="19">
        <v>1657</v>
      </c>
      <c r="L32" s="19">
        <v>142</v>
      </c>
      <c r="M32" s="19">
        <v>1587</v>
      </c>
      <c r="N32" s="20">
        <f t="shared" si="14"/>
        <v>10.17605633802817</v>
      </c>
      <c r="O32" s="20">
        <f t="shared" si="15"/>
        <v>-4.2245021122510606E-2</v>
      </c>
      <c r="P32" s="19">
        <f t="shared" si="16"/>
        <v>1445</v>
      </c>
      <c r="Q32" s="19">
        <f t="shared" si="17"/>
        <v>-70</v>
      </c>
      <c r="R32" s="20">
        <f t="shared" si="19"/>
        <v>8.7124560122534358E-4</v>
      </c>
      <c r="S32" s="33"/>
      <c r="T32" s="33"/>
      <c r="U32" s="33"/>
      <c r="V32" s="34"/>
      <c r="X32" s="36"/>
    </row>
    <row r="33" spans="1:24" ht="15" x14ac:dyDescent="0.25">
      <c r="A33" s="42" t="s">
        <v>29</v>
      </c>
      <c r="B33" s="19">
        <v>3362</v>
      </c>
      <c r="C33" s="19">
        <v>100</v>
      </c>
      <c r="D33" s="19">
        <v>1043</v>
      </c>
      <c r="E33" s="20">
        <f t="shared" si="10"/>
        <v>9.43</v>
      </c>
      <c r="F33" s="20">
        <f t="shared" si="11"/>
        <v>-0.68976799524092802</v>
      </c>
      <c r="G33" s="19">
        <f t="shared" si="12"/>
        <v>943</v>
      </c>
      <c r="H33" s="19">
        <f t="shared" si="13"/>
        <v>-2319</v>
      </c>
      <c r="I33" s="20">
        <f t="shared" si="18"/>
        <v>2.7492224155200588E-3</v>
      </c>
      <c r="J33" s="17"/>
      <c r="K33" s="19">
        <v>44559</v>
      </c>
      <c r="L33" s="19">
        <v>525</v>
      </c>
      <c r="M33" s="19">
        <v>32029</v>
      </c>
      <c r="N33" s="20">
        <f t="shared" si="14"/>
        <v>60.007619047619045</v>
      </c>
      <c r="O33" s="20">
        <f t="shared" si="15"/>
        <v>-0.28120020646782917</v>
      </c>
      <c r="P33" s="19">
        <f t="shared" si="16"/>
        <v>31504</v>
      </c>
      <c r="Q33" s="19">
        <f t="shared" si="17"/>
        <v>-12530</v>
      </c>
      <c r="R33" s="20">
        <f t="shared" si="19"/>
        <v>1.7583569856109975E-2</v>
      </c>
      <c r="S33" s="33"/>
      <c r="T33" s="33"/>
      <c r="U33" s="33"/>
      <c r="V33" s="34"/>
      <c r="X33" s="36"/>
    </row>
    <row r="34" spans="1:24" ht="15" x14ac:dyDescent="0.25">
      <c r="A34" s="42" t="s">
        <v>30</v>
      </c>
      <c r="B34" s="19">
        <v>1250</v>
      </c>
      <c r="C34" s="19">
        <v>405</v>
      </c>
      <c r="D34" s="19">
        <v>1563</v>
      </c>
      <c r="E34" s="20">
        <f t="shared" si="10"/>
        <v>2.8592592592592592</v>
      </c>
      <c r="F34" s="20">
        <f t="shared" si="11"/>
        <v>0.25039999999999996</v>
      </c>
      <c r="G34" s="19">
        <f t="shared" si="12"/>
        <v>1158</v>
      </c>
      <c r="H34" s="19">
        <f t="shared" si="13"/>
        <v>313</v>
      </c>
      <c r="I34" s="20">
        <f t="shared" si="18"/>
        <v>4.1198798038905582E-3</v>
      </c>
      <c r="J34" s="17"/>
      <c r="K34" s="19">
        <v>7393</v>
      </c>
      <c r="L34" s="19">
        <v>1217</v>
      </c>
      <c r="M34" s="19">
        <v>9323</v>
      </c>
      <c r="N34" s="20">
        <f t="shared" si="14"/>
        <v>6.6606409202958092</v>
      </c>
      <c r="O34" s="20">
        <f t="shared" si="15"/>
        <v>0.26105775733802239</v>
      </c>
      <c r="P34" s="19">
        <f t="shared" si="16"/>
        <v>8106</v>
      </c>
      <c r="Q34" s="19">
        <f t="shared" si="17"/>
        <v>1930</v>
      </c>
      <c r="R34" s="20">
        <f t="shared" si="19"/>
        <v>5.1182247890509628E-3</v>
      </c>
      <c r="S34" s="33"/>
      <c r="T34" s="33"/>
      <c r="U34" s="33"/>
      <c r="V34" s="34"/>
      <c r="X34" s="36"/>
    </row>
    <row r="35" spans="1:24" ht="15" x14ac:dyDescent="0.25">
      <c r="A35" s="42" t="s">
        <v>31</v>
      </c>
      <c r="B35" s="19">
        <v>549</v>
      </c>
      <c r="C35" s="19">
        <v>32</v>
      </c>
      <c r="D35" s="19">
        <v>300</v>
      </c>
      <c r="E35" s="20">
        <f t="shared" si="10"/>
        <v>8.375</v>
      </c>
      <c r="F35" s="20">
        <f t="shared" si="11"/>
        <v>-0.45355191256830596</v>
      </c>
      <c r="G35" s="19">
        <f t="shared" si="12"/>
        <v>268</v>
      </c>
      <c r="H35" s="19">
        <f t="shared" si="13"/>
        <v>-249</v>
      </c>
      <c r="I35" s="20">
        <f t="shared" si="18"/>
        <v>7.907638779060573E-4</v>
      </c>
      <c r="J35" s="17"/>
      <c r="K35" s="19">
        <v>46338</v>
      </c>
      <c r="L35" s="19">
        <v>380</v>
      </c>
      <c r="M35" s="19">
        <v>26595</v>
      </c>
      <c r="N35" s="20">
        <f t="shared" si="14"/>
        <v>68.986842105263165</v>
      </c>
      <c r="O35" s="20">
        <f t="shared" si="15"/>
        <v>-0.42606500064741681</v>
      </c>
      <c r="P35" s="19">
        <f t="shared" si="16"/>
        <v>26215</v>
      </c>
      <c r="Q35" s="19">
        <f t="shared" si="17"/>
        <v>-19743</v>
      </c>
      <c r="R35" s="20">
        <f t="shared" si="19"/>
        <v>1.4600363430742289E-2</v>
      </c>
      <c r="S35" s="33"/>
      <c r="T35" s="33"/>
      <c r="U35" s="33"/>
      <c r="V35" s="34"/>
      <c r="X35" s="36"/>
    </row>
    <row r="36" spans="1:24" ht="15" x14ac:dyDescent="0.25">
      <c r="A36" s="42" t="s">
        <v>32</v>
      </c>
      <c r="B36" s="19">
        <v>165</v>
      </c>
      <c r="C36" s="19">
        <v>418</v>
      </c>
      <c r="D36" s="19">
        <v>247</v>
      </c>
      <c r="E36" s="20">
        <f t="shared" si="10"/>
        <v>-0.40909090909090906</v>
      </c>
      <c r="F36" s="20">
        <f t="shared" si="11"/>
        <v>0.49696969696969706</v>
      </c>
      <c r="G36" s="19">
        <f t="shared" si="12"/>
        <v>-171</v>
      </c>
      <c r="H36" s="19">
        <f t="shared" si="13"/>
        <v>82</v>
      </c>
      <c r="I36" s="20">
        <f t="shared" si="18"/>
        <v>6.5106225947598713E-4</v>
      </c>
      <c r="J36" s="17"/>
      <c r="K36" s="19">
        <v>1224</v>
      </c>
      <c r="L36" s="19">
        <v>1946</v>
      </c>
      <c r="M36" s="19">
        <v>2381</v>
      </c>
      <c r="N36" s="20">
        <f t="shared" si="14"/>
        <v>0.22353545734840696</v>
      </c>
      <c r="O36" s="20">
        <f t="shared" si="15"/>
        <v>0.9452614379084967</v>
      </c>
      <c r="P36" s="19">
        <f t="shared" si="16"/>
        <v>435</v>
      </c>
      <c r="Q36" s="19">
        <f t="shared" si="17"/>
        <v>1157</v>
      </c>
      <c r="R36" s="20">
        <f t="shared" si="19"/>
        <v>1.3071428963563599E-3</v>
      </c>
      <c r="S36" s="33"/>
      <c r="T36" s="33"/>
      <c r="U36" s="33"/>
      <c r="V36" s="34"/>
      <c r="X36" s="36"/>
    </row>
    <row r="37" spans="1:24" ht="15" x14ac:dyDescent="0.25">
      <c r="A37" s="42" t="s">
        <v>33</v>
      </c>
      <c r="B37" s="19">
        <v>154757</v>
      </c>
      <c r="C37" s="19">
        <v>1936</v>
      </c>
      <c r="D37" s="19">
        <v>147202</v>
      </c>
      <c r="E37" s="20">
        <f t="shared" si="10"/>
        <v>75.034090909090907</v>
      </c>
      <c r="F37" s="20">
        <f t="shared" si="11"/>
        <v>-4.8818470246903223E-2</v>
      </c>
      <c r="G37" s="19">
        <f t="shared" si="12"/>
        <v>145266</v>
      </c>
      <c r="H37" s="19">
        <f t="shared" si="13"/>
        <v>-7555</v>
      </c>
      <c r="I37" s="20">
        <f t="shared" si="18"/>
        <v>0.38800674785175815</v>
      </c>
      <c r="J37" s="17"/>
      <c r="K37" s="19">
        <v>708370</v>
      </c>
      <c r="L37" s="19">
        <v>8615</v>
      </c>
      <c r="M37" s="19">
        <v>629929</v>
      </c>
      <c r="N37" s="20">
        <f t="shared" si="14"/>
        <v>72.120023215322107</v>
      </c>
      <c r="O37" s="20">
        <f t="shared" si="15"/>
        <v>-0.11073450315513078</v>
      </c>
      <c r="P37" s="19">
        <f t="shared" si="16"/>
        <v>621314</v>
      </c>
      <c r="Q37" s="19">
        <f t="shared" si="17"/>
        <v>-78441</v>
      </c>
      <c r="R37" s="20">
        <f t="shared" si="19"/>
        <v>0.34582411489242559</v>
      </c>
      <c r="S37" s="33"/>
      <c r="T37" s="33"/>
      <c r="U37" s="33"/>
      <c r="V37" s="34"/>
      <c r="X37" s="36"/>
    </row>
    <row r="38" spans="1:24" ht="15" x14ac:dyDescent="0.25">
      <c r="A38" s="42" t="s">
        <v>34</v>
      </c>
      <c r="B38" s="19">
        <v>13929</v>
      </c>
      <c r="C38" s="19">
        <v>10680</v>
      </c>
      <c r="D38" s="19">
        <v>17041</v>
      </c>
      <c r="E38" s="20">
        <f t="shared" si="10"/>
        <v>0.59559925093632948</v>
      </c>
      <c r="F38" s="20">
        <f t="shared" si="11"/>
        <v>0.22341876660205329</v>
      </c>
      <c r="G38" s="19">
        <f t="shared" si="12"/>
        <v>6361</v>
      </c>
      <c r="H38" s="19">
        <f t="shared" si="13"/>
        <v>3112</v>
      </c>
      <c r="I38" s="20">
        <f t="shared" si="18"/>
        <v>4.4918024144657072E-2</v>
      </c>
      <c r="J38" s="17"/>
      <c r="K38" s="19">
        <v>72746</v>
      </c>
      <c r="L38" s="19">
        <v>36195</v>
      </c>
      <c r="M38" s="19">
        <v>83832</v>
      </c>
      <c r="N38" s="20">
        <f t="shared" si="14"/>
        <v>1.3161210111893906</v>
      </c>
      <c r="O38" s="20">
        <f t="shared" si="15"/>
        <v>0.15239325873587561</v>
      </c>
      <c r="P38" s="19">
        <f t="shared" si="16"/>
        <v>47637</v>
      </c>
      <c r="Q38" s="19">
        <f t="shared" si="17"/>
        <v>11086</v>
      </c>
      <c r="R38" s="20">
        <f t="shared" si="19"/>
        <v>4.6022848923706991E-2</v>
      </c>
      <c r="S38" s="33"/>
      <c r="T38" s="33"/>
      <c r="U38" s="33"/>
      <c r="V38" s="34"/>
      <c r="X38" s="36"/>
    </row>
    <row r="39" spans="1:24" ht="15" x14ac:dyDescent="0.25">
      <c r="A39" s="42" t="s">
        <v>35</v>
      </c>
      <c r="B39" s="19">
        <v>10445</v>
      </c>
      <c r="C39" s="19">
        <v>1666</v>
      </c>
      <c r="D39" s="19">
        <v>15470</v>
      </c>
      <c r="E39" s="20">
        <f t="shared" si="10"/>
        <v>8.2857142857142865</v>
      </c>
      <c r="F39" s="20">
        <f t="shared" si="11"/>
        <v>0.48109143130684529</v>
      </c>
      <c r="G39" s="19">
        <f t="shared" si="12"/>
        <v>13804</v>
      </c>
      <c r="H39" s="19">
        <f t="shared" si="13"/>
        <v>5025</v>
      </c>
      <c r="I39" s="20">
        <f t="shared" si="18"/>
        <v>4.0777057304022354E-2</v>
      </c>
      <c r="J39" s="17"/>
      <c r="K39" s="19">
        <v>57191</v>
      </c>
      <c r="L39" s="19">
        <v>3793</v>
      </c>
      <c r="M39" s="19">
        <v>75561</v>
      </c>
      <c r="N39" s="20">
        <f t="shared" si="14"/>
        <v>18.921170577379382</v>
      </c>
      <c r="O39" s="20">
        <f t="shared" si="15"/>
        <v>0.32120438530538031</v>
      </c>
      <c r="P39" s="19">
        <f t="shared" si="16"/>
        <v>71768</v>
      </c>
      <c r="Q39" s="19">
        <f t="shared" si="17"/>
        <v>18370</v>
      </c>
      <c r="R39" s="20">
        <f t="shared" si="19"/>
        <v>4.1482160601252795E-2</v>
      </c>
      <c r="S39" s="33"/>
      <c r="T39" s="33"/>
      <c r="U39" s="33"/>
      <c r="V39" s="34"/>
      <c r="X39" s="36"/>
    </row>
    <row r="40" spans="1:24" ht="15" x14ac:dyDescent="0.25">
      <c r="A40" s="42" t="s">
        <v>36</v>
      </c>
      <c r="B40" s="19">
        <v>8698</v>
      </c>
      <c r="C40" s="19">
        <v>3849</v>
      </c>
      <c r="D40" s="19">
        <v>9508</v>
      </c>
      <c r="E40" s="20">
        <f t="shared" si="10"/>
        <v>1.4702520135100028</v>
      </c>
      <c r="F40" s="20">
        <f t="shared" si="11"/>
        <v>9.3124856288802071E-2</v>
      </c>
      <c r="G40" s="19">
        <f t="shared" si="12"/>
        <v>5659</v>
      </c>
      <c r="H40" s="19">
        <f t="shared" si="13"/>
        <v>810</v>
      </c>
      <c r="I40" s="20">
        <f t="shared" si="18"/>
        <v>2.5061943170435974E-2</v>
      </c>
      <c r="J40" s="17"/>
      <c r="K40" s="19">
        <v>56070</v>
      </c>
      <c r="L40" s="19">
        <v>7553</v>
      </c>
      <c r="M40" s="19">
        <v>62498</v>
      </c>
      <c r="N40" s="20">
        <f t="shared" si="14"/>
        <v>7.2745928770025152</v>
      </c>
      <c r="O40" s="20">
        <f t="shared" si="15"/>
        <v>0.11464241127162467</v>
      </c>
      <c r="P40" s="19">
        <f t="shared" si="16"/>
        <v>54945</v>
      </c>
      <c r="Q40" s="19">
        <f t="shared" si="17"/>
        <v>6428</v>
      </c>
      <c r="R40" s="20">
        <f t="shared" si="19"/>
        <v>3.4310716814985202E-2</v>
      </c>
      <c r="S40" s="33"/>
      <c r="T40" s="33"/>
      <c r="U40" s="33"/>
      <c r="V40" s="34"/>
      <c r="X40" s="36"/>
    </row>
    <row r="41" spans="1:24" ht="15" x14ac:dyDescent="0.25">
      <c r="A41" s="42" t="s">
        <v>37</v>
      </c>
      <c r="B41" s="19">
        <v>9736</v>
      </c>
      <c r="C41" s="19">
        <v>370</v>
      </c>
      <c r="D41" s="19">
        <v>10696</v>
      </c>
      <c r="E41" s="20">
        <f t="shared" si="10"/>
        <v>27.908108108108109</v>
      </c>
      <c r="F41" s="20">
        <f t="shared" si="11"/>
        <v>9.8603122432210366E-2</v>
      </c>
      <c r="G41" s="19">
        <f t="shared" si="12"/>
        <v>10326</v>
      </c>
      <c r="H41" s="19">
        <f t="shared" si="13"/>
        <v>960</v>
      </c>
      <c r="I41" s="20">
        <f t="shared" si="18"/>
        <v>2.8193368126943962E-2</v>
      </c>
      <c r="J41" s="17"/>
      <c r="K41" s="19">
        <v>42506</v>
      </c>
      <c r="L41" s="19">
        <v>2960</v>
      </c>
      <c r="M41" s="19">
        <v>56496</v>
      </c>
      <c r="N41" s="20">
        <f t="shared" si="14"/>
        <v>18.086486486486486</v>
      </c>
      <c r="O41" s="20">
        <f t="shared" si="15"/>
        <v>0.32913000517573998</v>
      </c>
      <c r="P41" s="19">
        <f t="shared" si="16"/>
        <v>53536</v>
      </c>
      <c r="Q41" s="19">
        <f t="shared" si="17"/>
        <v>13990</v>
      </c>
      <c r="R41" s="20">
        <f t="shared" si="19"/>
        <v>3.1015684616778203E-2</v>
      </c>
      <c r="S41" s="33"/>
      <c r="T41" s="33"/>
      <c r="U41" s="33"/>
      <c r="V41" s="34"/>
      <c r="X41" s="36"/>
    </row>
    <row r="42" spans="1:24" ht="15" x14ac:dyDescent="0.25">
      <c r="A42" s="42" t="s">
        <v>38</v>
      </c>
      <c r="B42" s="19">
        <v>1230</v>
      </c>
      <c r="C42" s="19">
        <v>278</v>
      </c>
      <c r="D42" s="19">
        <v>3031</v>
      </c>
      <c r="E42" s="20">
        <f t="shared" si="10"/>
        <v>9.9028776978417259</v>
      </c>
      <c r="F42" s="20">
        <f t="shared" si="11"/>
        <v>1.4642276422764229</v>
      </c>
      <c r="G42" s="19">
        <f t="shared" si="12"/>
        <v>2753</v>
      </c>
      <c r="H42" s="19">
        <f t="shared" si="13"/>
        <v>1801</v>
      </c>
      <c r="I42" s="20">
        <f t="shared" si="18"/>
        <v>7.9893510464441979E-3</v>
      </c>
      <c r="J42" s="17"/>
      <c r="K42" s="19">
        <v>10443</v>
      </c>
      <c r="L42" s="19">
        <v>1083</v>
      </c>
      <c r="M42" s="19">
        <v>21893</v>
      </c>
      <c r="N42" s="20">
        <f t="shared" si="14"/>
        <v>19.215143120960295</v>
      </c>
      <c r="O42" s="20">
        <f t="shared" si="15"/>
        <v>1.0964282294359857</v>
      </c>
      <c r="P42" s="19">
        <f t="shared" si="16"/>
        <v>20810</v>
      </c>
      <c r="Q42" s="19">
        <f t="shared" si="17"/>
        <v>11450</v>
      </c>
      <c r="R42" s="20">
        <f t="shared" si="19"/>
        <v>1.2019016980230906E-2</v>
      </c>
      <c r="S42" s="33"/>
      <c r="T42" s="33"/>
      <c r="U42" s="33"/>
      <c r="V42" s="34"/>
      <c r="X42" s="36"/>
    </row>
    <row r="43" spans="1:24" ht="15" x14ac:dyDescent="0.25">
      <c r="A43" s="42" t="s">
        <v>39</v>
      </c>
      <c r="B43" s="19">
        <v>8602</v>
      </c>
      <c r="C43" s="19">
        <v>4320</v>
      </c>
      <c r="D43" s="19">
        <v>12696</v>
      </c>
      <c r="E43" s="20">
        <f t="shared" si="10"/>
        <v>1.9388888888888891</v>
      </c>
      <c r="F43" s="20">
        <f t="shared" si="11"/>
        <v>0.47593582887700525</v>
      </c>
      <c r="G43" s="19">
        <f t="shared" si="12"/>
        <v>8376</v>
      </c>
      <c r="H43" s="19">
        <f t="shared" si="13"/>
        <v>4094</v>
      </c>
      <c r="I43" s="20">
        <f t="shared" si="18"/>
        <v>3.3465127312984344E-2</v>
      </c>
      <c r="J43" s="17"/>
      <c r="K43" s="19">
        <v>55428</v>
      </c>
      <c r="L43" s="19">
        <v>13067</v>
      </c>
      <c r="M43" s="19">
        <v>59633</v>
      </c>
      <c r="N43" s="20">
        <f t="shared" si="14"/>
        <v>3.5636335807760009</v>
      </c>
      <c r="O43" s="20">
        <f t="shared" si="15"/>
        <v>7.5864184166847037E-2</v>
      </c>
      <c r="P43" s="19">
        <f t="shared" si="16"/>
        <v>46566</v>
      </c>
      <c r="Q43" s="19">
        <f t="shared" si="17"/>
        <v>4205</v>
      </c>
      <c r="R43" s="20">
        <f t="shared" si="19"/>
        <v>3.2737863224871398E-2</v>
      </c>
      <c r="S43" s="33"/>
      <c r="T43" s="33"/>
      <c r="U43" s="33"/>
      <c r="V43" s="34"/>
      <c r="X43" s="36"/>
    </row>
    <row r="44" spans="1:24" ht="15" x14ac:dyDescent="0.25">
      <c r="A44" s="42" t="s">
        <v>40</v>
      </c>
      <c r="B44" s="19">
        <v>611</v>
      </c>
      <c r="C44" s="19">
        <v>31</v>
      </c>
      <c r="D44" s="19">
        <v>352</v>
      </c>
      <c r="E44" s="20">
        <f t="shared" si="10"/>
        <v>10.35483870967742</v>
      </c>
      <c r="F44" s="20">
        <f t="shared" si="11"/>
        <v>-0.4238952536824877</v>
      </c>
      <c r="G44" s="19">
        <f t="shared" si="12"/>
        <v>321</v>
      </c>
      <c r="H44" s="19">
        <f t="shared" si="13"/>
        <v>-259</v>
      </c>
      <c r="I44" s="20">
        <f t="shared" si="18"/>
        <v>9.2782961674310713E-4</v>
      </c>
      <c r="J44" s="17"/>
      <c r="K44" s="19">
        <v>32862</v>
      </c>
      <c r="L44" s="19">
        <v>210</v>
      </c>
      <c r="M44" s="19">
        <v>15735</v>
      </c>
      <c r="N44" s="20">
        <f t="shared" si="14"/>
        <v>73.928571428571431</v>
      </c>
      <c r="O44" s="20">
        <f t="shared" si="15"/>
        <v>-0.52117947781632279</v>
      </c>
      <c r="P44" s="19">
        <f t="shared" si="16"/>
        <v>15525</v>
      </c>
      <c r="Q44" s="19">
        <f t="shared" si="17"/>
        <v>-17127</v>
      </c>
      <c r="R44" s="20">
        <f t="shared" si="19"/>
        <v>8.6383424923004281E-3</v>
      </c>
      <c r="S44" s="33"/>
      <c r="T44" s="33"/>
      <c r="U44" s="33"/>
      <c r="V44" s="34"/>
      <c r="X44" s="36"/>
    </row>
    <row r="45" spans="1:24" ht="15" x14ac:dyDescent="0.25">
      <c r="A45" s="42" t="s">
        <v>41</v>
      </c>
      <c r="B45" s="19">
        <v>1044</v>
      </c>
      <c r="C45" s="19">
        <v>231</v>
      </c>
      <c r="D45" s="19">
        <v>447</v>
      </c>
      <c r="E45" s="20">
        <f t="shared" si="10"/>
        <v>0.93506493506493515</v>
      </c>
      <c r="F45" s="20">
        <f t="shared" si="11"/>
        <v>-0.57183908045977017</v>
      </c>
      <c r="G45" s="19">
        <f t="shared" si="12"/>
        <v>216</v>
      </c>
      <c r="H45" s="19">
        <f t="shared" si="13"/>
        <v>-597</v>
      </c>
      <c r="I45" s="20">
        <f t="shared" si="18"/>
        <v>1.1782381780800254E-3</v>
      </c>
      <c r="J45" s="17"/>
      <c r="K45" s="19">
        <v>55924</v>
      </c>
      <c r="L45" s="19">
        <v>2444</v>
      </c>
      <c r="M45" s="19">
        <v>25354</v>
      </c>
      <c r="N45" s="20">
        <f t="shared" si="14"/>
        <v>9.3739770867430448</v>
      </c>
      <c r="O45" s="20">
        <f t="shared" si="15"/>
        <v>-0.54663471854659895</v>
      </c>
      <c r="P45" s="19">
        <f t="shared" si="16"/>
        <v>22910</v>
      </c>
      <c r="Q45" s="19">
        <f t="shared" si="17"/>
        <v>-30570</v>
      </c>
      <c r="R45" s="20">
        <f t="shared" si="19"/>
        <v>1.3919068036211317E-2</v>
      </c>
      <c r="S45" s="33"/>
      <c r="T45" s="33"/>
      <c r="U45" s="33"/>
      <c r="V45" s="34"/>
      <c r="X45" s="36"/>
    </row>
    <row r="46" spans="1:24" ht="15" x14ac:dyDescent="0.25">
      <c r="A46" s="42" t="s">
        <v>42</v>
      </c>
      <c r="B46" s="19">
        <v>578</v>
      </c>
      <c r="C46" s="19">
        <v>1952</v>
      </c>
      <c r="D46" s="19">
        <v>2184</v>
      </c>
      <c r="E46" s="20">
        <f t="shared" si="10"/>
        <v>0.11885245901639352</v>
      </c>
      <c r="F46" s="20">
        <f t="shared" si="11"/>
        <v>2.7785467128027683</v>
      </c>
      <c r="G46" s="19">
        <f t="shared" si="12"/>
        <v>232</v>
      </c>
      <c r="H46" s="19">
        <f t="shared" si="13"/>
        <v>1606</v>
      </c>
      <c r="I46" s="20">
        <f t="shared" si="18"/>
        <v>5.7567610311560968E-3</v>
      </c>
      <c r="J46" s="17"/>
      <c r="K46" s="19">
        <v>3356</v>
      </c>
      <c r="L46" s="19">
        <v>7345</v>
      </c>
      <c r="M46" s="19">
        <v>11222</v>
      </c>
      <c r="N46" s="20">
        <f t="shared" si="14"/>
        <v>0.52784206943498968</v>
      </c>
      <c r="O46" s="20">
        <f t="shared" si="15"/>
        <v>2.3438617401668651</v>
      </c>
      <c r="P46" s="19">
        <f t="shared" si="16"/>
        <v>3877</v>
      </c>
      <c r="Q46" s="19">
        <f t="shared" si="17"/>
        <v>7866</v>
      </c>
      <c r="R46" s="20">
        <f t="shared" si="19"/>
        <v>6.1607549697232549E-3</v>
      </c>
      <c r="S46" s="33"/>
      <c r="T46" s="33"/>
      <c r="U46" s="33"/>
      <c r="V46" s="34"/>
      <c r="X46" s="36"/>
    </row>
    <row r="47" spans="1:24" ht="15" x14ac:dyDescent="0.25">
      <c r="A47" s="42" t="s">
        <v>43</v>
      </c>
      <c r="B47" s="19">
        <v>629</v>
      </c>
      <c r="C47" s="19">
        <v>358</v>
      </c>
      <c r="D47" s="19">
        <v>1163</v>
      </c>
      <c r="E47" s="20">
        <f t="shared" si="10"/>
        <v>2.2486033519553073</v>
      </c>
      <c r="F47" s="20">
        <f t="shared" si="11"/>
        <v>0.84896661367249604</v>
      </c>
      <c r="G47" s="19">
        <f t="shared" si="12"/>
        <v>805</v>
      </c>
      <c r="H47" s="19">
        <f t="shared" si="13"/>
        <v>534</v>
      </c>
      <c r="I47" s="20">
        <f t="shared" si="18"/>
        <v>3.0655279666824821E-3</v>
      </c>
      <c r="J47" s="17"/>
      <c r="K47" s="19">
        <v>3623</v>
      </c>
      <c r="L47" s="19">
        <v>1326</v>
      </c>
      <c r="M47" s="19">
        <v>5901</v>
      </c>
      <c r="N47" s="20">
        <f t="shared" si="14"/>
        <v>3.4502262443438916</v>
      </c>
      <c r="O47" s="20">
        <f t="shared" si="15"/>
        <v>0.62876069555616887</v>
      </c>
      <c r="P47" s="19">
        <f t="shared" si="16"/>
        <v>4575</v>
      </c>
      <c r="Q47" s="19">
        <f t="shared" si="17"/>
        <v>2278</v>
      </c>
      <c r="R47" s="20">
        <f t="shared" si="19"/>
        <v>3.2395843055014191E-3</v>
      </c>
      <c r="S47" s="33"/>
      <c r="T47" s="33"/>
      <c r="U47" s="33"/>
      <c r="V47" s="34"/>
      <c r="X47" s="36"/>
    </row>
    <row r="48" spans="1:24" ht="15" x14ac:dyDescent="0.25">
      <c r="A48" s="42" t="s">
        <v>44</v>
      </c>
      <c r="B48" s="19">
        <v>996</v>
      </c>
      <c r="C48" s="19">
        <v>394</v>
      </c>
      <c r="D48" s="19">
        <v>1689</v>
      </c>
      <c r="E48" s="20">
        <f t="shared" si="10"/>
        <v>3.2868020304568528</v>
      </c>
      <c r="F48" s="20">
        <f t="shared" si="11"/>
        <v>0.69578313253012047</v>
      </c>
      <c r="G48" s="19">
        <f t="shared" si="12"/>
        <v>1295</v>
      </c>
      <c r="H48" s="19">
        <f t="shared" si="13"/>
        <v>693</v>
      </c>
      <c r="I48" s="20">
        <f t="shared" si="18"/>
        <v>4.4520006326111026E-3</v>
      </c>
      <c r="J48" s="17"/>
      <c r="K48" s="19">
        <v>3286</v>
      </c>
      <c r="L48" s="19">
        <v>1131</v>
      </c>
      <c r="M48" s="19">
        <v>4917</v>
      </c>
      <c r="N48" s="20">
        <f t="shared" si="14"/>
        <v>3.3474801061007957</v>
      </c>
      <c r="O48" s="20">
        <f t="shared" si="15"/>
        <v>0.49634814363968349</v>
      </c>
      <c r="P48" s="19">
        <f t="shared" si="16"/>
        <v>3786</v>
      </c>
      <c r="Q48" s="19">
        <f t="shared" si="17"/>
        <v>1631</v>
      </c>
      <c r="R48" s="20">
        <f t="shared" si="19"/>
        <v>2.6993790933995047E-3</v>
      </c>
      <c r="S48" s="33"/>
      <c r="T48" s="33"/>
      <c r="U48" s="33"/>
      <c r="V48" s="34"/>
      <c r="X48" s="36"/>
    </row>
    <row r="49" spans="1:24" ht="15" x14ac:dyDescent="0.25">
      <c r="A49" s="42" t="s">
        <v>45</v>
      </c>
      <c r="B49" s="19">
        <v>729</v>
      </c>
      <c r="C49" s="19">
        <v>573</v>
      </c>
      <c r="D49" s="19">
        <v>1393</v>
      </c>
      <c r="E49" s="20">
        <f t="shared" si="10"/>
        <v>1.4310645724258291</v>
      </c>
      <c r="F49" s="20">
        <f t="shared" si="11"/>
        <v>0.91083676268861447</v>
      </c>
      <c r="G49" s="19">
        <f t="shared" si="12"/>
        <v>820</v>
      </c>
      <c r="H49" s="19">
        <f t="shared" si="13"/>
        <v>664</v>
      </c>
      <c r="I49" s="20">
        <f t="shared" si="18"/>
        <v>3.6717802730771259E-3</v>
      </c>
      <c r="J49" s="17"/>
      <c r="K49" s="19">
        <v>4337</v>
      </c>
      <c r="L49" s="19">
        <v>5734</v>
      </c>
      <c r="M49" s="19">
        <v>12096</v>
      </c>
      <c r="N49" s="20">
        <f t="shared" si="14"/>
        <v>1.1095221485873736</v>
      </c>
      <c r="O49" s="20">
        <f t="shared" si="15"/>
        <v>1.7890246714318652</v>
      </c>
      <c r="P49" s="19">
        <f t="shared" si="16"/>
        <v>6362</v>
      </c>
      <c r="Q49" s="19">
        <f t="shared" si="17"/>
        <v>7759</v>
      </c>
      <c r="R49" s="20">
        <f t="shared" si="19"/>
        <v>6.6405713877893862E-3</v>
      </c>
      <c r="S49" s="33"/>
      <c r="T49" s="33"/>
      <c r="U49" s="33"/>
      <c r="V49" s="34"/>
      <c r="X49" s="36"/>
    </row>
    <row r="50" spans="1:24" ht="15" x14ac:dyDescent="0.25">
      <c r="A50" s="42" t="s">
        <v>46</v>
      </c>
      <c r="B50" s="19">
        <v>1368</v>
      </c>
      <c r="C50" s="19">
        <v>592</v>
      </c>
      <c r="D50" s="19">
        <v>2712</v>
      </c>
      <c r="E50" s="20">
        <f t="shared" si="10"/>
        <v>3.5810810810810807</v>
      </c>
      <c r="F50" s="20">
        <f t="shared" si="11"/>
        <v>0.98245614035087714</v>
      </c>
      <c r="G50" s="19">
        <f t="shared" si="12"/>
        <v>2120</v>
      </c>
      <c r="H50" s="19">
        <f t="shared" si="13"/>
        <v>1344</v>
      </c>
      <c r="I50" s="20">
        <f t="shared" si="18"/>
        <v>7.1485054562707576E-3</v>
      </c>
      <c r="J50" s="17"/>
      <c r="K50" s="19">
        <v>4875</v>
      </c>
      <c r="L50" s="19">
        <v>1811</v>
      </c>
      <c r="M50" s="19">
        <v>10097</v>
      </c>
      <c r="N50" s="20">
        <f t="shared" si="14"/>
        <v>4.575372722252899</v>
      </c>
      <c r="O50" s="20">
        <f t="shared" si="15"/>
        <v>1.0711794871794873</v>
      </c>
      <c r="P50" s="19">
        <f t="shared" si="16"/>
        <v>8286</v>
      </c>
      <c r="Q50" s="19">
        <f t="shared" si="17"/>
        <v>5222</v>
      </c>
      <c r="R50" s="20">
        <f t="shared" si="19"/>
        <v>5.5431423034481998E-3</v>
      </c>
      <c r="S50" s="33"/>
      <c r="T50" s="33"/>
      <c r="U50" s="33"/>
      <c r="V50" s="34"/>
      <c r="X50" s="36"/>
    </row>
    <row r="51" spans="1:24" ht="15" x14ac:dyDescent="0.25">
      <c r="A51" s="42" t="s">
        <v>47</v>
      </c>
      <c r="B51" s="19">
        <v>4275</v>
      </c>
      <c r="C51" s="19">
        <v>3823</v>
      </c>
      <c r="D51" s="19">
        <v>7440</v>
      </c>
      <c r="E51" s="20">
        <f t="shared" si="10"/>
        <v>0.94611561600837035</v>
      </c>
      <c r="F51" s="20">
        <f t="shared" si="11"/>
        <v>0.74035087719298254</v>
      </c>
      <c r="G51" s="19">
        <f t="shared" si="12"/>
        <v>3617</v>
      </c>
      <c r="H51" s="19">
        <f t="shared" si="13"/>
        <v>3165</v>
      </c>
      <c r="I51" s="20">
        <f t="shared" si="18"/>
        <v>1.9610944172070221E-2</v>
      </c>
      <c r="J51" s="17"/>
      <c r="K51" s="19">
        <v>20709</v>
      </c>
      <c r="L51" s="19">
        <v>13355</v>
      </c>
      <c r="M51" s="19">
        <v>36007</v>
      </c>
      <c r="N51" s="20">
        <f t="shared" si="14"/>
        <v>1.6961437663796333</v>
      </c>
      <c r="O51" s="20">
        <f t="shared" si="15"/>
        <v>0.73871263701772172</v>
      </c>
      <c r="P51" s="19">
        <f t="shared" si="16"/>
        <v>22652</v>
      </c>
      <c r="Q51" s="19">
        <f t="shared" si="17"/>
        <v>15298</v>
      </c>
      <c r="R51" s="20">
        <f t="shared" si="19"/>
        <v>1.9767448244058565E-2</v>
      </c>
      <c r="S51" s="33"/>
      <c r="T51" s="33"/>
      <c r="U51" s="33"/>
      <c r="V51" s="34"/>
      <c r="X51" s="36"/>
    </row>
    <row r="52" spans="1:24" ht="15" x14ac:dyDescent="0.25">
      <c r="A52" s="42" t="s">
        <v>48</v>
      </c>
      <c r="B52" s="19">
        <v>2844</v>
      </c>
      <c r="C52" s="19">
        <v>2629</v>
      </c>
      <c r="D52" s="19">
        <v>3214</v>
      </c>
      <c r="E52" s="20">
        <f t="shared" si="10"/>
        <v>0.2225180677063523</v>
      </c>
      <c r="F52" s="20">
        <f t="shared" si="11"/>
        <v>0.13009845288326294</v>
      </c>
      <c r="G52" s="19">
        <f t="shared" si="12"/>
        <v>585</v>
      </c>
      <c r="H52" s="19">
        <f t="shared" si="13"/>
        <v>370</v>
      </c>
      <c r="I52" s="20">
        <f t="shared" si="18"/>
        <v>8.4717170119668929E-3</v>
      </c>
      <c r="J52" s="17"/>
      <c r="K52" s="19">
        <v>16050</v>
      </c>
      <c r="L52" s="19">
        <v>6600</v>
      </c>
      <c r="M52" s="19">
        <v>16705</v>
      </c>
      <c r="N52" s="20">
        <f t="shared" si="14"/>
        <v>1.5310606060606062</v>
      </c>
      <c r="O52" s="20">
        <f t="shared" si="15"/>
        <v>4.0809968847351996E-2</v>
      </c>
      <c r="P52" s="19">
        <f t="shared" si="16"/>
        <v>10105</v>
      </c>
      <c r="Q52" s="19">
        <f t="shared" si="17"/>
        <v>655</v>
      </c>
      <c r="R52" s="20">
        <f t="shared" si="19"/>
        <v>9.1708618578886982E-3</v>
      </c>
      <c r="S52" s="33"/>
      <c r="T52" s="33"/>
      <c r="U52" s="33"/>
      <c r="V52" s="34"/>
      <c r="X52" s="36"/>
    </row>
    <row r="53" spans="1:24" ht="15" x14ac:dyDescent="0.25">
      <c r="A53" s="43" t="s">
        <v>49</v>
      </c>
      <c r="B53" s="19">
        <v>5079</v>
      </c>
      <c r="C53" s="19">
        <v>279</v>
      </c>
      <c r="D53" s="19">
        <v>423</v>
      </c>
      <c r="E53" s="20">
        <f t="shared" si="10"/>
        <v>0.5161290322580645</v>
      </c>
      <c r="F53" s="20">
        <f t="shared" si="11"/>
        <v>-0.91671588895451861</v>
      </c>
      <c r="G53" s="19">
        <f t="shared" si="12"/>
        <v>144</v>
      </c>
      <c r="H53" s="19">
        <f t="shared" si="13"/>
        <v>-4656</v>
      </c>
      <c r="I53" s="20">
        <f t="shared" si="18"/>
        <v>1.1149770678475408E-3</v>
      </c>
      <c r="J53" s="17"/>
      <c r="K53" s="19">
        <v>21715</v>
      </c>
      <c r="L53" s="19">
        <v>1775</v>
      </c>
      <c r="M53" s="19">
        <v>3507</v>
      </c>
      <c r="N53" s="20">
        <f t="shared" si="14"/>
        <v>0.97577464788732393</v>
      </c>
      <c r="O53" s="20">
        <f t="shared" si="15"/>
        <v>-0.83849873359428972</v>
      </c>
      <c r="P53" s="19">
        <f t="shared" si="16"/>
        <v>1732</v>
      </c>
      <c r="Q53" s="19">
        <f t="shared" si="17"/>
        <v>-18208</v>
      </c>
      <c r="R53" s="20">
        <f t="shared" si="19"/>
        <v>1.9253045516681032E-3</v>
      </c>
      <c r="S53" s="33"/>
      <c r="T53" s="33"/>
      <c r="U53" s="33"/>
      <c r="V53" s="34"/>
      <c r="X53" s="36"/>
    </row>
    <row r="54" spans="1:24" ht="15" x14ac:dyDescent="0.25">
      <c r="A54" s="41" t="s">
        <v>50</v>
      </c>
      <c r="B54" s="22">
        <f>B29-SUM(B30:B53)</f>
        <v>21218</v>
      </c>
      <c r="C54" s="22">
        <f>C29-SUM(C30:C53)</f>
        <v>8494</v>
      </c>
      <c r="D54" s="22">
        <f>D29-SUM(D30:D53)</f>
        <v>17184</v>
      </c>
      <c r="E54" s="23">
        <f t="shared" si="10"/>
        <v>1.0230751118436543</v>
      </c>
      <c r="F54" s="23">
        <f t="shared" si="11"/>
        <v>-0.1901215948722782</v>
      </c>
      <c r="G54" s="22">
        <f t="shared" si="12"/>
        <v>8690</v>
      </c>
      <c r="H54" s="22">
        <f t="shared" si="13"/>
        <v>-4034</v>
      </c>
      <c r="I54" s="23">
        <f t="shared" si="18"/>
        <v>4.5294954926458957E-2</v>
      </c>
      <c r="J54" s="17"/>
      <c r="K54" s="22">
        <f>K29-SUM(K30:K53)</f>
        <v>108509</v>
      </c>
      <c r="L54" s="22">
        <f>L29-SUM(L30:L53)</f>
        <v>36497</v>
      </c>
      <c r="M54" s="22">
        <f>M29-SUM(M30:M53)</f>
        <v>105647</v>
      </c>
      <c r="N54" s="23">
        <f t="shared" si="14"/>
        <v>1.8946762747623094</v>
      </c>
      <c r="O54" s="23">
        <f t="shared" si="15"/>
        <v>-2.6375692338884371E-2</v>
      </c>
      <c r="P54" s="22">
        <f t="shared" si="16"/>
        <v>69150</v>
      </c>
      <c r="Q54" s="22">
        <f t="shared" si="17"/>
        <v>-2862</v>
      </c>
      <c r="R54" s="23">
        <f t="shared" si="19"/>
        <v>5.7999044759076163E-2</v>
      </c>
      <c r="S54" s="33"/>
      <c r="T54" s="33"/>
      <c r="U54" s="33"/>
      <c r="V54" s="34"/>
      <c r="X54" s="36"/>
    </row>
    <row r="55" spans="1:24" ht="21" x14ac:dyDescent="0.35">
      <c r="A55" s="468" t="s">
        <v>51</v>
      </c>
      <c r="B55" s="469"/>
      <c r="C55" s="469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69"/>
      <c r="Q55" s="469"/>
      <c r="R55" s="470"/>
    </row>
    <row r="56" spans="1:24" ht="15" x14ac:dyDescent="0.25">
      <c r="A56" s="1"/>
      <c r="B56" s="321" t="s">
        <v>115</v>
      </c>
      <c r="C56" s="322"/>
      <c r="D56" s="322"/>
      <c r="E56" s="322"/>
      <c r="F56" s="322"/>
      <c r="G56" s="322"/>
      <c r="H56" s="322"/>
      <c r="I56" s="323"/>
      <c r="J56" s="2"/>
      <c r="K56" s="321" t="str">
        <f>CONCATENATE("acumulado ",B56)</f>
        <v>acumulado mayo</v>
      </c>
      <c r="L56" s="322"/>
      <c r="M56" s="322"/>
      <c r="N56" s="322"/>
      <c r="O56" s="322"/>
      <c r="P56" s="322"/>
      <c r="Q56" s="322"/>
      <c r="R56" s="323"/>
    </row>
    <row r="57" spans="1:24" ht="15" x14ac:dyDescent="0.25">
      <c r="A57" s="3"/>
      <c r="B57" s="4">
        <v>2019</v>
      </c>
      <c r="C57" s="4">
        <v>2021</v>
      </c>
      <c r="D57" s="4">
        <v>2022</v>
      </c>
      <c r="E57" s="4" t="s">
        <v>4</v>
      </c>
      <c r="F57" s="4" t="s">
        <v>5</v>
      </c>
      <c r="G57" s="4" t="s">
        <v>6</v>
      </c>
      <c r="H57" s="4" t="s">
        <v>7</v>
      </c>
      <c r="I57" s="4" t="str">
        <f>CONCATENATE("cuota ",RIGHT(D57,2))</f>
        <v>cuota 22</v>
      </c>
      <c r="J57" s="5"/>
      <c r="K57" s="4">
        <v>2019</v>
      </c>
      <c r="L57" s="4">
        <v>2021</v>
      </c>
      <c r="M57" s="4">
        <v>2022</v>
      </c>
      <c r="N57" s="4" t="s">
        <v>4</v>
      </c>
      <c r="O57" s="4" t="s">
        <v>5</v>
      </c>
      <c r="P57" s="4" t="s">
        <v>6</v>
      </c>
      <c r="Q57" s="4" t="s">
        <v>7</v>
      </c>
      <c r="R57" s="4" t="str">
        <f>CONCATENATE("cuota ",RIGHT(M57,2))</f>
        <v>cuota 22</v>
      </c>
    </row>
    <row r="58" spans="1:24" ht="15" x14ac:dyDescent="0.25">
      <c r="A58" s="6" t="s">
        <v>52</v>
      </c>
      <c r="B58" s="7">
        <v>387465</v>
      </c>
      <c r="C58" s="7">
        <v>114793</v>
      </c>
      <c r="D58" s="7">
        <v>379380</v>
      </c>
      <c r="E58" s="8">
        <f t="shared" ref="E58:E68" si="22">D58/C58-1</f>
        <v>2.3049053513715991</v>
      </c>
      <c r="F58" s="8">
        <f t="shared" ref="F58:F68" si="23">D58/B58-1</f>
        <v>-2.0866400836204613E-2</v>
      </c>
      <c r="G58" s="7">
        <f t="shared" ref="G58:G68" si="24">D58-C58</f>
        <v>264587</v>
      </c>
      <c r="H58" s="7">
        <f t="shared" ref="H58:H68" si="25">D58-B58</f>
        <v>-8085</v>
      </c>
      <c r="I58" s="8">
        <f>D58/$D$58</f>
        <v>1</v>
      </c>
      <c r="J58" s="9"/>
      <c r="K58" s="7">
        <v>1958653</v>
      </c>
      <c r="L58" s="7">
        <v>378303</v>
      </c>
      <c r="M58" s="7">
        <v>1821530</v>
      </c>
      <c r="N58" s="8">
        <f t="shared" ref="N58:N68" si="26">M58/L58-1</f>
        <v>3.8150027887698483</v>
      </c>
      <c r="O58" s="8">
        <f t="shared" ref="O58:O68" si="27">M58/K58-1</f>
        <v>-7.0008827495222525E-2</v>
      </c>
      <c r="P58" s="7">
        <f t="shared" ref="P58:P68" si="28">M58-L58</f>
        <v>1443227</v>
      </c>
      <c r="Q58" s="7">
        <f t="shared" ref="Q58:Q68" si="29">M58-K58</f>
        <v>-137123</v>
      </c>
      <c r="R58" s="8">
        <f>M58/$M$58</f>
        <v>1</v>
      </c>
    </row>
    <row r="59" spans="1:24" ht="15" x14ac:dyDescent="0.25">
      <c r="A59" s="44" t="s">
        <v>53</v>
      </c>
      <c r="B59" s="45">
        <v>147295</v>
      </c>
      <c r="C59" s="45">
        <v>42014</v>
      </c>
      <c r="D59" s="45">
        <v>145846</v>
      </c>
      <c r="E59" s="46">
        <f t="shared" si="22"/>
        <v>2.4713666872947111</v>
      </c>
      <c r="F59" s="46">
        <f t="shared" si="23"/>
        <v>-9.8374011337791778E-3</v>
      </c>
      <c r="G59" s="45">
        <f t="shared" si="24"/>
        <v>103832</v>
      </c>
      <c r="H59" s="45">
        <f t="shared" si="25"/>
        <v>-1449</v>
      </c>
      <c r="I59" s="46">
        <f t="shared" ref="I59:I68" si="30">D59/$D$58</f>
        <v>0.38443249512362276</v>
      </c>
      <c r="J59" s="47"/>
      <c r="K59" s="45">
        <v>718372</v>
      </c>
      <c r="L59" s="45">
        <v>134314</v>
      </c>
      <c r="M59" s="45">
        <v>683221</v>
      </c>
      <c r="N59" s="46">
        <f t="shared" si="26"/>
        <v>4.0867444942448294</v>
      </c>
      <c r="O59" s="46">
        <f t="shared" si="27"/>
        <v>-4.8931472830232803E-2</v>
      </c>
      <c r="P59" s="45">
        <f t="shared" si="28"/>
        <v>548907</v>
      </c>
      <c r="Q59" s="45">
        <f t="shared" si="29"/>
        <v>-35151</v>
      </c>
      <c r="R59" s="46">
        <f t="shared" ref="R59:R68" si="31">M59/$M$58</f>
        <v>0.37508083863565245</v>
      </c>
    </row>
    <row r="60" spans="1:24" ht="15" x14ac:dyDescent="0.25">
      <c r="A60" s="48" t="s">
        <v>54</v>
      </c>
      <c r="B60" s="19">
        <v>104348</v>
      </c>
      <c r="C60" s="19">
        <v>15428</v>
      </c>
      <c r="D60" s="19">
        <v>97379</v>
      </c>
      <c r="E60" s="20">
        <f t="shared" si="22"/>
        <v>5.3118356235416124</v>
      </c>
      <c r="F60" s="20">
        <f t="shared" si="23"/>
        <v>-6.6786138689768904E-2</v>
      </c>
      <c r="G60" s="19">
        <f t="shared" si="24"/>
        <v>81951</v>
      </c>
      <c r="H60" s="19">
        <f t="shared" si="25"/>
        <v>-6969</v>
      </c>
      <c r="I60" s="20">
        <f t="shared" si="30"/>
        <v>0.25667931888871315</v>
      </c>
      <c r="J60" s="17"/>
      <c r="K60" s="19">
        <v>532787</v>
      </c>
      <c r="L60" s="19">
        <v>60212</v>
      </c>
      <c r="M60" s="19">
        <v>473974</v>
      </c>
      <c r="N60" s="20">
        <f t="shared" si="26"/>
        <v>6.8717531389091873</v>
      </c>
      <c r="O60" s="20">
        <f t="shared" si="27"/>
        <v>-0.11038745314731779</v>
      </c>
      <c r="P60" s="19">
        <f t="shared" si="28"/>
        <v>413762</v>
      </c>
      <c r="Q60" s="19">
        <f t="shared" si="29"/>
        <v>-58813</v>
      </c>
      <c r="R60" s="20">
        <f t="shared" si="31"/>
        <v>0.26020652967560237</v>
      </c>
    </row>
    <row r="61" spans="1:24" ht="15" x14ac:dyDescent="0.25">
      <c r="A61" s="49" t="s">
        <v>55</v>
      </c>
      <c r="B61" s="50">
        <v>3368</v>
      </c>
      <c r="C61" s="50">
        <v>1098</v>
      </c>
      <c r="D61" s="50">
        <v>2392</v>
      </c>
      <c r="E61" s="51">
        <f t="shared" si="22"/>
        <v>1.1785063752276868</v>
      </c>
      <c r="F61" s="51">
        <f t="shared" si="23"/>
        <v>-0.2897862232779097</v>
      </c>
      <c r="G61" s="50">
        <f t="shared" si="24"/>
        <v>1294</v>
      </c>
      <c r="H61" s="50">
        <f t="shared" si="25"/>
        <v>-976</v>
      </c>
      <c r="I61" s="51">
        <f t="shared" si="30"/>
        <v>6.3050239865042965E-3</v>
      </c>
      <c r="J61" s="17"/>
      <c r="K61" s="50">
        <v>19848</v>
      </c>
      <c r="L61" s="50">
        <v>3463</v>
      </c>
      <c r="M61" s="50">
        <v>14300</v>
      </c>
      <c r="N61" s="51">
        <f t="shared" si="26"/>
        <v>3.1293676003465203</v>
      </c>
      <c r="O61" s="51">
        <f t="shared" si="27"/>
        <v>-0.27952438532849655</v>
      </c>
      <c r="P61" s="50">
        <f t="shared" si="28"/>
        <v>10837</v>
      </c>
      <c r="Q61" s="50">
        <f t="shared" si="29"/>
        <v>-5548</v>
      </c>
      <c r="R61" s="51">
        <f t="shared" si="31"/>
        <v>7.8505432246518039E-3</v>
      </c>
    </row>
    <row r="62" spans="1:24" ht="15" x14ac:dyDescent="0.25">
      <c r="A62" s="48" t="s">
        <v>56</v>
      </c>
      <c r="B62" s="19">
        <v>65314</v>
      </c>
      <c r="C62" s="19">
        <v>18010</v>
      </c>
      <c r="D62" s="19">
        <v>53595</v>
      </c>
      <c r="E62" s="20">
        <f t="shared" si="22"/>
        <v>1.975846751804553</v>
      </c>
      <c r="F62" s="20">
        <f t="shared" si="23"/>
        <v>-0.1794255442937196</v>
      </c>
      <c r="G62" s="19">
        <f t="shared" si="24"/>
        <v>35585</v>
      </c>
      <c r="H62" s="19">
        <f t="shared" si="25"/>
        <v>-11719</v>
      </c>
      <c r="I62" s="20">
        <f t="shared" si="30"/>
        <v>0.14126996678791712</v>
      </c>
      <c r="J62" s="17"/>
      <c r="K62" s="19">
        <v>307401</v>
      </c>
      <c r="L62" s="19">
        <v>45059</v>
      </c>
      <c r="M62" s="19">
        <v>258125</v>
      </c>
      <c r="N62" s="20">
        <f t="shared" si="26"/>
        <v>4.7286002796333699</v>
      </c>
      <c r="O62" s="20">
        <f t="shared" si="27"/>
        <v>-0.16029876285373179</v>
      </c>
      <c r="P62" s="19">
        <f t="shared" si="28"/>
        <v>213066</v>
      </c>
      <c r="Q62" s="19">
        <f t="shared" si="29"/>
        <v>-49276</v>
      </c>
      <c r="R62" s="20">
        <f t="shared" si="31"/>
        <v>0.14170779509533193</v>
      </c>
    </row>
    <row r="63" spans="1:24" ht="15" x14ac:dyDescent="0.25">
      <c r="A63" s="48" t="s">
        <v>57</v>
      </c>
      <c r="B63" s="19">
        <v>9934</v>
      </c>
      <c r="C63" s="19">
        <v>6562</v>
      </c>
      <c r="D63" s="19">
        <v>15949</v>
      </c>
      <c r="E63" s="20">
        <f t="shared" si="22"/>
        <v>1.4305089911612314</v>
      </c>
      <c r="F63" s="20">
        <f t="shared" si="23"/>
        <v>0.6054962754177573</v>
      </c>
      <c r="G63" s="19">
        <f t="shared" si="24"/>
        <v>9387</v>
      </c>
      <c r="H63" s="19">
        <f t="shared" si="25"/>
        <v>6015</v>
      </c>
      <c r="I63" s="20">
        <f t="shared" si="30"/>
        <v>4.2039643629079027E-2</v>
      </c>
      <c r="J63" s="17"/>
      <c r="K63" s="19">
        <v>57713</v>
      </c>
      <c r="L63" s="19">
        <v>19920</v>
      </c>
      <c r="M63" s="19">
        <v>78474</v>
      </c>
      <c r="N63" s="20">
        <f t="shared" si="26"/>
        <v>2.939457831325301</v>
      </c>
      <c r="O63" s="20">
        <f t="shared" si="27"/>
        <v>0.35972831077920042</v>
      </c>
      <c r="P63" s="19">
        <f t="shared" si="28"/>
        <v>58554</v>
      </c>
      <c r="Q63" s="19">
        <f t="shared" si="29"/>
        <v>20761</v>
      </c>
      <c r="R63" s="20">
        <f t="shared" si="31"/>
        <v>4.3081365665127665E-2</v>
      </c>
    </row>
    <row r="64" spans="1:24" ht="15" x14ac:dyDescent="0.25">
      <c r="A64" s="48" t="s">
        <v>58</v>
      </c>
      <c r="B64" s="19">
        <v>17027</v>
      </c>
      <c r="C64" s="19">
        <v>12545</v>
      </c>
      <c r="D64" s="19">
        <v>18214</v>
      </c>
      <c r="E64" s="20">
        <f t="shared" si="22"/>
        <v>0.45189318453567151</v>
      </c>
      <c r="F64" s="20">
        <f t="shared" si="23"/>
        <v>6.9712809067950854E-2</v>
      </c>
      <c r="G64" s="19">
        <f t="shared" si="24"/>
        <v>5669</v>
      </c>
      <c r="H64" s="19">
        <f t="shared" si="25"/>
        <v>1187</v>
      </c>
      <c r="I64" s="20">
        <f t="shared" si="30"/>
        <v>4.8009910907269755E-2</v>
      </c>
      <c r="J64" s="17"/>
      <c r="K64" s="19">
        <v>97046</v>
      </c>
      <c r="L64" s="19">
        <v>45262</v>
      </c>
      <c r="M64" s="19">
        <v>86813</v>
      </c>
      <c r="N64" s="20">
        <f t="shared" si="26"/>
        <v>0.91801069329680529</v>
      </c>
      <c r="O64" s="20">
        <f t="shared" si="27"/>
        <v>-0.10544484059105996</v>
      </c>
      <c r="P64" s="19">
        <f t="shared" si="28"/>
        <v>41551</v>
      </c>
      <c r="Q64" s="19">
        <f t="shared" si="29"/>
        <v>-10233</v>
      </c>
      <c r="R64" s="20">
        <f t="shared" si="31"/>
        <v>4.7659385242076718E-2</v>
      </c>
    </row>
    <row r="65" spans="1:18" ht="15" x14ac:dyDescent="0.25">
      <c r="A65" s="48" t="s">
        <v>59</v>
      </c>
      <c r="B65" s="19">
        <v>4065</v>
      </c>
      <c r="C65" s="19">
        <v>2659</v>
      </c>
      <c r="D65" s="19">
        <v>3632</v>
      </c>
      <c r="E65" s="20">
        <f t="shared" si="22"/>
        <v>0.365927040240692</v>
      </c>
      <c r="F65" s="20">
        <f t="shared" si="23"/>
        <v>-0.10651906519065191</v>
      </c>
      <c r="G65" s="19">
        <f t="shared" si="24"/>
        <v>973</v>
      </c>
      <c r="H65" s="19">
        <f t="shared" si="25"/>
        <v>-433</v>
      </c>
      <c r="I65" s="20">
        <f t="shared" si="30"/>
        <v>9.5735146818493339E-3</v>
      </c>
      <c r="J65" s="17"/>
      <c r="K65" s="19">
        <v>23058</v>
      </c>
      <c r="L65" s="19">
        <v>9308</v>
      </c>
      <c r="M65" s="19">
        <v>20151</v>
      </c>
      <c r="N65" s="20">
        <f t="shared" si="26"/>
        <v>1.1649119037387194</v>
      </c>
      <c r="O65" s="20">
        <f t="shared" si="27"/>
        <v>-0.12607338017174086</v>
      </c>
      <c r="P65" s="19">
        <f t="shared" si="28"/>
        <v>10843</v>
      </c>
      <c r="Q65" s="19">
        <f t="shared" si="29"/>
        <v>-2907</v>
      </c>
      <c r="R65" s="20">
        <f t="shared" si="31"/>
        <v>1.1062678078318776E-2</v>
      </c>
    </row>
    <row r="66" spans="1:18" ht="15" x14ac:dyDescent="0.25">
      <c r="A66" s="48" t="s">
        <v>60</v>
      </c>
      <c r="B66" s="19">
        <v>14799</v>
      </c>
      <c r="C66" s="19">
        <v>6823</v>
      </c>
      <c r="D66" s="19">
        <v>20251</v>
      </c>
      <c r="E66" s="20">
        <f t="shared" si="22"/>
        <v>1.9680492452000586</v>
      </c>
      <c r="F66" s="20">
        <f t="shared" si="23"/>
        <v>0.36840327049124943</v>
      </c>
      <c r="G66" s="19">
        <f t="shared" si="24"/>
        <v>13428</v>
      </c>
      <c r="H66" s="19">
        <f t="shared" si="25"/>
        <v>5452</v>
      </c>
      <c r="I66" s="20">
        <f t="shared" si="30"/>
        <v>5.3379197638251885E-2</v>
      </c>
      <c r="J66" s="17"/>
      <c r="K66" s="19">
        <v>95854</v>
      </c>
      <c r="L66" s="19">
        <v>30057</v>
      </c>
      <c r="M66" s="19">
        <v>103640</v>
      </c>
      <c r="N66" s="20">
        <f t="shared" si="26"/>
        <v>2.4481152476960442</v>
      </c>
      <c r="O66" s="20">
        <f t="shared" si="27"/>
        <v>8.1227700461117935E-2</v>
      </c>
      <c r="P66" s="19">
        <f t="shared" si="28"/>
        <v>73583</v>
      </c>
      <c r="Q66" s="19">
        <f t="shared" si="29"/>
        <v>7786</v>
      </c>
      <c r="R66" s="20">
        <f t="shared" si="31"/>
        <v>5.6897223762441461E-2</v>
      </c>
    </row>
    <row r="67" spans="1:18" ht="15" x14ac:dyDescent="0.25">
      <c r="A67" s="52" t="s">
        <v>61</v>
      </c>
      <c r="B67" s="27">
        <v>10686</v>
      </c>
      <c r="C67" s="27">
        <v>4327</v>
      </c>
      <c r="D67" s="27">
        <v>12688</v>
      </c>
      <c r="E67" s="28">
        <f t="shared" si="22"/>
        <v>1.9322856482551423</v>
      </c>
      <c r="F67" s="28">
        <f t="shared" si="23"/>
        <v>0.18734793187347942</v>
      </c>
      <c r="G67" s="27">
        <f t="shared" si="24"/>
        <v>8361</v>
      </c>
      <c r="H67" s="27">
        <f t="shared" si="25"/>
        <v>2002</v>
      </c>
      <c r="I67" s="28">
        <f t="shared" si="30"/>
        <v>3.3444040276240185E-2</v>
      </c>
      <c r="J67" s="17"/>
      <c r="K67" s="27">
        <v>52788</v>
      </c>
      <c r="L67" s="27">
        <v>13697</v>
      </c>
      <c r="M67" s="27">
        <v>56946</v>
      </c>
      <c r="N67" s="28">
        <f t="shared" si="26"/>
        <v>3.1575527487771042</v>
      </c>
      <c r="O67" s="28">
        <f t="shared" si="27"/>
        <v>7.8767901795862683E-2</v>
      </c>
      <c r="P67" s="27">
        <f t="shared" si="28"/>
        <v>43249</v>
      </c>
      <c r="Q67" s="27">
        <f t="shared" si="29"/>
        <v>4158</v>
      </c>
      <c r="R67" s="28">
        <f t="shared" si="31"/>
        <v>3.1262729683288228E-2</v>
      </c>
    </row>
    <row r="68" spans="1:18" ht="15" x14ac:dyDescent="0.25">
      <c r="A68" s="53" t="s">
        <v>62</v>
      </c>
      <c r="B68" s="54">
        <f>B58-SUM(B59:B67)</f>
        <v>10629</v>
      </c>
      <c r="C68" s="54">
        <f t="shared" ref="C68:D68" si="32">C58-SUM(C59:C67)</f>
        <v>5327</v>
      </c>
      <c r="D68" s="54">
        <f t="shared" si="32"/>
        <v>9434</v>
      </c>
      <c r="E68" s="55">
        <f t="shared" si="22"/>
        <v>0.77097803641824658</v>
      </c>
      <c r="F68" s="55">
        <f t="shared" si="23"/>
        <v>-0.11242826230125125</v>
      </c>
      <c r="G68" s="54">
        <f t="shared" si="24"/>
        <v>4107</v>
      </c>
      <c r="H68" s="54">
        <f t="shared" si="25"/>
        <v>-1195</v>
      </c>
      <c r="I68" s="55">
        <f t="shared" si="30"/>
        <v>2.4866888080552482E-2</v>
      </c>
      <c r="J68" s="17"/>
      <c r="K68" s="54">
        <f>K58-SUM(K59:K67)</f>
        <v>53786</v>
      </c>
      <c r="L68" s="54">
        <f t="shared" ref="L68:M68" si="33">L58-SUM(L59:L67)</f>
        <v>17011</v>
      </c>
      <c r="M68" s="54">
        <f t="shared" si="33"/>
        <v>45886</v>
      </c>
      <c r="N68" s="55">
        <f t="shared" si="26"/>
        <v>1.6974310740109342</v>
      </c>
      <c r="O68" s="55">
        <f t="shared" si="27"/>
        <v>-0.14687836983601676</v>
      </c>
      <c r="P68" s="54">
        <f t="shared" si="28"/>
        <v>28875</v>
      </c>
      <c r="Q68" s="54">
        <f t="shared" si="29"/>
        <v>-7900</v>
      </c>
      <c r="R68" s="55">
        <f t="shared" si="31"/>
        <v>2.5190910937508578E-2</v>
      </c>
    </row>
    <row r="69" spans="1:18" ht="21" x14ac:dyDescent="0.35">
      <c r="A69" s="467" t="s">
        <v>63</v>
      </c>
      <c r="B69" s="467"/>
      <c r="C69" s="467"/>
      <c r="D69" s="467"/>
      <c r="E69" s="467"/>
      <c r="F69" s="467"/>
      <c r="G69" s="467"/>
      <c r="H69" s="467"/>
      <c r="I69" s="467"/>
      <c r="J69" s="467"/>
      <c r="K69" s="467"/>
      <c r="L69" s="467"/>
      <c r="M69" s="467"/>
      <c r="N69" s="467"/>
      <c r="O69" s="467"/>
      <c r="P69" s="467"/>
      <c r="Q69" s="467"/>
      <c r="R69" s="467"/>
    </row>
    <row r="70" spans="1:18" ht="15" x14ac:dyDescent="0.25">
      <c r="A70" s="56"/>
      <c r="B70" s="321" t="s">
        <v>115</v>
      </c>
      <c r="C70" s="322"/>
      <c r="D70" s="322"/>
      <c r="E70" s="322"/>
      <c r="F70" s="322"/>
      <c r="G70" s="322"/>
      <c r="H70" s="322"/>
      <c r="I70" s="323"/>
      <c r="J70" s="57"/>
      <c r="K70" s="321" t="str">
        <f>CONCATENATE("acumulado ",B70)</f>
        <v>acumulado mayo</v>
      </c>
      <c r="L70" s="322"/>
      <c r="M70" s="322"/>
      <c r="N70" s="322"/>
      <c r="O70" s="322"/>
      <c r="P70" s="322"/>
      <c r="Q70" s="322"/>
      <c r="R70" s="323"/>
    </row>
    <row r="71" spans="1:18" ht="15" x14ac:dyDescent="0.25">
      <c r="A71" s="3"/>
      <c r="B71" s="4">
        <v>2019</v>
      </c>
      <c r="C71" s="4">
        <v>2021</v>
      </c>
      <c r="D71" s="4">
        <v>2022</v>
      </c>
      <c r="E71" s="4" t="s">
        <v>4</v>
      </c>
      <c r="F71" s="4" t="s">
        <v>5</v>
      </c>
      <c r="G71" s="4" t="s">
        <v>6</v>
      </c>
      <c r="H71" s="4" t="s">
        <v>7</v>
      </c>
      <c r="I71" s="4" t="str">
        <f>CONCATENATE("cuota ",RIGHT(D71,2))</f>
        <v>cuota 22</v>
      </c>
      <c r="J71" s="58"/>
      <c r="K71" s="4">
        <v>2019</v>
      </c>
      <c r="L71" s="4">
        <v>2021</v>
      </c>
      <c r="M71" s="4">
        <v>2022</v>
      </c>
      <c r="N71" s="4" t="s">
        <v>4</v>
      </c>
      <c r="O71" s="4" t="s">
        <v>5</v>
      </c>
      <c r="P71" s="4" t="s">
        <v>6</v>
      </c>
      <c r="Q71" s="4" t="s">
        <v>7</v>
      </c>
      <c r="R71" s="4" t="str">
        <f>CONCATENATE("cuota ",RIGHT(M71,2))</f>
        <v>cuota 22</v>
      </c>
    </row>
    <row r="72" spans="1:18" ht="15" x14ac:dyDescent="0.25">
      <c r="A72" s="59" t="s">
        <v>8</v>
      </c>
      <c r="B72" s="60">
        <v>2509167</v>
      </c>
      <c r="C72" s="60">
        <v>476054</v>
      </c>
      <c r="D72" s="60">
        <v>2369938</v>
      </c>
      <c r="E72" s="61">
        <f t="shared" ref="E72:E83" si="34">D72/C72-1</f>
        <v>3.9782965797997702</v>
      </c>
      <c r="F72" s="61">
        <f t="shared" ref="F72:F83" si="35">D72/B72-1</f>
        <v>-5.5488136102539221E-2</v>
      </c>
      <c r="G72" s="60">
        <f t="shared" ref="G72:G83" si="36">D72-C72</f>
        <v>1893884</v>
      </c>
      <c r="H72" s="60">
        <f t="shared" ref="H72:H83" si="37">D72-B72</f>
        <v>-139229</v>
      </c>
      <c r="I72" s="61">
        <f>D72/$D$72</f>
        <v>1</v>
      </c>
      <c r="J72" s="62"/>
      <c r="K72" s="60">
        <v>13736547</v>
      </c>
      <c r="L72" s="60">
        <v>1715527</v>
      </c>
      <c r="M72" s="60">
        <v>11903772</v>
      </c>
      <c r="N72" s="61">
        <f t="shared" ref="N72:N83" si="38">M72/L72-1</f>
        <v>5.9388426996485624</v>
      </c>
      <c r="O72" s="61">
        <f t="shared" ref="O72:O83" si="39">M72/K72-1</f>
        <v>-0.13342326859872422</v>
      </c>
      <c r="P72" s="60">
        <f t="shared" ref="P72:P83" si="40">M72-L72</f>
        <v>10188245</v>
      </c>
      <c r="Q72" s="60">
        <f t="shared" ref="Q72:Q83" si="41">M72-K72</f>
        <v>-1832775</v>
      </c>
      <c r="R72" s="61">
        <f>M72/$M$72</f>
        <v>1</v>
      </c>
    </row>
    <row r="73" spans="1:18" ht="15" x14ac:dyDescent="0.25">
      <c r="A73" s="63" t="s">
        <v>9</v>
      </c>
      <c r="B73" s="64">
        <v>1804334</v>
      </c>
      <c r="C73" s="64">
        <v>365577</v>
      </c>
      <c r="D73" s="64">
        <v>1862037</v>
      </c>
      <c r="E73" s="65">
        <f t="shared" si="34"/>
        <v>4.0934194437833886</v>
      </c>
      <c r="F73" s="65">
        <f t="shared" si="35"/>
        <v>3.1980220956873806E-2</v>
      </c>
      <c r="G73" s="64">
        <f t="shared" si="36"/>
        <v>1496460</v>
      </c>
      <c r="H73" s="64">
        <f t="shared" si="37"/>
        <v>57703</v>
      </c>
      <c r="I73" s="65">
        <f t="shared" ref="I73:I83" si="42">D73/$D$72</f>
        <v>0.78569017417333276</v>
      </c>
      <c r="J73" s="66"/>
      <c r="K73" s="64">
        <v>9690555</v>
      </c>
      <c r="L73" s="64">
        <v>1268625</v>
      </c>
      <c r="M73" s="64">
        <v>9131000</v>
      </c>
      <c r="N73" s="65">
        <f t="shared" si="38"/>
        <v>6.197556409498473</v>
      </c>
      <c r="O73" s="65">
        <f t="shared" si="39"/>
        <v>-5.7742306813180488E-2</v>
      </c>
      <c r="P73" s="64">
        <f t="shared" si="40"/>
        <v>7862375</v>
      </c>
      <c r="Q73" s="64">
        <f t="shared" si="41"/>
        <v>-559555</v>
      </c>
      <c r="R73" s="65">
        <f t="shared" ref="R73:R83" si="43">M73/$M$72</f>
        <v>0.76706778322031033</v>
      </c>
    </row>
    <row r="74" spans="1:18" ht="15" x14ac:dyDescent="0.25">
      <c r="A74" s="25" t="s">
        <v>10</v>
      </c>
      <c r="B74" s="19">
        <v>280435</v>
      </c>
      <c r="C74" s="19">
        <v>119953</v>
      </c>
      <c r="D74" s="19">
        <v>386695</v>
      </c>
      <c r="E74" s="20">
        <f t="shared" si="34"/>
        <v>2.2237209573749719</v>
      </c>
      <c r="F74" s="20">
        <f t="shared" si="35"/>
        <v>0.37891133417726031</v>
      </c>
      <c r="G74" s="19">
        <f t="shared" si="36"/>
        <v>266742</v>
      </c>
      <c r="H74" s="19">
        <f t="shared" si="37"/>
        <v>106260</v>
      </c>
      <c r="I74" s="20">
        <f t="shared" si="42"/>
        <v>0.16316671575374544</v>
      </c>
      <c r="J74" s="67"/>
      <c r="K74" s="19">
        <v>1551930</v>
      </c>
      <c r="L74" s="19">
        <v>390682</v>
      </c>
      <c r="M74" s="19">
        <v>1948957</v>
      </c>
      <c r="N74" s="20">
        <f t="shared" si="38"/>
        <v>3.9886019831986115</v>
      </c>
      <c r="O74" s="20">
        <f t="shared" si="39"/>
        <v>0.25582790460909965</v>
      </c>
      <c r="P74" s="19">
        <f t="shared" si="40"/>
        <v>1558275</v>
      </c>
      <c r="Q74" s="19">
        <f t="shared" si="41"/>
        <v>397027</v>
      </c>
      <c r="R74" s="20">
        <f t="shared" si="43"/>
        <v>0.16372600214453031</v>
      </c>
    </row>
    <row r="75" spans="1:18" ht="15" x14ac:dyDescent="0.25">
      <c r="A75" s="25" t="s">
        <v>11</v>
      </c>
      <c r="B75" s="19">
        <v>1175240</v>
      </c>
      <c r="C75" s="19">
        <v>179011</v>
      </c>
      <c r="D75" s="19">
        <v>1193073</v>
      </c>
      <c r="E75" s="20">
        <f t="shared" si="34"/>
        <v>5.6648027216204593</v>
      </c>
      <c r="F75" s="20">
        <f t="shared" si="35"/>
        <v>1.5173921922330802E-2</v>
      </c>
      <c r="G75" s="19">
        <f t="shared" si="36"/>
        <v>1014062</v>
      </c>
      <c r="H75" s="19">
        <f t="shared" si="37"/>
        <v>17833</v>
      </c>
      <c r="I75" s="20">
        <f t="shared" si="42"/>
        <v>0.50341949873794167</v>
      </c>
      <c r="J75" s="67"/>
      <c r="K75" s="19">
        <v>6213741</v>
      </c>
      <c r="L75" s="19">
        <v>611250</v>
      </c>
      <c r="M75" s="19">
        <v>5640281</v>
      </c>
      <c r="N75" s="20">
        <f t="shared" si="38"/>
        <v>8.2274535787321064</v>
      </c>
      <c r="O75" s="20">
        <f t="shared" si="39"/>
        <v>-9.2289009149238765E-2</v>
      </c>
      <c r="P75" s="19">
        <f t="shared" si="40"/>
        <v>5029031</v>
      </c>
      <c r="Q75" s="19">
        <f t="shared" si="41"/>
        <v>-573460</v>
      </c>
      <c r="R75" s="20">
        <f t="shared" si="43"/>
        <v>0.47382300333037292</v>
      </c>
    </row>
    <row r="76" spans="1:18" ht="15" x14ac:dyDescent="0.25">
      <c r="A76" s="25" t="s">
        <v>12</v>
      </c>
      <c r="B76" s="19">
        <v>285339</v>
      </c>
      <c r="C76" s="19">
        <v>60129</v>
      </c>
      <c r="D76" s="19">
        <v>247135</v>
      </c>
      <c r="E76" s="20">
        <f t="shared" si="34"/>
        <v>3.1100799946781086</v>
      </c>
      <c r="F76" s="20">
        <f t="shared" si="35"/>
        <v>-0.13388986433680639</v>
      </c>
      <c r="G76" s="19">
        <f t="shared" si="36"/>
        <v>187006</v>
      </c>
      <c r="H76" s="19">
        <f t="shared" si="37"/>
        <v>-38204</v>
      </c>
      <c r="I76" s="20">
        <f t="shared" si="42"/>
        <v>0.10427909928445385</v>
      </c>
      <c r="J76" s="67"/>
      <c r="K76" s="19">
        <v>1595375</v>
      </c>
      <c r="L76" s="19">
        <v>240816</v>
      </c>
      <c r="M76" s="19">
        <v>1352656</v>
      </c>
      <c r="N76" s="20">
        <f t="shared" si="38"/>
        <v>4.6169689721613185</v>
      </c>
      <c r="O76" s="20">
        <f t="shared" si="39"/>
        <v>-0.15213915223693486</v>
      </c>
      <c r="P76" s="19">
        <f t="shared" si="40"/>
        <v>1111840</v>
      </c>
      <c r="Q76" s="19">
        <f t="shared" si="41"/>
        <v>-242719</v>
      </c>
      <c r="R76" s="20">
        <f t="shared" si="43"/>
        <v>0.11363255277402827</v>
      </c>
    </row>
    <row r="77" spans="1:18" ht="15" x14ac:dyDescent="0.25">
      <c r="A77" s="25" t="s">
        <v>13</v>
      </c>
      <c r="B77" s="19">
        <v>46010</v>
      </c>
      <c r="C77" s="19">
        <v>1780</v>
      </c>
      <c r="D77" s="19">
        <v>26462</v>
      </c>
      <c r="E77" s="20">
        <f t="shared" si="34"/>
        <v>13.866292134831461</v>
      </c>
      <c r="F77" s="20">
        <f t="shared" si="35"/>
        <v>-0.42486415996522497</v>
      </c>
      <c r="G77" s="19">
        <f t="shared" si="36"/>
        <v>24682</v>
      </c>
      <c r="H77" s="19">
        <f t="shared" si="37"/>
        <v>-19548</v>
      </c>
      <c r="I77" s="20">
        <f t="shared" si="42"/>
        <v>1.1165692942178234E-2</v>
      </c>
      <c r="J77" s="67"/>
      <c r="K77" s="19">
        <v>232792</v>
      </c>
      <c r="L77" s="19">
        <v>8064</v>
      </c>
      <c r="M77" s="19">
        <v>146220</v>
      </c>
      <c r="N77" s="20">
        <f t="shared" si="38"/>
        <v>17.132440476190474</v>
      </c>
      <c r="O77" s="20">
        <f t="shared" si="39"/>
        <v>-0.37188563180865319</v>
      </c>
      <c r="P77" s="19">
        <f t="shared" si="40"/>
        <v>138156</v>
      </c>
      <c r="Q77" s="19">
        <f t="shared" si="41"/>
        <v>-86572</v>
      </c>
      <c r="R77" s="20">
        <f t="shared" si="43"/>
        <v>1.2283501397708223E-2</v>
      </c>
    </row>
    <row r="78" spans="1:18" ht="15" x14ac:dyDescent="0.25">
      <c r="A78" s="68" t="s">
        <v>14</v>
      </c>
      <c r="B78" s="22">
        <v>17310</v>
      </c>
      <c r="C78" s="22">
        <v>4704</v>
      </c>
      <c r="D78" s="22">
        <v>8672</v>
      </c>
      <c r="E78" s="23">
        <f t="shared" si="34"/>
        <v>0.84353741496598644</v>
      </c>
      <c r="F78" s="23">
        <f t="shared" si="35"/>
        <v>-0.49901790872328133</v>
      </c>
      <c r="G78" s="22">
        <f t="shared" si="36"/>
        <v>3968</v>
      </c>
      <c r="H78" s="22">
        <f t="shared" si="37"/>
        <v>-8638</v>
      </c>
      <c r="I78" s="23">
        <f t="shared" si="42"/>
        <v>3.6591674550135911E-3</v>
      </c>
      <c r="J78" s="67"/>
      <c r="K78" s="22">
        <v>96717</v>
      </c>
      <c r="L78" s="22">
        <v>17813</v>
      </c>
      <c r="M78" s="22">
        <v>42886</v>
      </c>
      <c r="N78" s="23">
        <f t="shared" si="38"/>
        <v>1.4075675068770002</v>
      </c>
      <c r="O78" s="23">
        <f t="shared" si="39"/>
        <v>-0.55658260698739626</v>
      </c>
      <c r="P78" s="22">
        <f t="shared" si="40"/>
        <v>25073</v>
      </c>
      <c r="Q78" s="22">
        <f t="shared" si="41"/>
        <v>-53831</v>
      </c>
      <c r="R78" s="23">
        <f t="shared" si="43"/>
        <v>3.602723573670598E-3</v>
      </c>
    </row>
    <row r="79" spans="1:18" ht="15" x14ac:dyDescent="0.25">
      <c r="A79" s="63" t="s">
        <v>15</v>
      </c>
      <c r="B79" s="64">
        <v>704833</v>
      </c>
      <c r="C79" s="64">
        <v>110477</v>
      </c>
      <c r="D79" s="64">
        <v>507901</v>
      </c>
      <c r="E79" s="65">
        <f t="shared" si="34"/>
        <v>3.597346053929777</v>
      </c>
      <c r="F79" s="65">
        <f t="shared" si="35"/>
        <v>-0.27940235488406473</v>
      </c>
      <c r="G79" s="64">
        <f t="shared" si="36"/>
        <v>397424</v>
      </c>
      <c r="H79" s="64">
        <f t="shared" si="37"/>
        <v>-196932</v>
      </c>
      <c r="I79" s="65">
        <f t="shared" si="42"/>
        <v>0.21430982582666719</v>
      </c>
      <c r="J79" s="66"/>
      <c r="K79" s="64">
        <v>4045992</v>
      </c>
      <c r="L79" s="64">
        <v>446902</v>
      </c>
      <c r="M79" s="64">
        <v>2772772</v>
      </c>
      <c r="N79" s="65">
        <f t="shared" si="38"/>
        <v>5.2044296064909084</v>
      </c>
      <c r="O79" s="65">
        <f t="shared" si="39"/>
        <v>-0.3146867319559703</v>
      </c>
      <c r="P79" s="64">
        <f t="shared" si="40"/>
        <v>2325870</v>
      </c>
      <c r="Q79" s="64">
        <f t="shared" si="41"/>
        <v>-1273220</v>
      </c>
      <c r="R79" s="65">
        <f t="shared" si="43"/>
        <v>0.23293221677968967</v>
      </c>
    </row>
    <row r="80" spans="1:18" ht="15" x14ac:dyDescent="0.25">
      <c r="A80" s="24" t="s">
        <v>16</v>
      </c>
      <c r="B80" s="19">
        <v>36269</v>
      </c>
      <c r="C80" s="19">
        <v>10813</v>
      </c>
      <c r="D80" s="19">
        <v>37662</v>
      </c>
      <c r="E80" s="20">
        <f t="shared" si="34"/>
        <v>2.4830296864884862</v>
      </c>
      <c r="F80" s="20">
        <f t="shared" si="35"/>
        <v>3.840745540268542E-2</v>
      </c>
      <c r="G80" s="19">
        <f t="shared" si="36"/>
        <v>26849</v>
      </c>
      <c r="H80" s="19">
        <f t="shared" si="37"/>
        <v>1393</v>
      </c>
      <c r="I80" s="20">
        <f t="shared" si="42"/>
        <v>1.5891554968948556E-2</v>
      </c>
      <c r="J80" s="67"/>
      <c r="K80" s="19">
        <v>200671</v>
      </c>
      <c r="L80" s="19">
        <v>47530</v>
      </c>
      <c r="M80" s="19">
        <v>220571</v>
      </c>
      <c r="N80" s="20">
        <f t="shared" si="38"/>
        <v>3.640669051125605</v>
      </c>
      <c r="O80" s="20">
        <f t="shared" si="39"/>
        <v>9.9167293729537365E-2</v>
      </c>
      <c r="P80" s="19">
        <f t="shared" si="40"/>
        <v>173041</v>
      </c>
      <c r="Q80" s="19">
        <f t="shared" si="41"/>
        <v>19900</v>
      </c>
      <c r="R80" s="20">
        <f t="shared" si="43"/>
        <v>1.8529504765380251E-2</v>
      </c>
    </row>
    <row r="81" spans="1:18" ht="15" x14ac:dyDescent="0.25">
      <c r="A81" s="25" t="s">
        <v>12</v>
      </c>
      <c r="B81" s="19">
        <v>397562</v>
      </c>
      <c r="C81" s="19">
        <v>74886</v>
      </c>
      <c r="D81" s="19">
        <v>326525</v>
      </c>
      <c r="E81" s="20">
        <f t="shared" si="34"/>
        <v>3.3602943140239834</v>
      </c>
      <c r="F81" s="20">
        <f t="shared" si="35"/>
        <v>-0.17868156413339298</v>
      </c>
      <c r="G81" s="19">
        <f t="shared" si="36"/>
        <v>251639</v>
      </c>
      <c r="H81" s="19">
        <f t="shared" si="37"/>
        <v>-71037</v>
      </c>
      <c r="I81" s="20">
        <f t="shared" si="42"/>
        <v>0.13777786591885527</v>
      </c>
      <c r="J81" s="67"/>
      <c r="K81" s="19">
        <v>2231577</v>
      </c>
      <c r="L81" s="19">
        <v>294946</v>
      </c>
      <c r="M81" s="19">
        <v>1661253</v>
      </c>
      <c r="N81" s="20">
        <f t="shared" si="38"/>
        <v>4.6323971167603561</v>
      </c>
      <c r="O81" s="20">
        <f t="shared" si="39"/>
        <v>-0.25556994000207034</v>
      </c>
      <c r="P81" s="19">
        <f t="shared" si="40"/>
        <v>1366307</v>
      </c>
      <c r="Q81" s="19">
        <f t="shared" si="41"/>
        <v>-570324</v>
      </c>
      <c r="R81" s="20">
        <f t="shared" si="43"/>
        <v>0.13955685643172602</v>
      </c>
    </row>
    <row r="82" spans="1:18" ht="15" x14ac:dyDescent="0.25">
      <c r="A82" s="25" t="s">
        <v>13</v>
      </c>
      <c r="B82" s="19">
        <v>198445</v>
      </c>
      <c r="C82" s="19">
        <v>15425</v>
      </c>
      <c r="D82" s="19">
        <v>110252</v>
      </c>
      <c r="E82" s="20">
        <f t="shared" si="34"/>
        <v>6.1476175040518637</v>
      </c>
      <c r="F82" s="20">
        <f t="shared" si="35"/>
        <v>-0.44442036836403032</v>
      </c>
      <c r="G82" s="19">
        <f t="shared" si="36"/>
        <v>94827</v>
      </c>
      <c r="H82" s="19">
        <f t="shared" si="37"/>
        <v>-88193</v>
      </c>
      <c r="I82" s="20">
        <f t="shared" si="42"/>
        <v>4.6521048229953697E-2</v>
      </c>
      <c r="J82" s="67"/>
      <c r="K82" s="19">
        <v>1122045</v>
      </c>
      <c r="L82" s="19">
        <v>63492</v>
      </c>
      <c r="M82" s="19">
        <v>639368</v>
      </c>
      <c r="N82" s="20">
        <f t="shared" si="38"/>
        <v>9.0700560700560704</v>
      </c>
      <c r="O82" s="20">
        <f t="shared" si="39"/>
        <v>-0.43017615158037337</v>
      </c>
      <c r="P82" s="19">
        <f t="shared" si="40"/>
        <v>575876</v>
      </c>
      <c r="Q82" s="19">
        <f t="shared" si="41"/>
        <v>-482677</v>
      </c>
      <c r="R82" s="20">
        <f t="shared" si="43"/>
        <v>5.3711378208520795E-2</v>
      </c>
    </row>
    <row r="83" spans="1:18" ht="15" x14ac:dyDescent="0.25">
      <c r="A83" s="26" t="s">
        <v>14</v>
      </c>
      <c r="B83" s="54">
        <v>72557</v>
      </c>
      <c r="C83" s="54">
        <v>9353</v>
      </c>
      <c r="D83" s="54">
        <v>33462</v>
      </c>
      <c r="E83" s="55">
        <f t="shared" si="34"/>
        <v>2.5776756121030684</v>
      </c>
      <c r="F83" s="55">
        <f t="shared" si="35"/>
        <v>-0.5388177570737489</v>
      </c>
      <c r="G83" s="54">
        <f t="shared" si="36"/>
        <v>24109</v>
      </c>
      <c r="H83" s="54">
        <f t="shared" si="37"/>
        <v>-39095</v>
      </c>
      <c r="I83" s="55">
        <f t="shared" si="42"/>
        <v>1.4119356708909684E-2</v>
      </c>
      <c r="J83" s="67"/>
      <c r="K83" s="54">
        <v>491699</v>
      </c>
      <c r="L83" s="54">
        <v>40934</v>
      </c>
      <c r="M83" s="54">
        <v>251580</v>
      </c>
      <c r="N83" s="55">
        <f t="shared" si="38"/>
        <v>5.1459911076366831</v>
      </c>
      <c r="O83" s="55">
        <f t="shared" si="39"/>
        <v>-0.48834551219343536</v>
      </c>
      <c r="P83" s="54">
        <f t="shared" si="40"/>
        <v>210646</v>
      </c>
      <c r="Q83" s="54">
        <f t="shared" si="41"/>
        <v>-240119</v>
      </c>
      <c r="R83" s="55">
        <f t="shared" si="43"/>
        <v>2.1134477374062609E-2</v>
      </c>
    </row>
    <row r="84" spans="1:18" ht="15" x14ac:dyDescent="0.25">
      <c r="A84" s="366" t="s">
        <v>17</v>
      </c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8"/>
    </row>
    <row r="85" spans="1:18" ht="21" x14ac:dyDescent="0.35">
      <c r="A85" s="467" t="s">
        <v>64</v>
      </c>
      <c r="B85" s="467"/>
      <c r="C85" s="467"/>
      <c r="D85" s="467"/>
      <c r="E85" s="467"/>
      <c r="F85" s="467"/>
      <c r="G85" s="467"/>
      <c r="H85" s="467"/>
      <c r="I85" s="467"/>
      <c r="J85" s="467"/>
      <c r="K85" s="467"/>
      <c r="L85" s="467"/>
      <c r="M85" s="467"/>
      <c r="N85" s="467"/>
      <c r="O85" s="467"/>
      <c r="P85" s="467"/>
      <c r="Q85" s="467"/>
      <c r="R85" s="467"/>
    </row>
    <row r="86" spans="1:18" ht="15" x14ac:dyDescent="0.25">
      <c r="A86" s="56"/>
      <c r="B86" s="321" t="s">
        <v>115</v>
      </c>
      <c r="C86" s="322"/>
      <c r="D86" s="322"/>
      <c r="E86" s="322"/>
      <c r="F86" s="322"/>
      <c r="G86" s="322"/>
      <c r="H86" s="322"/>
      <c r="I86" s="323"/>
      <c r="J86" s="57"/>
      <c r="K86" s="321" t="str">
        <f>CONCATENATE("acumulado ",B86)</f>
        <v>acumulado mayo</v>
      </c>
      <c r="L86" s="322"/>
      <c r="M86" s="322"/>
      <c r="N86" s="322"/>
      <c r="O86" s="322"/>
      <c r="P86" s="322"/>
      <c r="Q86" s="322"/>
      <c r="R86" s="323"/>
    </row>
    <row r="87" spans="1:18" ht="15" x14ac:dyDescent="0.25">
      <c r="A87" s="3"/>
      <c r="B87" s="4">
        <v>2019</v>
      </c>
      <c r="C87" s="4">
        <v>2021</v>
      </c>
      <c r="D87" s="4">
        <v>2022</v>
      </c>
      <c r="E87" s="4" t="s">
        <v>4</v>
      </c>
      <c r="F87" s="4" t="s">
        <v>5</v>
      </c>
      <c r="G87" s="4" t="s">
        <v>6</v>
      </c>
      <c r="H87" s="4" t="s">
        <v>7</v>
      </c>
      <c r="I87" s="4" t="str">
        <f>CONCATENATE("cuota ",RIGHT(D87,2))</f>
        <v>cuota 22</v>
      </c>
      <c r="J87" s="58"/>
      <c r="K87" s="4">
        <v>2019</v>
      </c>
      <c r="L87" s="4">
        <v>2021</v>
      </c>
      <c r="M87" s="4">
        <v>2022</v>
      </c>
      <c r="N87" s="4" t="s">
        <v>4</v>
      </c>
      <c r="O87" s="4" t="s">
        <v>5</v>
      </c>
      <c r="P87" s="4" t="s">
        <v>6</v>
      </c>
      <c r="Q87" s="4" t="s">
        <v>7</v>
      </c>
      <c r="R87" s="4" t="str">
        <f>CONCATENATE("cuota ",RIGHT(M87,2))</f>
        <v>cuota 22</v>
      </c>
    </row>
    <row r="88" spans="1:18" ht="15" x14ac:dyDescent="0.25">
      <c r="A88" s="59" t="s">
        <v>19</v>
      </c>
      <c r="B88" s="60">
        <v>2509167</v>
      </c>
      <c r="C88" s="60">
        <v>476054</v>
      </c>
      <c r="D88" s="60">
        <v>2369938</v>
      </c>
      <c r="E88" s="61">
        <f t="shared" ref="E88:E110" si="44">D88/C88-1</f>
        <v>3.9782965797997702</v>
      </c>
      <c r="F88" s="61">
        <f t="shared" ref="F88:F110" si="45">D88/B88-1</f>
        <v>-5.5488136102539221E-2</v>
      </c>
      <c r="G88" s="60">
        <f t="shared" ref="G88:G110" si="46">D88-C88</f>
        <v>1893884</v>
      </c>
      <c r="H88" s="60">
        <f t="shared" ref="H88:H110" si="47">D88-B88</f>
        <v>-139229</v>
      </c>
      <c r="I88" s="61">
        <f>D88/$D$88</f>
        <v>1</v>
      </c>
      <c r="J88" s="62"/>
      <c r="K88" s="60">
        <v>13736547</v>
      </c>
      <c r="L88" s="60">
        <v>1715527</v>
      </c>
      <c r="M88" s="60">
        <v>11903772</v>
      </c>
      <c r="N88" s="61">
        <f t="shared" ref="N88:N110" si="48">M88/L88-1</f>
        <v>5.9388426996485624</v>
      </c>
      <c r="O88" s="61">
        <f t="shared" ref="O88:O110" si="49">M88/K88-1</f>
        <v>-0.13342326859872422</v>
      </c>
      <c r="P88" s="60">
        <f t="shared" ref="P88:P110" si="50">M88-L88</f>
        <v>10188245</v>
      </c>
      <c r="Q88" s="60">
        <f t="shared" ref="Q88:Q110" si="51">M88-K88</f>
        <v>-1832775</v>
      </c>
      <c r="R88" s="61">
        <f>M88/$M$88</f>
        <v>1</v>
      </c>
    </row>
    <row r="89" spans="1:18" ht="15" x14ac:dyDescent="0.25">
      <c r="A89" s="69" t="s">
        <v>20</v>
      </c>
      <c r="B89" s="70">
        <v>425535</v>
      </c>
      <c r="C89" s="70">
        <v>170404</v>
      </c>
      <c r="D89" s="70">
        <v>362315</v>
      </c>
      <c r="E89" s="71">
        <f t="shared" si="44"/>
        <v>1.1262118260134737</v>
      </c>
      <c r="F89" s="71">
        <f t="shared" si="45"/>
        <v>-0.14856592289705894</v>
      </c>
      <c r="G89" s="70">
        <f t="shared" si="46"/>
        <v>191911</v>
      </c>
      <c r="H89" s="70">
        <f t="shared" si="47"/>
        <v>-63220</v>
      </c>
      <c r="I89" s="71">
        <f t="shared" ref="I89:I110" si="52">D89/$D$88</f>
        <v>0.15287952680618649</v>
      </c>
      <c r="J89" s="72"/>
      <c r="K89" s="70">
        <v>1557459</v>
      </c>
      <c r="L89" s="70">
        <v>516183</v>
      </c>
      <c r="M89" s="70">
        <v>1344300</v>
      </c>
      <c r="N89" s="71">
        <f t="shared" si="48"/>
        <v>1.6043089369467807</v>
      </c>
      <c r="O89" s="71">
        <f t="shared" si="49"/>
        <v>-0.13686331389782969</v>
      </c>
      <c r="P89" s="70">
        <f t="shared" si="50"/>
        <v>828117</v>
      </c>
      <c r="Q89" s="70">
        <f t="shared" si="51"/>
        <v>-213159</v>
      </c>
      <c r="R89" s="71">
        <f t="shared" ref="R89:R110" si="53">M89/$M$88</f>
        <v>0.11293059040445332</v>
      </c>
    </row>
    <row r="90" spans="1:18" ht="15" hidden="1" x14ac:dyDescent="0.25">
      <c r="A90" s="43" t="s">
        <v>21</v>
      </c>
      <c r="B90" s="27" t="e">
        <v>#REF!</v>
      </c>
      <c r="C90" s="27" t="e">
        <v>#REF!</v>
      </c>
      <c r="D90" s="27" t="e">
        <v>#REF!</v>
      </c>
      <c r="E90" s="28" t="e">
        <f t="shared" si="44"/>
        <v>#REF!</v>
      </c>
      <c r="F90" s="28" t="e">
        <f t="shared" si="45"/>
        <v>#REF!</v>
      </c>
      <c r="G90" s="27" t="e">
        <f t="shared" si="46"/>
        <v>#REF!</v>
      </c>
      <c r="H90" s="27" t="e">
        <f t="shared" si="47"/>
        <v>#REF!</v>
      </c>
      <c r="I90" s="28" t="e">
        <f t="shared" si="52"/>
        <v>#REF!</v>
      </c>
      <c r="J90" s="67"/>
      <c r="K90" s="27" t="e">
        <v>#REF!</v>
      </c>
      <c r="L90" s="27" t="e">
        <v>#REF!</v>
      </c>
      <c r="M90" s="27" t="e">
        <v>#REF!</v>
      </c>
      <c r="N90" s="28" t="e">
        <f t="shared" si="48"/>
        <v>#REF!</v>
      </c>
      <c r="O90" s="28" t="e">
        <f t="shared" si="49"/>
        <v>#REF!</v>
      </c>
      <c r="P90" s="27" t="e">
        <f t="shared" si="50"/>
        <v>#REF!</v>
      </c>
      <c r="Q90" s="27" t="e">
        <f t="shared" si="51"/>
        <v>#REF!</v>
      </c>
      <c r="R90" s="28" t="e">
        <f t="shared" si="53"/>
        <v>#REF!</v>
      </c>
    </row>
    <row r="91" spans="1:18" ht="15" hidden="1" x14ac:dyDescent="0.25">
      <c r="A91" s="38" t="s">
        <v>22</v>
      </c>
      <c r="B91" s="39" t="e">
        <v>#REF!</v>
      </c>
      <c r="C91" s="39" t="e">
        <v>#REF!</v>
      </c>
      <c r="D91" s="39" t="e">
        <v>#REF!</v>
      </c>
      <c r="E91" s="40" t="e">
        <f t="shared" si="44"/>
        <v>#REF!</v>
      </c>
      <c r="F91" s="40" t="e">
        <f t="shared" si="45"/>
        <v>#REF!</v>
      </c>
      <c r="G91" s="39" t="e">
        <f t="shared" si="46"/>
        <v>#REF!</v>
      </c>
      <c r="H91" s="39" t="e">
        <f t="shared" si="47"/>
        <v>#REF!</v>
      </c>
      <c r="I91" s="40" t="e">
        <f t="shared" si="52"/>
        <v>#REF!</v>
      </c>
      <c r="J91" s="72"/>
      <c r="K91" s="39" t="e">
        <v>#REF!</v>
      </c>
      <c r="L91" s="39" t="e">
        <v>#REF!</v>
      </c>
      <c r="M91" s="39" t="e">
        <v>#REF!</v>
      </c>
      <c r="N91" s="40" t="e">
        <f t="shared" si="48"/>
        <v>#REF!</v>
      </c>
      <c r="O91" s="40" t="e">
        <f t="shared" si="49"/>
        <v>#REF!</v>
      </c>
      <c r="P91" s="39" t="e">
        <f t="shared" si="50"/>
        <v>#REF!</v>
      </c>
      <c r="Q91" s="39" t="e">
        <f t="shared" si="51"/>
        <v>#REF!</v>
      </c>
      <c r="R91" s="40" t="e">
        <f t="shared" si="53"/>
        <v>#REF!</v>
      </c>
    </row>
    <row r="92" spans="1:18" ht="15" hidden="1" x14ac:dyDescent="0.25">
      <c r="A92" s="38" t="s">
        <v>23</v>
      </c>
      <c r="B92" s="39" t="e">
        <f>B90-B91</f>
        <v>#REF!</v>
      </c>
      <c r="C92" s="39" t="e">
        <f t="shared" ref="C92:D92" si="54">C90-C91</f>
        <v>#REF!</v>
      </c>
      <c r="D92" s="39" t="e">
        <f t="shared" si="54"/>
        <v>#REF!</v>
      </c>
      <c r="E92" s="40" t="e">
        <f t="shared" si="44"/>
        <v>#REF!</v>
      </c>
      <c r="F92" s="40" t="e">
        <f t="shared" si="45"/>
        <v>#REF!</v>
      </c>
      <c r="G92" s="39" t="e">
        <f t="shared" si="46"/>
        <v>#REF!</v>
      </c>
      <c r="H92" s="39" t="e">
        <f t="shared" si="47"/>
        <v>#REF!</v>
      </c>
      <c r="I92" s="40" t="e">
        <f t="shared" si="52"/>
        <v>#REF!</v>
      </c>
      <c r="J92" s="72"/>
      <c r="K92" s="39" t="e">
        <f>K90-K91</f>
        <v>#REF!</v>
      </c>
      <c r="L92" s="39" t="e">
        <f t="shared" ref="L92:M92" si="55">L90-L91</f>
        <v>#REF!</v>
      </c>
      <c r="M92" s="39" t="e">
        <f t="shared" si="55"/>
        <v>#REF!</v>
      </c>
      <c r="N92" s="40" t="e">
        <f t="shared" si="48"/>
        <v>#REF!</v>
      </c>
      <c r="O92" s="40" t="e">
        <f t="shared" si="49"/>
        <v>#REF!</v>
      </c>
      <c r="P92" s="39" t="e">
        <f t="shared" si="50"/>
        <v>#REF!</v>
      </c>
      <c r="Q92" s="39" t="e">
        <f t="shared" si="51"/>
        <v>#REF!</v>
      </c>
      <c r="R92" s="40" t="e">
        <f t="shared" si="53"/>
        <v>#REF!</v>
      </c>
    </row>
    <row r="93" spans="1:18" ht="15" hidden="1" x14ac:dyDescent="0.25">
      <c r="A93" s="73" t="s">
        <v>24</v>
      </c>
      <c r="B93" s="74" t="e">
        <v>#REF!</v>
      </c>
      <c r="C93" s="74" t="e">
        <v>#REF!</v>
      </c>
      <c r="D93" s="74" t="e">
        <v>#REF!</v>
      </c>
      <c r="E93" s="75" t="e">
        <f t="shared" si="44"/>
        <v>#REF!</v>
      </c>
      <c r="F93" s="75" t="e">
        <f t="shared" si="45"/>
        <v>#REF!</v>
      </c>
      <c r="G93" s="74" t="e">
        <f t="shared" si="46"/>
        <v>#REF!</v>
      </c>
      <c r="H93" s="74" t="e">
        <f t="shared" si="47"/>
        <v>#REF!</v>
      </c>
      <c r="I93" s="75" t="e">
        <f t="shared" si="52"/>
        <v>#REF!</v>
      </c>
      <c r="J93" s="67"/>
      <c r="K93" s="74" t="e">
        <v>#REF!</v>
      </c>
      <c r="L93" s="74" t="e">
        <v>#REF!</v>
      </c>
      <c r="M93" s="74" t="e">
        <v>#REF!</v>
      </c>
      <c r="N93" s="75" t="e">
        <f t="shared" si="48"/>
        <v>#REF!</v>
      </c>
      <c r="O93" s="75" t="e">
        <f t="shared" si="49"/>
        <v>#REF!</v>
      </c>
      <c r="P93" s="74" t="e">
        <f t="shared" si="50"/>
        <v>#REF!</v>
      </c>
      <c r="Q93" s="74" t="e">
        <f t="shared" si="51"/>
        <v>#REF!</v>
      </c>
      <c r="R93" s="75" t="e">
        <f t="shared" si="53"/>
        <v>#REF!</v>
      </c>
    </row>
    <row r="94" spans="1:18" ht="15" x14ac:dyDescent="0.25">
      <c r="A94" s="69" t="s">
        <v>25</v>
      </c>
      <c r="B94" s="70">
        <v>2083632</v>
      </c>
      <c r="C94" s="70">
        <v>305650</v>
      </c>
      <c r="D94" s="70">
        <v>2007623</v>
      </c>
      <c r="E94" s="71">
        <f t="shared" si="44"/>
        <v>5.5683723212825127</v>
      </c>
      <c r="F94" s="71">
        <f t="shared" si="45"/>
        <v>-3.6479090357606325E-2</v>
      </c>
      <c r="G94" s="70">
        <f t="shared" si="46"/>
        <v>1701973</v>
      </c>
      <c r="H94" s="70">
        <f t="shared" si="47"/>
        <v>-76009</v>
      </c>
      <c r="I94" s="71">
        <f t="shared" si="52"/>
        <v>0.84712047319381356</v>
      </c>
      <c r="J94" s="72"/>
      <c r="K94" s="70">
        <v>12179088</v>
      </c>
      <c r="L94" s="70">
        <v>1199344</v>
      </c>
      <c r="M94" s="70">
        <v>10559472</v>
      </c>
      <c r="N94" s="71">
        <f t="shared" si="48"/>
        <v>7.8043730572713077</v>
      </c>
      <c r="O94" s="71">
        <f t="shared" si="49"/>
        <v>-0.13298335638924685</v>
      </c>
      <c r="P94" s="70">
        <f t="shared" si="50"/>
        <v>9360128</v>
      </c>
      <c r="Q94" s="70">
        <f t="shared" si="51"/>
        <v>-1619616</v>
      </c>
      <c r="R94" s="71">
        <f t="shared" si="53"/>
        <v>0.8870694095955467</v>
      </c>
    </row>
    <row r="95" spans="1:18" ht="15" x14ac:dyDescent="0.25">
      <c r="A95" s="76" t="s">
        <v>26</v>
      </c>
      <c r="B95" s="77">
        <v>294777</v>
      </c>
      <c r="C95" s="77">
        <v>49950</v>
      </c>
      <c r="D95" s="77">
        <v>214787</v>
      </c>
      <c r="E95" s="78">
        <f t="shared" si="44"/>
        <v>3.3000400400400398</v>
      </c>
      <c r="F95" s="78">
        <f t="shared" si="45"/>
        <v>-0.27135767037455427</v>
      </c>
      <c r="G95" s="77">
        <f t="shared" si="46"/>
        <v>164837</v>
      </c>
      <c r="H95" s="77">
        <f t="shared" si="47"/>
        <v>-79990</v>
      </c>
      <c r="I95" s="78">
        <f t="shared" si="52"/>
        <v>9.0629797066421144E-2</v>
      </c>
      <c r="J95" s="79"/>
      <c r="K95" s="77">
        <v>1905361</v>
      </c>
      <c r="L95" s="77">
        <v>202491</v>
      </c>
      <c r="M95" s="77">
        <v>1276733</v>
      </c>
      <c r="N95" s="78">
        <f t="shared" si="48"/>
        <v>5.305134549189841</v>
      </c>
      <c r="O95" s="78">
        <f t="shared" si="49"/>
        <v>-0.329925930046852</v>
      </c>
      <c r="P95" s="77">
        <f t="shared" si="50"/>
        <v>1074242</v>
      </c>
      <c r="Q95" s="77">
        <f t="shared" si="51"/>
        <v>-628628</v>
      </c>
      <c r="R95" s="78">
        <f t="shared" si="53"/>
        <v>0.10725449042538786</v>
      </c>
    </row>
    <row r="96" spans="1:18" ht="15" x14ac:dyDescent="0.25">
      <c r="A96" s="42" t="s">
        <v>27</v>
      </c>
      <c r="B96" s="19">
        <v>13928</v>
      </c>
      <c r="C96" s="19">
        <v>3495</v>
      </c>
      <c r="D96" s="19">
        <v>12459</v>
      </c>
      <c r="E96" s="20">
        <f t="shared" si="44"/>
        <v>2.5648068669527899</v>
      </c>
      <c r="F96" s="20">
        <f t="shared" si="45"/>
        <v>-0.10547099368179202</v>
      </c>
      <c r="G96" s="19">
        <f t="shared" si="46"/>
        <v>8964</v>
      </c>
      <c r="H96" s="19">
        <f t="shared" si="47"/>
        <v>-1469</v>
      </c>
      <c r="I96" s="20">
        <f t="shared" si="52"/>
        <v>5.257099552815306E-3</v>
      </c>
      <c r="J96" s="80"/>
      <c r="K96" s="19">
        <v>115194</v>
      </c>
      <c r="L96" s="19">
        <v>14321</v>
      </c>
      <c r="M96" s="19">
        <v>88048</v>
      </c>
      <c r="N96" s="20">
        <f t="shared" si="48"/>
        <v>5.1481740101948192</v>
      </c>
      <c r="O96" s="20">
        <f t="shared" si="49"/>
        <v>-0.23565463479000648</v>
      </c>
      <c r="P96" s="19">
        <f t="shared" si="50"/>
        <v>73727</v>
      </c>
      <c r="Q96" s="19">
        <f t="shared" si="51"/>
        <v>-27146</v>
      </c>
      <c r="R96" s="20">
        <f t="shared" si="53"/>
        <v>7.3966470459951687E-3</v>
      </c>
    </row>
    <row r="97" spans="1:18" ht="15" x14ac:dyDescent="0.25">
      <c r="A97" s="42" t="s">
        <v>28</v>
      </c>
      <c r="B97" s="19">
        <v>972</v>
      </c>
      <c r="C97" s="19">
        <v>103</v>
      </c>
      <c r="D97" s="19">
        <v>1384</v>
      </c>
      <c r="E97" s="20">
        <f t="shared" si="44"/>
        <v>12.436893203883495</v>
      </c>
      <c r="F97" s="20">
        <f t="shared" si="45"/>
        <v>0.4238683127572016</v>
      </c>
      <c r="G97" s="19">
        <f t="shared" si="46"/>
        <v>1281</v>
      </c>
      <c r="H97" s="19">
        <f t="shared" si="47"/>
        <v>412</v>
      </c>
      <c r="I97" s="20">
        <f t="shared" si="52"/>
        <v>5.8398152187947531E-4</v>
      </c>
      <c r="J97" s="80"/>
      <c r="K97" s="19">
        <v>11840</v>
      </c>
      <c r="L97" s="19">
        <v>944</v>
      </c>
      <c r="M97" s="19">
        <v>8258</v>
      </c>
      <c r="N97" s="20">
        <f t="shared" si="48"/>
        <v>7.7478813559322042</v>
      </c>
      <c r="O97" s="20">
        <f t="shared" si="49"/>
        <v>-0.30253378378378382</v>
      </c>
      <c r="P97" s="19">
        <f t="shared" si="50"/>
        <v>7314</v>
      </c>
      <c r="Q97" s="19">
        <f t="shared" si="51"/>
        <v>-3582</v>
      </c>
      <c r="R97" s="20">
        <f t="shared" si="53"/>
        <v>6.9372968501076797E-4</v>
      </c>
    </row>
    <row r="98" spans="1:18" ht="15" x14ac:dyDescent="0.25">
      <c r="A98" s="42" t="s">
        <v>29</v>
      </c>
      <c r="B98" s="19">
        <v>26707</v>
      </c>
      <c r="C98" s="19">
        <v>545</v>
      </c>
      <c r="D98" s="19">
        <v>8100</v>
      </c>
      <c r="E98" s="20">
        <f t="shared" si="44"/>
        <v>13.862385321100918</v>
      </c>
      <c r="F98" s="20">
        <f t="shared" si="45"/>
        <v>-0.69670872804882622</v>
      </c>
      <c r="G98" s="19">
        <f t="shared" si="46"/>
        <v>7555</v>
      </c>
      <c r="H98" s="19">
        <f t="shared" si="47"/>
        <v>-18607</v>
      </c>
      <c r="I98" s="20">
        <f t="shared" si="52"/>
        <v>3.417810930074964E-3</v>
      </c>
      <c r="J98" s="80"/>
      <c r="K98" s="19">
        <v>358787</v>
      </c>
      <c r="L98" s="19">
        <v>3093</v>
      </c>
      <c r="M98" s="19">
        <v>257029</v>
      </c>
      <c r="N98" s="20">
        <f t="shared" si="48"/>
        <v>82.100226317491106</v>
      </c>
      <c r="O98" s="20">
        <f t="shared" si="49"/>
        <v>-0.28361674196668218</v>
      </c>
      <c r="P98" s="19">
        <f t="shared" si="50"/>
        <v>253936</v>
      </c>
      <c r="Q98" s="19">
        <f t="shared" si="51"/>
        <v>-101758</v>
      </c>
      <c r="R98" s="20">
        <f t="shared" si="53"/>
        <v>2.1592231437228469E-2</v>
      </c>
    </row>
    <row r="99" spans="1:18" ht="15" x14ac:dyDescent="0.25">
      <c r="A99" s="42" t="s">
        <v>30</v>
      </c>
      <c r="B99" s="19">
        <v>5857</v>
      </c>
      <c r="C99" s="19">
        <v>2405</v>
      </c>
      <c r="D99" s="19">
        <v>8841</v>
      </c>
      <c r="E99" s="20">
        <f t="shared" si="44"/>
        <v>2.676091476091476</v>
      </c>
      <c r="F99" s="20">
        <f t="shared" si="45"/>
        <v>0.50947584087416775</v>
      </c>
      <c r="G99" s="19">
        <f t="shared" si="46"/>
        <v>6436</v>
      </c>
      <c r="H99" s="19">
        <f t="shared" si="47"/>
        <v>2984</v>
      </c>
      <c r="I99" s="20">
        <f t="shared" si="52"/>
        <v>3.730477337381822E-3</v>
      </c>
      <c r="J99" s="80"/>
      <c r="K99" s="19">
        <v>33520</v>
      </c>
      <c r="L99" s="19">
        <v>8174</v>
      </c>
      <c r="M99" s="19">
        <v>49447</v>
      </c>
      <c r="N99" s="20">
        <f t="shared" si="48"/>
        <v>5.0493026669929044</v>
      </c>
      <c r="O99" s="20">
        <f t="shared" si="49"/>
        <v>0.47514916467780433</v>
      </c>
      <c r="P99" s="19">
        <f t="shared" si="50"/>
        <v>41273</v>
      </c>
      <c r="Q99" s="19">
        <f t="shared" si="51"/>
        <v>15927</v>
      </c>
      <c r="R99" s="20">
        <f t="shared" si="53"/>
        <v>4.1538934045443751E-3</v>
      </c>
    </row>
    <row r="100" spans="1:18" ht="15" x14ac:dyDescent="0.25">
      <c r="A100" s="42" t="s">
        <v>31</v>
      </c>
      <c r="B100" s="19">
        <v>6257</v>
      </c>
      <c r="C100" s="19">
        <v>65</v>
      </c>
      <c r="D100" s="19">
        <v>3764</v>
      </c>
      <c r="E100" s="20">
        <f t="shared" si="44"/>
        <v>56.907692307692308</v>
      </c>
      <c r="F100" s="20">
        <f t="shared" si="45"/>
        <v>-0.39843375419530125</v>
      </c>
      <c r="G100" s="19">
        <f t="shared" si="46"/>
        <v>3699</v>
      </c>
      <c r="H100" s="19">
        <f t="shared" si="47"/>
        <v>-2493</v>
      </c>
      <c r="I100" s="20">
        <f t="shared" si="52"/>
        <v>1.5882272025681684E-3</v>
      </c>
      <c r="J100" s="80"/>
      <c r="K100" s="19">
        <v>391200</v>
      </c>
      <c r="L100" s="19">
        <v>2180</v>
      </c>
      <c r="M100" s="19">
        <v>211777</v>
      </c>
      <c r="N100" s="20">
        <f t="shared" si="48"/>
        <v>96.145412844036699</v>
      </c>
      <c r="O100" s="20">
        <f t="shared" si="49"/>
        <v>-0.4586477505112474</v>
      </c>
      <c r="P100" s="19">
        <f t="shared" si="50"/>
        <v>209597</v>
      </c>
      <c r="Q100" s="19">
        <f t="shared" si="51"/>
        <v>-179423</v>
      </c>
      <c r="R100" s="20">
        <f t="shared" si="53"/>
        <v>1.77907473362225E-2</v>
      </c>
    </row>
    <row r="101" spans="1:18" ht="15" x14ac:dyDescent="0.25">
      <c r="A101" s="42" t="s">
        <v>33</v>
      </c>
      <c r="B101" s="19">
        <v>1070717</v>
      </c>
      <c r="C101" s="19">
        <v>14994</v>
      </c>
      <c r="D101" s="19">
        <v>1033439</v>
      </c>
      <c r="E101" s="20">
        <f t="shared" si="44"/>
        <v>67.923502734427103</v>
      </c>
      <c r="F101" s="20">
        <f t="shared" si="45"/>
        <v>-3.4815922414606293E-2</v>
      </c>
      <c r="G101" s="19">
        <f t="shared" si="46"/>
        <v>1018445</v>
      </c>
      <c r="H101" s="19">
        <f t="shared" si="47"/>
        <v>-37278</v>
      </c>
      <c r="I101" s="20">
        <f t="shared" si="52"/>
        <v>0.43606161848959762</v>
      </c>
      <c r="J101" s="80"/>
      <c r="K101" s="19">
        <v>5132236</v>
      </c>
      <c r="L101" s="19">
        <v>86152</v>
      </c>
      <c r="M101" s="19">
        <v>4536259</v>
      </c>
      <c r="N101" s="20">
        <f t="shared" si="48"/>
        <v>51.654134552883278</v>
      </c>
      <c r="O101" s="20">
        <f t="shared" si="49"/>
        <v>-0.11612423902564106</v>
      </c>
      <c r="P101" s="19">
        <f t="shared" si="50"/>
        <v>4450107</v>
      </c>
      <c r="Q101" s="19">
        <f t="shared" si="51"/>
        <v>-595977</v>
      </c>
      <c r="R101" s="20">
        <f t="shared" si="53"/>
        <v>0.38107744335156957</v>
      </c>
    </row>
    <row r="102" spans="1:18" ht="15" x14ac:dyDescent="0.25">
      <c r="A102" s="42" t="s">
        <v>34</v>
      </c>
      <c r="B102" s="19">
        <v>94991</v>
      </c>
      <c r="C102" s="19">
        <v>52639</v>
      </c>
      <c r="D102" s="19">
        <v>108904</v>
      </c>
      <c r="E102" s="20">
        <f t="shared" si="44"/>
        <v>1.0688842873154885</v>
      </c>
      <c r="F102" s="20">
        <f t="shared" si="45"/>
        <v>0.14646650735332822</v>
      </c>
      <c r="G102" s="19">
        <f t="shared" si="46"/>
        <v>56265</v>
      </c>
      <c r="H102" s="19">
        <f t="shared" si="47"/>
        <v>13913</v>
      </c>
      <c r="I102" s="20">
        <f t="shared" si="52"/>
        <v>4.5952256978874555E-2</v>
      </c>
      <c r="J102" s="80"/>
      <c r="K102" s="19">
        <v>511298</v>
      </c>
      <c r="L102" s="19">
        <v>201682</v>
      </c>
      <c r="M102" s="19">
        <v>524499</v>
      </c>
      <c r="N102" s="20">
        <f t="shared" si="48"/>
        <v>1.6006237542269512</v>
      </c>
      <c r="O102" s="20">
        <f t="shared" si="49"/>
        <v>2.5818602850001371E-2</v>
      </c>
      <c r="P102" s="19">
        <f t="shared" si="50"/>
        <v>322817</v>
      </c>
      <c r="Q102" s="19">
        <f t="shared" si="51"/>
        <v>13201</v>
      </c>
      <c r="R102" s="20">
        <f t="shared" si="53"/>
        <v>4.4061579808484234E-2</v>
      </c>
    </row>
    <row r="103" spans="1:18" ht="15" x14ac:dyDescent="0.25">
      <c r="A103" s="42" t="s">
        <v>35</v>
      </c>
      <c r="B103" s="19">
        <v>91202</v>
      </c>
      <c r="C103" s="19">
        <v>9469</v>
      </c>
      <c r="D103" s="19">
        <v>128308</v>
      </c>
      <c r="E103" s="20">
        <f t="shared" si="44"/>
        <v>12.550322103706833</v>
      </c>
      <c r="F103" s="20">
        <f t="shared" si="45"/>
        <v>0.40685511282647302</v>
      </c>
      <c r="G103" s="19">
        <f t="shared" si="46"/>
        <v>118839</v>
      </c>
      <c r="H103" s="19">
        <f t="shared" si="47"/>
        <v>37106</v>
      </c>
      <c r="I103" s="20">
        <f t="shared" si="52"/>
        <v>5.4139812940254134E-2</v>
      </c>
      <c r="J103" s="80"/>
      <c r="K103" s="19">
        <v>448358</v>
      </c>
      <c r="L103" s="19">
        <v>23025</v>
      </c>
      <c r="M103" s="19">
        <v>538588</v>
      </c>
      <c r="N103" s="20">
        <f t="shared" si="48"/>
        <v>22.391444082519001</v>
      </c>
      <c r="O103" s="20">
        <f t="shared" si="49"/>
        <v>0.20124543333675327</v>
      </c>
      <c r="P103" s="19">
        <f t="shared" si="50"/>
        <v>515563</v>
      </c>
      <c r="Q103" s="19">
        <f t="shared" si="51"/>
        <v>90230</v>
      </c>
      <c r="R103" s="20">
        <f t="shared" si="53"/>
        <v>4.5245154225064123E-2</v>
      </c>
    </row>
    <row r="104" spans="1:18" ht="15" x14ac:dyDescent="0.25">
      <c r="A104" s="42" t="s">
        <v>36</v>
      </c>
      <c r="B104" s="19">
        <v>67755</v>
      </c>
      <c r="C104" s="19">
        <v>24046</v>
      </c>
      <c r="D104" s="19">
        <v>72154</v>
      </c>
      <c r="E104" s="20">
        <f t="shared" si="44"/>
        <v>2.0006653913332779</v>
      </c>
      <c r="F104" s="20">
        <f t="shared" si="45"/>
        <v>6.4925097778761653E-2</v>
      </c>
      <c r="G104" s="19">
        <f t="shared" si="46"/>
        <v>48108</v>
      </c>
      <c r="H104" s="19">
        <f t="shared" si="47"/>
        <v>4399</v>
      </c>
      <c r="I104" s="20">
        <f t="shared" si="52"/>
        <v>3.0445522203534438E-2</v>
      </c>
      <c r="J104" s="80"/>
      <c r="K104" s="19">
        <v>446154</v>
      </c>
      <c r="L104" s="19">
        <v>61964</v>
      </c>
      <c r="M104" s="19">
        <v>475192</v>
      </c>
      <c r="N104" s="20">
        <f t="shared" si="48"/>
        <v>6.6688399715964106</v>
      </c>
      <c r="O104" s="20">
        <f t="shared" si="49"/>
        <v>6.5085149970637968E-2</v>
      </c>
      <c r="P104" s="19">
        <f t="shared" si="50"/>
        <v>413228</v>
      </c>
      <c r="Q104" s="19">
        <f t="shared" si="51"/>
        <v>29038</v>
      </c>
      <c r="R104" s="20">
        <f t="shared" si="53"/>
        <v>3.9919447381888698E-2</v>
      </c>
    </row>
    <row r="105" spans="1:18" ht="15" x14ac:dyDescent="0.25">
      <c r="A105" s="42" t="s">
        <v>37</v>
      </c>
      <c r="B105" s="19">
        <v>68478</v>
      </c>
      <c r="C105" s="19">
        <v>3193</v>
      </c>
      <c r="D105" s="19">
        <v>81123</v>
      </c>
      <c r="E105" s="20">
        <f t="shared" si="44"/>
        <v>24.406514249921702</v>
      </c>
      <c r="F105" s="20">
        <f t="shared" si="45"/>
        <v>0.184657846315605</v>
      </c>
      <c r="G105" s="19">
        <f t="shared" si="46"/>
        <v>77930</v>
      </c>
      <c r="H105" s="19">
        <f t="shared" si="47"/>
        <v>12645</v>
      </c>
      <c r="I105" s="20">
        <f t="shared" si="52"/>
        <v>3.4230009392650779E-2</v>
      </c>
      <c r="J105" s="80"/>
      <c r="K105" s="19">
        <v>300199</v>
      </c>
      <c r="L105" s="19">
        <v>24994</v>
      </c>
      <c r="M105" s="19">
        <v>398315</v>
      </c>
      <c r="N105" s="20">
        <f t="shared" si="48"/>
        <v>14.936424741938065</v>
      </c>
      <c r="O105" s="20">
        <f t="shared" si="49"/>
        <v>0.32683653176726102</v>
      </c>
      <c r="P105" s="19">
        <f t="shared" si="50"/>
        <v>373321</v>
      </c>
      <c r="Q105" s="19">
        <f t="shared" si="51"/>
        <v>98116</v>
      </c>
      <c r="R105" s="20">
        <f t="shared" si="53"/>
        <v>3.3461242369225486E-2</v>
      </c>
    </row>
    <row r="106" spans="1:18" ht="15" x14ac:dyDescent="0.25">
      <c r="A106" s="42" t="s">
        <v>39</v>
      </c>
      <c r="B106" s="19">
        <v>58844</v>
      </c>
      <c r="C106" s="19">
        <v>23568</v>
      </c>
      <c r="D106" s="19">
        <v>70056</v>
      </c>
      <c r="E106" s="20">
        <f t="shared" si="44"/>
        <v>1.9725050916496945</v>
      </c>
      <c r="F106" s="20">
        <f t="shared" si="45"/>
        <v>0.19053769288287681</v>
      </c>
      <c r="G106" s="19">
        <f t="shared" si="46"/>
        <v>46488</v>
      </c>
      <c r="H106" s="19">
        <f t="shared" si="47"/>
        <v>11212</v>
      </c>
      <c r="I106" s="20">
        <f t="shared" si="52"/>
        <v>2.9560266977448357E-2</v>
      </c>
      <c r="J106" s="80"/>
      <c r="K106" s="19">
        <v>413152</v>
      </c>
      <c r="L106" s="19">
        <v>76970</v>
      </c>
      <c r="M106" s="19">
        <v>362164</v>
      </c>
      <c r="N106" s="20">
        <f t="shared" si="48"/>
        <v>3.7052617903079126</v>
      </c>
      <c r="O106" s="20">
        <f t="shared" si="49"/>
        <v>-0.12341220664549613</v>
      </c>
      <c r="P106" s="19">
        <f t="shared" si="50"/>
        <v>285194</v>
      </c>
      <c r="Q106" s="19">
        <f t="shared" si="51"/>
        <v>-50988</v>
      </c>
      <c r="R106" s="20">
        <f t="shared" si="53"/>
        <v>3.0424305841879364E-2</v>
      </c>
    </row>
    <row r="107" spans="1:18" ht="15" x14ac:dyDescent="0.25">
      <c r="A107" s="42" t="s">
        <v>40</v>
      </c>
      <c r="B107" s="19">
        <v>6276</v>
      </c>
      <c r="C107" s="19">
        <v>135</v>
      </c>
      <c r="D107" s="19">
        <v>1557</v>
      </c>
      <c r="E107" s="20">
        <f t="shared" si="44"/>
        <v>10.533333333333333</v>
      </c>
      <c r="F107" s="20">
        <f t="shared" si="45"/>
        <v>-0.75191204588910132</v>
      </c>
      <c r="G107" s="19">
        <f t="shared" si="46"/>
        <v>1422</v>
      </c>
      <c r="H107" s="19">
        <f t="shared" si="47"/>
        <v>-4719</v>
      </c>
      <c r="I107" s="20">
        <f t="shared" si="52"/>
        <v>6.5697921211440972E-4</v>
      </c>
      <c r="J107" s="80"/>
      <c r="K107" s="19">
        <v>302987</v>
      </c>
      <c r="L107" s="19">
        <v>1074</v>
      </c>
      <c r="M107" s="19">
        <v>134650</v>
      </c>
      <c r="N107" s="20">
        <f t="shared" si="48"/>
        <v>124.37243947858472</v>
      </c>
      <c r="O107" s="20">
        <f t="shared" si="49"/>
        <v>-0.55559149402449615</v>
      </c>
      <c r="P107" s="19">
        <f t="shared" si="50"/>
        <v>133576</v>
      </c>
      <c r="Q107" s="19">
        <f t="shared" si="51"/>
        <v>-168337</v>
      </c>
      <c r="R107" s="20">
        <f t="shared" si="53"/>
        <v>1.1311540577222078E-2</v>
      </c>
    </row>
    <row r="108" spans="1:18" ht="15" x14ac:dyDescent="0.25">
      <c r="A108" s="42" t="s">
        <v>41</v>
      </c>
      <c r="B108" s="19">
        <v>9158</v>
      </c>
      <c r="C108" s="19">
        <v>1556</v>
      </c>
      <c r="D108" s="19">
        <v>3340</v>
      </c>
      <c r="E108" s="20">
        <f t="shared" si="44"/>
        <v>1.1465295629820051</v>
      </c>
      <c r="F108" s="20">
        <f t="shared" si="45"/>
        <v>-0.63529154837300728</v>
      </c>
      <c r="G108" s="19">
        <f t="shared" si="46"/>
        <v>1784</v>
      </c>
      <c r="H108" s="19">
        <f t="shared" si="47"/>
        <v>-5818</v>
      </c>
      <c r="I108" s="20">
        <f t="shared" si="52"/>
        <v>1.4093195686975778E-3</v>
      </c>
      <c r="J108" s="80"/>
      <c r="K108" s="19">
        <v>470671</v>
      </c>
      <c r="L108" s="19">
        <v>19836</v>
      </c>
      <c r="M108" s="19">
        <v>202244</v>
      </c>
      <c r="N108" s="20">
        <f t="shared" si="48"/>
        <v>9.1958056059689461</v>
      </c>
      <c r="O108" s="20">
        <f t="shared" si="49"/>
        <v>-0.57030707224366917</v>
      </c>
      <c r="P108" s="19">
        <f t="shared" si="50"/>
        <v>182408</v>
      </c>
      <c r="Q108" s="19">
        <f t="shared" si="51"/>
        <v>-268427</v>
      </c>
      <c r="R108" s="20">
        <f t="shared" si="53"/>
        <v>1.6989908744891955E-2</v>
      </c>
    </row>
    <row r="109" spans="1:18" ht="15" x14ac:dyDescent="0.25">
      <c r="A109" s="42" t="s">
        <v>48</v>
      </c>
      <c r="B109" s="19">
        <v>20060</v>
      </c>
      <c r="C109" s="19">
        <v>18449</v>
      </c>
      <c r="D109" s="19">
        <v>22292</v>
      </c>
      <c r="E109" s="20">
        <f t="shared" si="44"/>
        <v>0.20830397311507398</v>
      </c>
      <c r="F109" s="20">
        <f t="shared" si="45"/>
        <v>0.11126620139581256</v>
      </c>
      <c r="G109" s="19">
        <f t="shared" si="46"/>
        <v>3843</v>
      </c>
      <c r="H109" s="19">
        <f t="shared" si="47"/>
        <v>2232</v>
      </c>
      <c r="I109" s="20">
        <f t="shared" si="52"/>
        <v>9.4061532411396417E-3</v>
      </c>
      <c r="J109" s="80"/>
      <c r="K109" s="19">
        <v>120169</v>
      </c>
      <c r="L109" s="19">
        <v>46667</v>
      </c>
      <c r="M109" s="19">
        <v>115401</v>
      </c>
      <c r="N109" s="20">
        <f t="shared" si="48"/>
        <v>1.4728609081363704</v>
      </c>
      <c r="O109" s="20">
        <f t="shared" si="49"/>
        <v>-3.9677454251928479E-2</v>
      </c>
      <c r="P109" s="19">
        <f t="shared" si="50"/>
        <v>68734</v>
      </c>
      <c r="Q109" s="19">
        <f t="shared" si="51"/>
        <v>-4768</v>
      </c>
      <c r="R109" s="20">
        <f t="shared" si="53"/>
        <v>9.6944901162421462E-3</v>
      </c>
    </row>
    <row r="110" spans="1:18" ht="15" x14ac:dyDescent="0.25">
      <c r="A110" s="81" t="s">
        <v>50</v>
      </c>
      <c r="B110" s="54">
        <f>B94-SUM(B95:B109)</f>
        <v>247653</v>
      </c>
      <c r="C110" s="54">
        <f t="shared" ref="C110:D110" si="56">C94-SUM(C95:C109)</f>
        <v>101038</v>
      </c>
      <c r="D110" s="54">
        <f t="shared" si="56"/>
        <v>237115</v>
      </c>
      <c r="E110" s="55">
        <f t="shared" si="44"/>
        <v>1.3467903165145785</v>
      </c>
      <c r="F110" s="55">
        <f t="shared" si="45"/>
        <v>-4.2551473230689751E-2</v>
      </c>
      <c r="G110" s="54">
        <f t="shared" si="46"/>
        <v>136077</v>
      </c>
      <c r="H110" s="54">
        <f t="shared" si="47"/>
        <v>-10538</v>
      </c>
      <c r="I110" s="55">
        <f t="shared" si="52"/>
        <v>0.10005114057836112</v>
      </c>
      <c r="J110" s="80"/>
      <c r="K110" s="54">
        <f>K94-SUM(K95:K109)</f>
        <v>1217962</v>
      </c>
      <c r="L110" s="54">
        <f t="shared" ref="L110:M110" si="57">L94-SUM(L95:L109)</f>
        <v>425777</v>
      </c>
      <c r="M110" s="54">
        <f t="shared" si="57"/>
        <v>1380868</v>
      </c>
      <c r="N110" s="55">
        <f t="shared" si="48"/>
        <v>2.2431718951469901</v>
      </c>
      <c r="O110" s="55">
        <f t="shared" si="49"/>
        <v>0.13375294138897598</v>
      </c>
      <c r="P110" s="54">
        <f t="shared" si="50"/>
        <v>955091</v>
      </c>
      <c r="Q110" s="54">
        <f t="shared" si="51"/>
        <v>162906</v>
      </c>
      <c r="R110" s="55">
        <f t="shared" si="53"/>
        <v>0.11600255784468991</v>
      </c>
    </row>
    <row r="111" spans="1:18" ht="21" x14ac:dyDescent="0.35">
      <c r="A111" s="467" t="s">
        <v>65</v>
      </c>
      <c r="B111" s="467"/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467"/>
      <c r="R111" s="467"/>
    </row>
    <row r="112" spans="1:18" ht="15" x14ac:dyDescent="0.25">
      <c r="A112" s="56"/>
      <c r="B112" s="321" t="s">
        <v>115</v>
      </c>
      <c r="C112" s="322"/>
      <c r="D112" s="322"/>
      <c r="E112" s="322"/>
      <c r="F112" s="322"/>
      <c r="G112" s="322"/>
      <c r="H112" s="322"/>
      <c r="I112" s="323"/>
      <c r="J112" s="57"/>
      <c r="K112" s="321" t="str">
        <f>CONCATENATE("acumulado ",B112)</f>
        <v>acumulado mayo</v>
      </c>
      <c r="L112" s="322"/>
      <c r="M112" s="322"/>
      <c r="N112" s="322"/>
      <c r="O112" s="322"/>
      <c r="P112" s="322"/>
      <c r="Q112" s="322"/>
      <c r="R112" s="323"/>
    </row>
    <row r="113" spans="1:24" ht="15" x14ac:dyDescent="0.25">
      <c r="A113" s="3"/>
      <c r="B113" s="4">
        <v>2019</v>
      </c>
      <c r="C113" s="4">
        <v>2021</v>
      </c>
      <c r="D113" s="4">
        <v>2022</v>
      </c>
      <c r="E113" s="4" t="s">
        <v>4</v>
      </c>
      <c r="F113" s="4" t="s">
        <v>5</v>
      </c>
      <c r="G113" s="4" t="s">
        <v>6</v>
      </c>
      <c r="H113" s="4" t="s">
        <v>7</v>
      </c>
      <c r="I113" s="4" t="str">
        <f>CONCATENATE("cuota ",RIGHT(D113,2))</f>
        <v>cuota 22</v>
      </c>
      <c r="J113" s="58"/>
      <c r="K113" s="4">
        <v>2019</v>
      </c>
      <c r="L113" s="4">
        <v>2021</v>
      </c>
      <c r="M113" s="4">
        <v>2022</v>
      </c>
      <c r="N113" s="4" t="s">
        <v>4</v>
      </c>
      <c r="O113" s="4" t="s">
        <v>5</v>
      </c>
      <c r="P113" s="4" t="s">
        <v>6</v>
      </c>
      <c r="Q113" s="4" t="s">
        <v>7</v>
      </c>
      <c r="R113" s="4" t="str">
        <f>CONCATENATE("cuota ",RIGHT(M113,2))</f>
        <v>cuota 22</v>
      </c>
    </row>
    <row r="114" spans="1:24" ht="15" x14ac:dyDescent="0.25">
      <c r="A114" s="59" t="s">
        <v>52</v>
      </c>
      <c r="B114" s="60">
        <v>2509167</v>
      </c>
      <c r="C114" s="60">
        <v>476054</v>
      </c>
      <c r="D114" s="60">
        <v>2369938</v>
      </c>
      <c r="E114" s="61">
        <f t="shared" ref="E114:E124" si="58">D114/C114-1</f>
        <v>3.9782965797997702</v>
      </c>
      <c r="F114" s="61">
        <f t="shared" ref="F114:F124" si="59">D114/B114-1</f>
        <v>-5.5488136102539221E-2</v>
      </c>
      <c r="G114" s="60">
        <f t="shared" ref="G114:G124" si="60">D114-C114</f>
        <v>1893884</v>
      </c>
      <c r="H114" s="60">
        <f t="shared" ref="H114:H124" si="61">D114-B114</f>
        <v>-139229</v>
      </c>
      <c r="I114" s="61">
        <f>D114/$D$114</f>
        <v>1</v>
      </c>
      <c r="J114" s="62"/>
      <c r="K114" s="60">
        <v>13736547</v>
      </c>
      <c r="L114" s="60">
        <v>1715527</v>
      </c>
      <c r="M114" s="60">
        <v>11903772</v>
      </c>
      <c r="N114" s="61">
        <f t="shared" ref="N114:N124" si="62">M114/L114-1</f>
        <v>5.9388426996485624</v>
      </c>
      <c r="O114" s="61">
        <f t="shared" ref="O114:O124" si="63">M114/K114-1</f>
        <v>-0.13342326859872422</v>
      </c>
      <c r="P114" s="60">
        <f t="shared" ref="P114:P124" si="64">M114-L114</f>
        <v>10188245</v>
      </c>
      <c r="Q114" s="60">
        <f t="shared" ref="Q114:Q124" si="65">M114-K114</f>
        <v>-1832775</v>
      </c>
      <c r="R114" s="61">
        <f>M114/$M$114</f>
        <v>1</v>
      </c>
    </row>
    <row r="115" spans="1:24" ht="15" x14ac:dyDescent="0.25">
      <c r="A115" s="82" t="s">
        <v>53</v>
      </c>
      <c r="B115" s="83">
        <v>983762</v>
      </c>
      <c r="C115" s="83">
        <v>187306</v>
      </c>
      <c r="D115" s="83">
        <v>995707</v>
      </c>
      <c r="E115" s="84">
        <f t="shared" si="58"/>
        <v>4.3159375567253582</v>
      </c>
      <c r="F115" s="84">
        <f t="shared" si="59"/>
        <v>1.2142164466608873E-2</v>
      </c>
      <c r="G115" s="83">
        <f t="shared" si="60"/>
        <v>808401</v>
      </c>
      <c r="H115" s="83">
        <f t="shared" si="61"/>
        <v>11945</v>
      </c>
      <c r="I115" s="84">
        <f t="shared" ref="I115:I124" si="66">D115/$D$114</f>
        <v>0.42014052688298176</v>
      </c>
      <c r="J115" s="80"/>
      <c r="K115" s="83">
        <v>5272128</v>
      </c>
      <c r="L115" s="83">
        <v>667222</v>
      </c>
      <c r="M115" s="83">
        <v>4868672</v>
      </c>
      <c r="N115" s="84">
        <f t="shared" si="62"/>
        <v>6.2969296575952232</v>
      </c>
      <c r="O115" s="84">
        <f t="shared" si="63"/>
        <v>-7.6526214841521334E-2</v>
      </c>
      <c r="P115" s="83">
        <f t="shared" si="64"/>
        <v>4201450</v>
      </c>
      <c r="Q115" s="83">
        <f t="shared" si="65"/>
        <v>-403456</v>
      </c>
      <c r="R115" s="84">
        <f t="shared" ref="R115:R124" si="67">M115/$M$114</f>
        <v>0.40900245737233543</v>
      </c>
    </row>
    <row r="116" spans="1:24" ht="15" x14ac:dyDescent="0.25">
      <c r="A116" s="85" t="s">
        <v>54</v>
      </c>
      <c r="B116" s="19">
        <v>745816</v>
      </c>
      <c r="C116" s="19">
        <v>71284</v>
      </c>
      <c r="D116" s="19">
        <v>653261</v>
      </c>
      <c r="E116" s="20">
        <f t="shared" si="58"/>
        <v>8.1642023455473876</v>
      </c>
      <c r="F116" s="20">
        <f t="shared" si="59"/>
        <v>-0.12409897347334997</v>
      </c>
      <c r="G116" s="19">
        <f t="shared" si="60"/>
        <v>581977</v>
      </c>
      <c r="H116" s="19">
        <f t="shared" si="61"/>
        <v>-92555</v>
      </c>
      <c r="I116" s="20">
        <f t="shared" si="66"/>
        <v>0.27564476370267915</v>
      </c>
      <c r="J116" s="80"/>
      <c r="K116" s="19">
        <v>4057298</v>
      </c>
      <c r="L116" s="19">
        <v>321425</v>
      </c>
      <c r="M116" s="19">
        <v>3311807</v>
      </c>
      <c r="N116" s="20">
        <f t="shared" si="62"/>
        <v>9.3035140390448774</v>
      </c>
      <c r="O116" s="20">
        <f t="shared" si="63"/>
        <v>-0.18374075554716462</v>
      </c>
      <c r="P116" s="19">
        <f t="shared" si="64"/>
        <v>2990382</v>
      </c>
      <c r="Q116" s="19">
        <f t="shared" si="65"/>
        <v>-745491</v>
      </c>
      <c r="R116" s="20">
        <f t="shared" si="67"/>
        <v>0.27821492212720472</v>
      </c>
    </row>
    <row r="117" spans="1:24" ht="15" x14ac:dyDescent="0.25">
      <c r="A117" s="85" t="s">
        <v>55</v>
      </c>
      <c r="B117" s="19">
        <v>15812</v>
      </c>
      <c r="C117" s="19">
        <v>3321</v>
      </c>
      <c r="D117" s="19">
        <v>11098</v>
      </c>
      <c r="E117" s="20">
        <f t="shared" si="58"/>
        <v>2.3417645287563986</v>
      </c>
      <c r="F117" s="20">
        <f t="shared" si="59"/>
        <v>-0.29812800404755879</v>
      </c>
      <c r="G117" s="19">
        <f t="shared" si="60"/>
        <v>7777</v>
      </c>
      <c r="H117" s="19">
        <f t="shared" si="61"/>
        <v>-4714</v>
      </c>
      <c r="I117" s="20">
        <f t="shared" si="66"/>
        <v>4.682822926169377E-3</v>
      </c>
      <c r="J117" s="80"/>
      <c r="K117" s="19">
        <v>99309</v>
      </c>
      <c r="L117" s="19">
        <v>15769</v>
      </c>
      <c r="M117" s="19">
        <v>67370</v>
      </c>
      <c r="N117" s="20">
        <f t="shared" si="62"/>
        <v>3.272306423996449</v>
      </c>
      <c r="O117" s="20">
        <f t="shared" si="63"/>
        <v>-0.32161234127823257</v>
      </c>
      <c r="P117" s="19">
        <f t="shared" si="64"/>
        <v>51601</v>
      </c>
      <c r="Q117" s="19">
        <f t="shared" si="65"/>
        <v>-31939</v>
      </c>
      <c r="R117" s="20">
        <f t="shared" si="67"/>
        <v>5.6595506029517365E-3</v>
      </c>
    </row>
    <row r="118" spans="1:24" ht="15" x14ac:dyDescent="0.25">
      <c r="A118" s="85" t="s">
        <v>56</v>
      </c>
      <c r="B118" s="19">
        <v>410407</v>
      </c>
      <c r="C118" s="19">
        <v>65490</v>
      </c>
      <c r="D118" s="19">
        <v>310799</v>
      </c>
      <c r="E118" s="20">
        <f t="shared" si="58"/>
        <v>3.7457474423576116</v>
      </c>
      <c r="F118" s="20">
        <f t="shared" si="59"/>
        <v>-0.24270541194472806</v>
      </c>
      <c r="G118" s="19">
        <f t="shared" si="60"/>
        <v>245309</v>
      </c>
      <c r="H118" s="19">
        <f t="shared" si="61"/>
        <v>-99608</v>
      </c>
      <c r="I118" s="20">
        <f t="shared" si="66"/>
        <v>0.13114224929090973</v>
      </c>
      <c r="J118" s="80"/>
      <c r="K118" s="19">
        <v>2229626</v>
      </c>
      <c r="L118" s="19">
        <v>190702</v>
      </c>
      <c r="M118" s="19">
        <v>1588442</v>
      </c>
      <c r="N118" s="20">
        <f t="shared" si="62"/>
        <v>7.329445941835953</v>
      </c>
      <c r="O118" s="20">
        <f t="shared" si="63"/>
        <v>-0.28757468741394299</v>
      </c>
      <c r="P118" s="19">
        <f t="shared" si="64"/>
        <v>1397740</v>
      </c>
      <c r="Q118" s="19">
        <f t="shared" si="65"/>
        <v>-641184</v>
      </c>
      <c r="R118" s="20">
        <f t="shared" si="67"/>
        <v>0.13344022382149121</v>
      </c>
    </row>
    <row r="119" spans="1:24" ht="15" x14ac:dyDescent="0.25">
      <c r="A119" s="85" t="s">
        <v>57</v>
      </c>
      <c r="B119" s="19">
        <v>67335</v>
      </c>
      <c r="C119" s="19">
        <v>42859</v>
      </c>
      <c r="D119" s="19">
        <v>104052</v>
      </c>
      <c r="E119" s="20">
        <f t="shared" si="58"/>
        <v>1.4277747964254881</v>
      </c>
      <c r="F119" s="20">
        <f t="shared" si="59"/>
        <v>0.54528848295834265</v>
      </c>
      <c r="G119" s="19">
        <f t="shared" si="60"/>
        <v>61193</v>
      </c>
      <c r="H119" s="19">
        <f t="shared" si="61"/>
        <v>36717</v>
      </c>
      <c r="I119" s="20">
        <f t="shared" si="66"/>
        <v>4.3904946036562982E-2</v>
      </c>
      <c r="J119" s="80"/>
      <c r="K119" s="19">
        <v>426994</v>
      </c>
      <c r="L119" s="19">
        <v>132064</v>
      </c>
      <c r="M119" s="19">
        <v>523413</v>
      </c>
      <c r="N119" s="20">
        <f t="shared" si="62"/>
        <v>2.9633283862369759</v>
      </c>
      <c r="O119" s="20">
        <f t="shared" si="63"/>
        <v>0.22580879356618588</v>
      </c>
      <c r="P119" s="19">
        <f t="shared" si="64"/>
        <v>391349</v>
      </c>
      <c r="Q119" s="19">
        <f t="shared" si="65"/>
        <v>96419</v>
      </c>
      <c r="R119" s="20">
        <f t="shared" si="67"/>
        <v>4.3970348222395386E-2</v>
      </c>
    </row>
    <row r="120" spans="1:24" ht="15" x14ac:dyDescent="0.25">
      <c r="A120" s="85" t="s">
        <v>58</v>
      </c>
      <c r="B120" s="19">
        <v>35022</v>
      </c>
      <c r="C120" s="19">
        <v>24025</v>
      </c>
      <c r="D120" s="19">
        <v>44866</v>
      </c>
      <c r="E120" s="20">
        <f t="shared" si="58"/>
        <v>0.8674713839750261</v>
      </c>
      <c r="F120" s="20">
        <f t="shared" si="59"/>
        <v>0.28108046370852602</v>
      </c>
      <c r="G120" s="19">
        <f t="shared" si="60"/>
        <v>20841</v>
      </c>
      <c r="H120" s="19">
        <f t="shared" si="61"/>
        <v>9844</v>
      </c>
      <c r="I120" s="20">
        <f t="shared" si="66"/>
        <v>1.8931296936881892E-2</v>
      </c>
      <c r="J120" s="80"/>
      <c r="K120" s="19">
        <v>219415</v>
      </c>
      <c r="L120" s="19">
        <v>90121</v>
      </c>
      <c r="M120" s="19">
        <v>217474</v>
      </c>
      <c r="N120" s="20">
        <f t="shared" si="62"/>
        <v>1.4131334539119629</v>
      </c>
      <c r="O120" s="20">
        <f t="shared" si="63"/>
        <v>-8.8462502563635415E-3</v>
      </c>
      <c r="P120" s="19">
        <f t="shared" si="64"/>
        <v>127353</v>
      </c>
      <c r="Q120" s="19">
        <f t="shared" si="65"/>
        <v>-1941</v>
      </c>
      <c r="R120" s="20">
        <f t="shared" si="67"/>
        <v>1.8269335131754876E-2</v>
      </c>
    </row>
    <row r="121" spans="1:24" ht="15" x14ac:dyDescent="0.25">
      <c r="A121" s="85" t="s">
        <v>59</v>
      </c>
      <c r="B121" s="19">
        <v>11342</v>
      </c>
      <c r="C121" s="19">
        <v>5644</v>
      </c>
      <c r="D121" s="19">
        <v>10085</v>
      </c>
      <c r="E121" s="20">
        <f t="shared" si="58"/>
        <v>0.78685329553508154</v>
      </c>
      <c r="F121" s="20">
        <f t="shared" si="59"/>
        <v>-0.11082701463586664</v>
      </c>
      <c r="G121" s="19">
        <f t="shared" si="60"/>
        <v>4441</v>
      </c>
      <c r="H121" s="19">
        <f t="shared" si="61"/>
        <v>-1257</v>
      </c>
      <c r="I121" s="20">
        <f t="shared" si="66"/>
        <v>4.2553855839266679E-3</v>
      </c>
      <c r="J121" s="80"/>
      <c r="K121" s="19">
        <v>63419</v>
      </c>
      <c r="L121" s="19">
        <v>20551</v>
      </c>
      <c r="M121" s="19">
        <v>57771</v>
      </c>
      <c r="N121" s="20">
        <f t="shared" si="62"/>
        <v>1.8111040825263975</v>
      </c>
      <c r="O121" s="20">
        <f t="shared" si="63"/>
        <v>-8.9058484050521192E-2</v>
      </c>
      <c r="P121" s="19">
        <f t="shared" si="64"/>
        <v>37220</v>
      </c>
      <c r="Q121" s="19">
        <f t="shared" si="65"/>
        <v>-5648</v>
      </c>
      <c r="R121" s="20">
        <f t="shared" si="67"/>
        <v>4.8531675505881664E-3</v>
      </c>
    </row>
    <row r="122" spans="1:24" ht="15" x14ac:dyDescent="0.25">
      <c r="A122" s="85" t="s">
        <v>60</v>
      </c>
      <c r="B122" s="19">
        <v>129253</v>
      </c>
      <c r="C122" s="19">
        <v>24096</v>
      </c>
      <c r="D122" s="19">
        <v>125910</v>
      </c>
      <c r="E122" s="20">
        <f t="shared" si="58"/>
        <v>4.2253486055776897</v>
      </c>
      <c r="F122" s="20">
        <f t="shared" si="59"/>
        <v>-2.5864003156599868E-2</v>
      </c>
      <c r="G122" s="19">
        <f t="shared" si="60"/>
        <v>101814</v>
      </c>
      <c r="H122" s="19">
        <f t="shared" si="61"/>
        <v>-3343</v>
      </c>
      <c r="I122" s="20">
        <f t="shared" si="66"/>
        <v>5.3127972124165271E-2</v>
      </c>
      <c r="J122" s="80"/>
      <c r="K122" s="19">
        <v>727325</v>
      </c>
      <c r="L122" s="19">
        <v>113367</v>
      </c>
      <c r="M122" s="19">
        <v>683485</v>
      </c>
      <c r="N122" s="20">
        <f t="shared" si="62"/>
        <v>5.0289590445191283</v>
      </c>
      <c r="O122" s="20">
        <f t="shared" si="63"/>
        <v>-6.0275667686385037E-2</v>
      </c>
      <c r="P122" s="19">
        <f t="shared" si="64"/>
        <v>570118</v>
      </c>
      <c r="Q122" s="19">
        <f t="shared" si="65"/>
        <v>-43840</v>
      </c>
      <c r="R122" s="20">
        <f t="shared" si="67"/>
        <v>5.7417514381155825E-2</v>
      </c>
    </row>
    <row r="123" spans="1:24" ht="15" x14ac:dyDescent="0.25">
      <c r="A123" s="86" t="s">
        <v>61</v>
      </c>
      <c r="B123" s="27">
        <v>55886</v>
      </c>
      <c r="C123" s="27">
        <v>35027</v>
      </c>
      <c r="D123" s="27">
        <v>68461</v>
      </c>
      <c r="E123" s="28">
        <f t="shared" si="58"/>
        <v>0.95452079824135661</v>
      </c>
      <c r="F123" s="28">
        <f t="shared" si="59"/>
        <v>0.22501163081988329</v>
      </c>
      <c r="G123" s="27">
        <f t="shared" si="60"/>
        <v>33434</v>
      </c>
      <c r="H123" s="27">
        <f t="shared" si="61"/>
        <v>12575</v>
      </c>
      <c r="I123" s="28">
        <f t="shared" si="66"/>
        <v>2.8887253590600261E-2</v>
      </c>
      <c r="J123" s="80"/>
      <c r="K123" s="27">
        <v>326500</v>
      </c>
      <c r="L123" s="27">
        <v>106021</v>
      </c>
      <c r="M123" s="27">
        <v>340319</v>
      </c>
      <c r="N123" s="28">
        <f t="shared" si="62"/>
        <v>2.2099206760924721</v>
      </c>
      <c r="O123" s="28">
        <f t="shared" si="63"/>
        <v>4.2324655436447145E-2</v>
      </c>
      <c r="P123" s="27">
        <f t="shared" si="64"/>
        <v>234298</v>
      </c>
      <c r="Q123" s="27">
        <f t="shared" si="65"/>
        <v>13819</v>
      </c>
      <c r="R123" s="28">
        <f t="shared" si="67"/>
        <v>2.858917324693383E-2</v>
      </c>
    </row>
    <row r="124" spans="1:24" ht="15" x14ac:dyDescent="0.25">
      <c r="A124" s="87" t="s">
        <v>62</v>
      </c>
      <c r="B124" s="88">
        <f>B114-SUM(B115:B123)</f>
        <v>54532</v>
      </c>
      <c r="C124" s="88">
        <f t="shared" ref="C124:D124" si="68">C114-SUM(C115:C123)</f>
        <v>17002</v>
      </c>
      <c r="D124" s="88">
        <f t="shared" si="68"/>
        <v>45699</v>
      </c>
      <c r="E124" s="89">
        <f t="shared" si="58"/>
        <v>1.6878602517350898</v>
      </c>
      <c r="F124" s="89">
        <f t="shared" si="59"/>
        <v>-0.1619782879777012</v>
      </c>
      <c r="G124" s="88">
        <f t="shared" si="60"/>
        <v>28697</v>
      </c>
      <c r="H124" s="88">
        <f t="shared" si="61"/>
        <v>-8833</v>
      </c>
      <c r="I124" s="89">
        <f t="shared" si="66"/>
        <v>1.9282782925122935E-2</v>
      </c>
      <c r="J124" s="80"/>
      <c r="K124" s="88">
        <f>K114-SUM(K115:K123)</f>
        <v>314533</v>
      </c>
      <c r="L124" s="88">
        <f t="shared" ref="L124:M124" si="69">L114-SUM(L115:L123)</f>
        <v>58285</v>
      </c>
      <c r="M124" s="88">
        <f t="shared" si="69"/>
        <v>245019</v>
      </c>
      <c r="N124" s="89">
        <f t="shared" si="62"/>
        <v>3.2038088702067427</v>
      </c>
      <c r="O124" s="89">
        <f t="shared" si="63"/>
        <v>-0.22100701675181933</v>
      </c>
      <c r="P124" s="88">
        <f t="shared" si="64"/>
        <v>186734</v>
      </c>
      <c r="Q124" s="88">
        <f t="shared" si="65"/>
        <v>-69514</v>
      </c>
      <c r="R124" s="89">
        <f t="shared" si="67"/>
        <v>2.0583307543188833E-2</v>
      </c>
    </row>
    <row r="125" spans="1:24" ht="21" x14ac:dyDescent="0.35">
      <c r="A125" s="436" t="s">
        <v>66</v>
      </c>
      <c r="B125" s="436"/>
      <c r="C125" s="436"/>
      <c r="D125" s="436"/>
      <c r="E125" s="436"/>
      <c r="F125" s="436"/>
      <c r="G125" s="436"/>
      <c r="H125" s="436"/>
      <c r="I125" s="436"/>
      <c r="J125" s="436"/>
      <c r="K125" s="436"/>
      <c r="L125" s="436"/>
      <c r="M125" s="436"/>
      <c r="N125" s="436"/>
      <c r="O125" s="436"/>
      <c r="P125" s="436"/>
      <c r="Q125" s="436"/>
      <c r="R125" s="436"/>
    </row>
    <row r="126" spans="1:24" ht="15" x14ac:dyDescent="0.25">
      <c r="A126" s="56"/>
      <c r="B126" s="321" t="s">
        <v>115</v>
      </c>
      <c r="C126" s="322"/>
      <c r="D126" s="322"/>
      <c r="E126" s="322"/>
      <c r="F126" s="322"/>
      <c r="G126" s="322"/>
      <c r="H126" s="322"/>
      <c r="I126" s="323"/>
      <c r="J126" s="90"/>
      <c r="K126" s="321" t="str">
        <f>CONCATENATE("acumulado ",B126)</f>
        <v>acumulado mayo</v>
      </c>
      <c r="L126" s="322"/>
      <c r="M126" s="322"/>
      <c r="N126" s="322"/>
      <c r="O126" s="322"/>
      <c r="P126" s="322"/>
      <c r="Q126" s="322"/>
      <c r="R126" s="323"/>
    </row>
    <row r="127" spans="1:24" ht="15" x14ac:dyDescent="0.25">
      <c r="A127" s="3"/>
      <c r="B127" s="91">
        <v>2019</v>
      </c>
      <c r="C127" s="321">
        <v>2021</v>
      </c>
      <c r="D127" s="323"/>
      <c r="E127" s="92">
        <v>2022</v>
      </c>
      <c r="F127" s="309" t="s">
        <v>6</v>
      </c>
      <c r="G127" s="310"/>
      <c r="H127" s="309" t="s">
        <v>7</v>
      </c>
      <c r="I127" s="310"/>
      <c r="J127" s="93"/>
      <c r="K127" s="91">
        <v>2019</v>
      </c>
      <c r="L127" s="321">
        <v>2021</v>
      </c>
      <c r="M127" s="323"/>
      <c r="N127" s="92">
        <v>2022</v>
      </c>
      <c r="O127" s="309" t="s">
        <v>6</v>
      </c>
      <c r="P127" s="310"/>
      <c r="Q127" s="309" t="s">
        <v>7</v>
      </c>
      <c r="R127" s="310"/>
    </row>
    <row r="128" spans="1:24" ht="15" x14ac:dyDescent="0.25">
      <c r="A128" s="94" t="s">
        <v>8</v>
      </c>
      <c r="B128" s="95">
        <f>B72/B7</f>
        <v>6.4758545933181058</v>
      </c>
      <c r="C128" s="465">
        <f>C72/C7</f>
        <v>4.1470647164896812</v>
      </c>
      <c r="D128" s="466"/>
      <c r="E128" s="95">
        <f t="shared" ref="E128:E139" si="70">D72/D7</f>
        <v>6.2468712109230848</v>
      </c>
      <c r="F128" s="445">
        <f>E128-C128</f>
        <v>2.0998064944334036</v>
      </c>
      <c r="G128" s="446"/>
      <c r="H128" s="445">
        <f>E128-B128</f>
        <v>-0.22898338239502092</v>
      </c>
      <c r="I128" s="446"/>
      <c r="J128" s="96"/>
      <c r="K128" s="95">
        <f>K72/K7</f>
        <v>7.0132621755869975</v>
      </c>
      <c r="L128" s="465">
        <f>L72/L7</f>
        <v>4.5347961818965219</v>
      </c>
      <c r="M128" s="466"/>
      <c r="N128" s="95">
        <f t="shared" ref="N128:N139" si="71">M72/M7</f>
        <v>6.5350403232447452</v>
      </c>
      <c r="O128" s="445">
        <f>N128-L128</f>
        <v>2.0002441413482233</v>
      </c>
      <c r="P128" s="446"/>
      <c r="Q128" s="445">
        <f>N128-K128</f>
        <v>-0.47822185234225234</v>
      </c>
      <c r="R128" s="446"/>
      <c r="W128" s="97"/>
      <c r="X128" s="97"/>
    </row>
    <row r="129" spans="1:24" ht="15" x14ac:dyDescent="0.25">
      <c r="A129" s="98" t="s">
        <v>9</v>
      </c>
      <c r="B129" s="99">
        <f t="shared" ref="B129:C139" si="72">B73/B8</f>
        <v>6.3595363050320559</v>
      </c>
      <c r="C129" s="455">
        <f t="shared" si="72"/>
        <v>4.1317939850133927</v>
      </c>
      <c r="D129" s="456"/>
      <c r="E129" s="99">
        <f t="shared" si="70"/>
        <v>6.0946883653336297</v>
      </c>
      <c r="F129" s="434">
        <f t="shared" ref="F129:F139" si="73">E129-C129</f>
        <v>1.962894380320237</v>
      </c>
      <c r="G129" s="435"/>
      <c r="H129" s="434">
        <f t="shared" ref="H129:H139" si="74">E129-B129</f>
        <v>-0.26484793969842624</v>
      </c>
      <c r="I129" s="435"/>
      <c r="J129" s="96"/>
      <c r="K129" s="99">
        <f t="shared" ref="K129:L139" si="75">K73/K8</f>
        <v>6.7415698679521059</v>
      </c>
      <c r="L129" s="455">
        <f t="shared" si="75"/>
        <v>4.3921527217584879</v>
      </c>
      <c r="M129" s="456"/>
      <c r="N129" s="99">
        <f t="shared" si="71"/>
        <v>6.2986488015253066</v>
      </c>
      <c r="O129" s="434">
        <f t="shared" ref="O129:O139" si="76">N129-L129</f>
        <v>1.9064960797668187</v>
      </c>
      <c r="P129" s="435"/>
      <c r="Q129" s="434">
        <f t="shared" ref="Q129:Q139" si="77">N129-K129</f>
        <v>-0.44292106642679929</v>
      </c>
      <c r="R129" s="435"/>
      <c r="W129" s="97"/>
      <c r="X129" s="97"/>
    </row>
    <row r="130" spans="1:24" ht="15" x14ac:dyDescent="0.25">
      <c r="A130" s="100" t="s">
        <v>10</v>
      </c>
      <c r="B130" s="101">
        <f t="shared" si="72"/>
        <v>5.9613749415416013</v>
      </c>
      <c r="C130" s="463">
        <f t="shared" si="72"/>
        <v>5.2694166227376558</v>
      </c>
      <c r="D130" s="464"/>
      <c r="E130" s="101">
        <f t="shared" si="70"/>
        <v>6.1956452078059412</v>
      </c>
      <c r="F130" s="443">
        <f t="shared" si="73"/>
        <v>0.92622858506828543</v>
      </c>
      <c r="G130" s="444"/>
      <c r="H130" s="443">
        <f t="shared" si="74"/>
        <v>0.23427026626433989</v>
      </c>
      <c r="I130" s="444"/>
      <c r="J130" s="102"/>
      <c r="K130" s="101">
        <f t="shared" si="75"/>
        <v>6.4336705082497305</v>
      </c>
      <c r="L130" s="463">
        <f t="shared" si="75"/>
        <v>5.7198366103977865</v>
      </c>
      <c r="M130" s="464"/>
      <c r="N130" s="101">
        <f t="shared" si="71"/>
        <v>6.3502350844381592</v>
      </c>
      <c r="O130" s="443">
        <f t="shared" si="76"/>
        <v>0.63039847404037275</v>
      </c>
      <c r="P130" s="444"/>
      <c r="Q130" s="443">
        <f t="shared" si="77"/>
        <v>-8.3435423811571319E-2</v>
      </c>
      <c r="R130" s="444"/>
      <c r="W130" s="97"/>
      <c r="X130" s="97"/>
    </row>
    <row r="131" spans="1:24" ht="15" x14ac:dyDescent="0.25">
      <c r="A131" s="25" t="s">
        <v>11</v>
      </c>
      <c r="B131" s="103">
        <f t="shared" si="72"/>
        <v>6.6814101434362154</v>
      </c>
      <c r="C131" s="461">
        <f t="shared" si="72"/>
        <v>3.7326619125067766</v>
      </c>
      <c r="D131" s="462"/>
      <c r="E131" s="103">
        <f t="shared" si="70"/>
        <v>6.2230944569339179</v>
      </c>
      <c r="F131" s="440">
        <f t="shared" si="73"/>
        <v>2.4904325444271413</v>
      </c>
      <c r="G131" s="441"/>
      <c r="H131" s="440">
        <f t="shared" si="74"/>
        <v>-0.45831568650229748</v>
      </c>
      <c r="I131" s="441"/>
      <c r="J131" s="102"/>
      <c r="K131" s="103">
        <f t="shared" si="75"/>
        <v>7.0404519945568484</v>
      </c>
      <c r="L131" s="461">
        <f t="shared" si="75"/>
        <v>3.8632916192643156</v>
      </c>
      <c r="M131" s="462"/>
      <c r="N131" s="103">
        <f t="shared" si="71"/>
        <v>6.4059160912229691</v>
      </c>
      <c r="O131" s="440">
        <f t="shared" si="76"/>
        <v>2.5426244719586535</v>
      </c>
      <c r="P131" s="441"/>
      <c r="Q131" s="440">
        <f t="shared" si="77"/>
        <v>-0.63453590333387933</v>
      </c>
      <c r="R131" s="441"/>
      <c r="W131" s="97"/>
      <c r="X131" s="97"/>
    </row>
    <row r="132" spans="1:24" ht="15" x14ac:dyDescent="0.25">
      <c r="A132" s="25" t="s">
        <v>12</v>
      </c>
      <c r="B132" s="103">
        <f t="shared" si="72"/>
        <v>6.2395093044105749</v>
      </c>
      <c r="C132" s="461">
        <f t="shared" si="72"/>
        <v>3.8978996499416572</v>
      </c>
      <c r="D132" s="462"/>
      <c r="E132" s="103">
        <f t="shared" si="70"/>
        <v>5.9001814448741827</v>
      </c>
      <c r="F132" s="440">
        <f t="shared" si="73"/>
        <v>2.0022817949325256</v>
      </c>
      <c r="G132" s="441"/>
      <c r="H132" s="440">
        <f t="shared" si="74"/>
        <v>-0.33932785953639222</v>
      </c>
      <c r="I132" s="441"/>
      <c r="J132" s="102"/>
      <c r="K132" s="103">
        <f t="shared" si="75"/>
        <v>6.8268860456159866</v>
      </c>
      <c r="L132" s="461">
        <f t="shared" si="75"/>
        <v>4.4833004430874634</v>
      </c>
      <c r="M132" s="462"/>
      <c r="N132" s="103">
        <f t="shared" si="71"/>
        <v>6.2090593614013185</v>
      </c>
      <c r="O132" s="440">
        <f t="shared" si="76"/>
        <v>1.7257589183138551</v>
      </c>
      <c r="P132" s="441"/>
      <c r="Q132" s="440">
        <f t="shared" si="77"/>
        <v>-0.61782668421466802</v>
      </c>
      <c r="R132" s="441"/>
      <c r="W132" s="97"/>
      <c r="X132" s="97"/>
    </row>
    <row r="133" spans="1:24" ht="15" x14ac:dyDescent="0.25">
      <c r="A133" s="25" t="s">
        <v>13</v>
      </c>
      <c r="B133" s="103">
        <f t="shared" si="72"/>
        <v>4.1080357142857142</v>
      </c>
      <c r="C133" s="461">
        <f t="shared" si="72"/>
        <v>3.6032388663967612</v>
      </c>
      <c r="D133" s="462"/>
      <c r="E133" s="103">
        <f t="shared" si="70"/>
        <v>3.7759703196347032</v>
      </c>
      <c r="F133" s="440">
        <f t="shared" si="73"/>
        <v>0.17273145323794203</v>
      </c>
      <c r="G133" s="441"/>
      <c r="H133" s="440">
        <f t="shared" si="74"/>
        <v>-0.33206539465101104</v>
      </c>
      <c r="I133" s="441"/>
      <c r="J133" s="102"/>
      <c r="K133" s="103">
        <f t="shared" si="75"/>
        <v>3.9935497152267891</v>
      </c>
      <c r="L133" s="461">
        <f t="shared" si="75"/>
        <v>3.9763313609467454</v>
      </c>
      <c r="M133" s="462"/>
      <c r="N133" s="103">
        <f t="shared" si="71"/>
        <v>4.3435123574144487</v>
      </c>
      <c r="O133" s="440">
        <f t="shared" si="76"/>
        <v>0.3671809964677033</v>
      </c>
      <c r="P133" s="441"/>
      <c r="Q133" s="440">
        <f t="shared" si="77"/>
        <v>0.3499626421876596</v>
      </c>
      <c r="R133" s="441"/>
      <c r="W133" s="97"/>
      <c r="X133" s="97"/>
    </row>
    <row r="134" spans="1:24" ht="15" x14ac:dyDescent="0.25">
      <c r="A134" s="104" t="s">
        <v>14</v>
      </c>
      <c r="B134" s="105">
        <f t="shared" si="72"/>
        <v>4.4949363801609969</v>
      </c>
      <c r="C134" s="457">
        <f t="shared" si="72"/>
        <v>2.5606967882416982</v>
      </c>
      <c r="D134" s="458"/>
      <c r="E134" s="105">
        <f t="shared" si="70"/>
        <v>3.4785399117529083</v>
      </c>
      <c r="F134" s="459">
        <f t="shared" si="73"/>
        <v>0.91784312351121011</v>
      </c>
      <c r="G134" s="460"/>
      <c r="H134" s="459">
        <f t="shared" si="74"/>
        <v>-1.0163964684080886</v>
      </c>
      <c r="I134" s="460"/>
      <c r="J134" s="102"/>
      <c r="K134" s="105">
        <f t="shared" si="75"/>
        <v>4.4664727071210866</v>
      </c>
      <c r="L134" s="457">
        <f t="shared" si="75"/>
        <v>2.709613629449346</v>
      </c>
      <c r="M134" s="458"/>
      <c r="N134" s="105">
        <f t="shared" si="71"/>
        <v>3.9823567647878169</v>
      </c>
      <c r="O134" s="459">
        <f t="shared" si="76"/>
        <v>1.2727431353384708</v>
      </c>
      <c r="P134" s="460"/>
      <c r="Q134" s="459">
        <f t="shared" si="77"/>
        <v>-0.48411594233326971</v>
      </c>
      <c r="R134" s="460"/>
      <c r="W134" s="97"/>
      <c r="X134" s="97"/>
    </row>
    <row r="135" spans="1:24" ht="15" x14ac:dyDescent="0.25">
      <c r="A135" s="106" t="s">
        <v>15</v>
      </c>
      <c r="B135" s="107">
        <f t="shared" si="72"/>
        <v>6.7939639882788398</v>
      </c>
      <c r="C135" s="455">
        <f t="shared" si="72"/>
        <v>4.1984114919814548</v>
      </c>
      <c r="D135" s="456"/>
      <c r="E135" s="107">
        <f t="shared" si="70"/>
        <v>6.8763504914570417</v>
      </c>
      <c r="F135" s="434">
        <f t="shared" si="73"/>
        <v>2.6779389994755869</v>
      </c>
      <c r="G135" s="435"/>
      <c r="H135" s="434">
        <f t="shared" si="74"/>
        <v>8.2386503178201842E-2</v>
      </c>
      <c r="I135" s="435"/>
      <c r="J135" s="96"/>
      <c r="K135" s="107">
        <f t="shared" si="75"/>
        <v>7.7625417290203753</v>
      </c>
      <c r="L135" s="455">
        <f t="shared" si="75"/>
        <v>4.9953277295895555</v>
      </c>
      <c r="M135" s="456"/>
      <c r="N135" s="107">
        <f t="shared" si="71"/>
        <v>7.4566146928633277</v>
      </c>
      <c r="O135" s="434">
        <f t="shared" si="76"/>
        <v>2.4612869632737722</v>
      </c>
      <c r="P135" s="435"/>
      <c r="Q135" s="434">
        <f t="shared" si="77"/>
        <v>-0.30592703615704764</v>
      </c>
      <c r="R135" s="435"/>
      <c r="W135" s="97"/>
      <c r="X135" s="97"/>
    </row>
    <row r="136" spans="1:24" ht="15" x14ac:dyDescent="0.25">
      <c r="A136" s="24" t="s">
        <v>16</v>
      </c>
      <c r="B136" s="108">
        <f t="shared" si="72"/>
        <v>7.1129633261423812</v>
      </c>
      <c r="C136" s="453">
        <f t="shared" si="72"/>
        <v>3.1728286384976525</v>
      </c>
      <c r="D136" s="454"/>
      <c r="E136" s="108">
        <f t="shared" si="70"/>
        <v>6.1248983574564972</v>
      </c>
      <c r="F136" s="431">
        <f t="shared" si="73"/>
        <v>2.9520697189588447</v>
      </c>
      <c r="G136" s="432"/>
      <c r="H136" s="431">
        <f t="shared" si="74"/>
        <v>-0.988064968685884</v>
      </c>
      <c r="I136" s="432"/>
      <c r="J136" s="102"/>
      <c r="K136" s="108">
        <f t="shared" si="75"/>
        <v>7.5352408846832635</v>
      </c>
      <c r="L136" s="453">
        <f t="shared" si="75"/>
        <v>3.9045428407130536</v>
      </c>
      <c r="M136" s="454"/>
      <c r="N136" s="108">
        <f t="shared" si="71"/>
        <v>6.8294578443818308</v>
      </c>
      <c r="O136" s="431">
        <f t="shared" si="76"/>
        <v>2.9249150036687772</v>
      </c>
      <c r="P136" s="432"/>
      <c r="Q136" s="431">
        <f t="shared" si="77"/>
        <v>-0.70578304030143268</v>
      </c>
      <c r="R136" s="432"/>
      <c r="W136" s="97"/>
      <c r="X136" s="97"/>
    </row>
    <row r="137" spans="1:24" ht="15" x14ac:dyDescent="0.25">
      <c r="A137" s="25" t="s">
        <v>12</v>
      </c>
      <c r="B137" s="109">
        <f t="shared" si="72"/>
        <v>6.9914532920652785</v>
      </c>
      <c r="C137" s="451">
        <f t="shared" si="72"/>
        <v>4.2073150176976233</v>
      </c>
      <c r="D137" s="452"/>
      <c r="E137" s="109">
        <f t="shared" si="70"/>
        <v>7.1747967479674797</v>
      </c>
      <c r="F137" s="427">
        <f t="shared" si="73"/>
        <v>2.9674817302698564</v>
      </c>
      <c r="G137" s="428"/>
      <c r="H137" s="427">
        <f t="shared" si="74"/>
        <v>0.18334345590220114</v>
      </c>
      <c r="I137" s="428"/>
      <c r="J137" s="102"/>
      <c r="K137" s="109">
        <f t="shared" si="75"/>
        <v>7.8736901157990555</v>
      </c>
      <c r="L137" s="451">
        <f t="shared" si="75"/>
        <v>5.0378505790318719</v>
      </c>
      <c r="M137" s="452"/>
      <c r="N137" s="109">
        <f t="shared" si="71"/>
        <v>7.7026113486094756</v>
      </c>
      <c r="O137" s="427">
        <f t="shared" si="76"/>
        <v>2.6647607695776037</v>
      </c>
      <c r="P137" s="428"/>
      <c r="Q137" s="427">
        <f t="shared" si="77"/>
        <v>-0.17107876718957993</v>
      </c>
      <c r="R137" s="428"/>
      <c r="W137" s="97"/>
      <c r="X137" s="97"/>
    </row>
    <row r="138" spans="1:24" ht="15" x14ac:dyDescent="0.25">
      <c r="A138" s="25" t="s">
        <v>13</v>
      </c>
      <c r="B138" s="109">
        <f t="shared" si="72"/>
        <v>6.9060379328345221</v>
      </c>
      <c r="C138" s="451">
        <f t="shared" si="72"/>
        <v>4.5976154992548439</v>
      </c>
      <c r="D138" s="452"/>
      <c r="E138" s="109">
        <f t="shared" si="70"/>
        <v>6.568483765266607</v>
      </c>
      <c r="F138" s="427">
        <f t="shared" si="73"/>
        <v>1.9708682660117631</v>
      </c>
      <c r="G138" s="428"/>
      <c r="H138" s="427">
        <f t="shared" si="74"/>
        <v>-0.33755416756791501</v>
      </c>
      <c r="I138" s="428"/>
      <c r="J138" s="102"/>
      <c r="K138" s="109">
        <f t="shared" si="75"/>
        <v>7.6932491360868847</v>
      </c>
      <c r="L138" s="451">
        <f t="shared" si="75"/>
        <v>5.3390514631685164</v>
      </c>
      <c r="M138" s="452"/>
      <c r="N138" s="109">
        <f t="shared" si="71"/>
        <v>7.238893166070377</v>
      </c>
      <c r="O138" s="427">
        <f t="shared" si="76"/>
        <v>1.8998417029018606</v>
      </c>
      <c r="P138" s="428"/>
      <c r="Q138" s="427">
        <f t="shared" si="77"/>
        <v>-0.45435597001650763</v>
      </c>
      <c r="R138" s="428"/>
      <c r="W138" s="97"/>
      <c r="X138" s="97"/>
    </row>
    <row r="139" spans="1:24" ht="15" x14ac:dyDescent="0.25">
      <c r="A139" s="26" t="s">
        <v>14</v>
      </c>
      <c r="B139" s="110">
        <f t="shared" si="72"/>
        <v>5.5616280852368538</v>
      </c>
      <c r="C139" s="447">
        <f t="shared" si="72"/>
        <v>5.3384703196347028</v>
      </c>
      <c r="D139" s="448"/>
      <c r="E139" s="110">
        <f t="shared" si="70"/>
        <v>6.176079734219269</v>
      </c>
      <c r="F139" s="449">
        <f t="shared" si="73"/>
        <v>0.83760941458456628</v>
      </c>
      <c r="G139" s="450"/>
      <c r="H139" s="449">
        <f t="shared" si="74"/>
        <v>0.61445164898241522</v>
      </c>
      <c r="I139" s="450"/>
      <c r="J139" s="102"/>
      <c r="K139" s="110">
        <f t="shared" si="75"/>
        <v>7.5276565777185809</v>
      </c>
      <c r="L139" s="447">
        <f t="shared" si="75"/>
        <v>5.9731504450605577</v>
      </c>
      <c r="M139" s="448"/>
      <c r="N139" s="110">
        <f t="shared" si="71"/>
        <v>7.0750021091706738</v>
      </c>
      <c r="O139" s="449">
        <f t="shared" si="76"/>
        <v>1.1018516641101161</v>
      </c>
      <c r="P139" s="450"/>
      <c r="Q139" s="449">
        <f t="shared" si="77"/>
        <v>-0.45265446854790703</v>
      </c>
      <c r="R139" s="450"/>
      <c r="W139" s="97"/>
      <c r="X139" s="97"/>
    </row>
    <row r="140" spans="1:24" ht="15" x14ac:dyDescent="0.25">
      <c r="A140" s="366" t="s">
        <v>17</v>
      </c>
      <c r="B140" s="367"/>
      <c r="C140" s="367"/>
      <c r="D140" s="367"/>
      <c r="E140" s="367"/>
      <c r="F140" s="367"/>
      <c r="G140" s="367"/>
      <c r="H140" s="367"/>
      <c r="I140" s="367"/>
      <c r="J140" s="367"/>
      <c r="K140" s="367"/>
      <c r="L140" s="367"/>
      <c r="M140" s="367"/>
      <c r="N140" s="367"/>
      <c r="O140" s="367"/>
      <c r="P140" s="367"/>
      <c r="Q140" s="367"/>
      <c r="R140" s="368"/>
    </row>
    <row r="141" spans="1:24" ht="21" x14ac:dyDescent="0.35">
      <c r="A141" s="436" t="s">
        <v>67</v>
      </c>
      <c r="B141" s="436"/>
      <c r="C141" s="436"/>
      <c r="D141" s="436"/>
      <c r="E141" s="436"/>
      <c r="F141" s="436"/>
      <c r="G141" s="436"/>
      <c r="H141" s="436"/>
      <c r="I141" s="436"/>
      <c r="J141" s="436"/>
      <c r="K141" s="436"/>
      <c r="L141" s="436"/>
      <c r="M141" s="436"/>
      <c r="N141" s="436"/>
      <c r="O141" s="436"/>
      <c r="P141" s="436"/>
      <c r="Q141" s="436"/>
      <c r="R141" s="436"/>
    </row>
    <row r="142" spans="1:24" ht="15" x14ac:dyDescent="0.25">
      <c r="A142" s="56"/>
      <c r="B142" s="321" t="s">
        <v>115</v>
      </c>
      <c r="C142" s="322"/>
      <c r="D142" s="322"/>
      <c r="E142" s="322"/>
      <c r="F142" s="322"/>
      <c r="G142" s="322"/>
      <c r="H142" s="322"/>
      <c r="I142" s="323"/>
      <c r="J142" s="90"/>
      <c r="K142" s="321" t="str">
        <f>CONCATENATE("acumulado ",B142)</f>
        <v>acumulado mayo</v>
      </c>
      <c r="L142" s="322"/>
      <c r="M142" s="322"/>
      <c r="N142" s="322"/>
      <c r="O142" s="322"/>
      <c r="P142" s="322"/>
      <c r="Q142" s="322"/>
      <c r="R142" s="323"/>
    </row>
    <row r="143" spans="1:24" ht="15" x14ac:dyDescent="0.25">
      <c r="A143" s="3"/>
      <c r="B143" s="91">
        <v>2019</v>
      </c>
      <c r="C143" s="321">
        <v>2021</v>
      </c>
      <c r="D143" s="323"/>
      <c r="E143" s="92">
        <v>2022</v>
      </c>
      <c r="F143" s="309" t="s">
        <v>6</v>
      </c>
      <c r="G143" s="310"/>
      <c r="H143" s="309" t="s">
        <v>7</v>
      </c>
      <c r="I143" s="310"/>
      <c r="J143" s="93"/>
      <c r="K143" s="91">
        <v>2019</v>
      </c>
      <c r="L143" s="321">
        <v>2021</v>
      </c>
      <c r="M143" s="323"/>
      <c r="N143" s="92">
        <v>2022</v>
      </c>
      <c r="O143" s="309" t="s">
        <v>6</v>
      </c>
      <c r="P143" s="310"/>
      <c r="Q143" s="309" t="s">
        <v>7</v>
      </c>
      <c r="R143" s="310"/>
    </row>
    <row r="144" spans="1:24" ht="15" x14ac:dyDescent="0.25">
      <c r="A144" s="94" t="s">
        <v>19</v>
      </c>
      <c r="B144" s="95">
        <f t="shared" ref="B144:D156" si="78">B88/B23</f>
        <v>6.4758545933181058</v>
      </c>
      <c r="C144" s="433">
        <f t="shared" si="78"/>
        <v>4.1470647164896812</v>
      </c>
      <c r="D144" s="433">
        <f t="shared" si="78"/>
        <v>6.2468712109230848</v>
      </c>
      <c r="E144" s="111">
        <f t="shared" ref="E144:E156" si="79">D88/D23</f>
        <v>6.2468712109230848</v>
      </c>
      <c r="F144" s="445">
        <f>E144-C144</f>
        <v>2.0998064944334036</v>
      </c>
      <c r="G144" s="446"/>
      <c r="H144" s="445">
        <f>E144-B144</f>
        <v>-0.22898338239502092</v>
      </c>
      <c r="I144" s="446"/>
      <c r="J144" s="96"/>
      <c r="K144" s="95">
        <f t="shared" ref="K144:M156" si="80">K88/K23</f>
        <v>7.0132621755869975</v>
      </c>
      <c r="L144" s="433">
        <f t="shared" si="80"/>
        <v>4.5347961818965219</v>
      </c>
      <c r="M144" s="433">
        <f t="shared" si="80"/>
        <v>6.5350403232447452</v>
      </c>
      <c r="N144" s="111">
        <f t="shared" ref="N144:N156" si="81">M88/M23</f>
        <v>6.5350403232447452</v>
      </c>
      <c r="O144" s="445">
        <f>N144-L144</f>
        <v>2.0002441413482233</v>
      </c>
      <c r="P144" s="446"/>
      <c r="Q144" s="445">
        <f>N144-K144</f>
        <v>-0.47822185234225234</v>
      </c>
      <c r="R144" s="446"/>
      <c r="W144" s="97"/>
      <c r="X144" s="97"/>
    </row>
    <row r="145" spans="1:24" ht="15" x14ac:dyDescent="0.25">
      <c r="A145" s="112" t="s">
        <v>20</v>
      </c>
      <c r="B145" s="95">
        <f t="shared" si="78"/>
        <v>4.3617773677736773</v>
      </c>
      <c r="C145" s="433">
        <f t="shared" si="78"/>
        <v>2.6751440367980659</v>
      </c>
      <c r="D145" s="433">
        <f t="shared" si="78"/>
        <v>3.8152477228452586</v>
      </c>
      <c r="E145" s="111">
        <f t="shared" si="79"/>
        <v>3.8152477228452586</v>
      </c>
      <c r="F145" s="434">
        <f t="shared" ref="F145:F166" si="82">E145-C145</f>
        <v>1.1401036860471927</v>
      </c>
      <c r="G145" s="435"/>
      <c r="H145" s="434">
        <f t="shared" ref="H145:H166" si="83">E145-B145</f>
        <v>-0.54652964492841871</v>
      </c>
      <c r="I145" s="435"/>
      <c r="J145" s="96"/>
      <c r="K145" s="95">
        <f t="shared" si="80"/>
        <v>4.3908200548056433</v>
      </c>
      <c r="L145" s="433">
        <f t="shared" si="80"/>
        <v>2.6546205392729125</v>
      </c>
      <c r="M145" s="433">
        <f t="shared" si="80"/>
        <v>3.8871025572814859</v>
      </c>
      <c r="N145" s="111">
        <f t="shared" si="81"/>
        <v>3.8871025572814859</v>
      </c>
      <c r="O145" s="434">
        <f t="shared" ref="O145:O166" si="84">N145-L145</f>
        <v>1.2324820180085734</v>
      </c>
      <c r="P145" s="435"/>
      <c r="Q145" s="434">
        <f t="shared" ref="Q145:Q166" si="85">N145-K145</f>
        <v>-0.5037174975241574</v>
      </c>
      <c r="R145" s="435"/>
      <c r="W145" s="97"/>
      <c r="X145" s="97"/>
    </row>
    <row r="146" spans="1:24" ht="15" hidden="1" x14ac:dyDescent="0.25">
      <c r="A146" s="113" t="s">
        <v>21</v>
      </c>
      <c r="B146" s="101" t="e">
        <f t="shared" si="78"/>
        <v>#REF!</v>
      </c>
      <c r="C146" s="442" t="e">
        <f t="shared" si="78"/>
        <v>#REF!</v>
      </c>
      <c r="D146" s="442" t="e">
        <f t="shared" si="78"/>
        <v>#REF!</v>
      </c>
      <c r="E146" s="114" t="e">
        <f t="shared" si="79"/>
        <v>#REF!</v>
      </c>
      <c r="F146" s="443" t="e">
        <f t="shared" si="82"/>
        <v>#REF!</v>
      </c>
      <c r="G146" s="444"/>
      <c r="H146" s="443" t="e">
        <f t="shared" si="83"/>
        <v>#REF!</v>
      </c>
      <c r="I146" s="444"/>
      <c r="J146" s="102"/>
      <c r="K146" s="101" t="e">
        <f t="shared" si="80"/>
        <v>#REF!</v>
      </c>
      <c r="L146" s="442" t="e">
        <f t="shared" si="80"/>
        <v>#REF!</v>
      </c>
      <c r="M146" s="442" t="e">
        <f t="shared" si="80"/>
        <v>#REF!</v>
      </c>
      <c r="N146" s="114" t="e">
        <f t="shared" si="81"/>
        <v>#REF!</v>
      </c>
      <c r="O146" s="443" t="e">
        <f t="shared" si="84"/>
        <v>#REF!</v>
      </c>
      <c r="P146" s="444"/>
      <c r="Q146" s="443" t="e">
        <f t="shared" si="85"/>
        <v>#REF!</v>
      </c>
      <c r="R146" s="444"/>
      <c r="W146" s="97"/>
      <c r="X146" s="97"/>
    </row>
    <row r="147" spans="1:24" ht="15" hidden="1" x14ac:dyDescent="0.25">
      <c r="A147" s="100" t="s">
        <v>22</v>
      </c>
      <c r="B147" s="101" t="e">
        <f t="shared" si="78"/>
        <v>#REF!</v>
      </c>
      <c r="C147" s="442" t="e">
        <f t="shared" si="78"/>
        <v>#REF!</v>
      </c>
      <c r="D147" s="442" t="e">
        <f t="shared" si="78"/>
        <v>#REF!</v>
      </c>
      <c r="E147" s="114" t="e">
        <f t="shared" si="79"/>
        <v>#REF!</v>
      </c>
      <c r="F147" s="443" t="e">
        <f t="shared" si="82"/>
        <v>#REF!</v>
      </c>
      <c r="G147" s="444"/>
      <c r="H147" s="443" t="e">
        <f t="shared" si="83"/>
        <v>#REF!</v>
      </c>
      <c r="I147" s="444"/>
      <c r="J147" s="102"/>
      <c r="K147" s="101" t="e">
        <f t="shared" si="80"/>
        <v>#REF!</v>
      </c>
      <c r="L147" s="442" t="e">
        <f t="shared" si="80"/>
        <v>#REF!</v>
      </c>
      <c r="M147" s="442" t="e">
        <f t="shared" si="80"/>
        <v>#REF!</v>
      </c>
      <c r="N147" s="114" t="e">
        <f t="shared" si="81"/>
        <v>#REF!</v>
      </c>
      <c r="O147" s="443" t="e">
        <f t="shared" si="84"/>
        <v>#REF!</v>
      </c>
      <c r="P147" s="444"/>
      <c r="Q147" s="443" t="e">
        <f t="shared" si="85"/>
        <v>#REF!</v>
      </c>
      <c r="R147" s="444"/>
      <c r="W147" s="97"/>
      <c r="X147" s="97"/>
    </row>
    <row r="148" spans="1:24" ht="15" hidden="1" x14ac:dyDescent="0.25">
      <c r="A148" s="100" t="s">
        <v>23</v>
      </c>
      <c r="B148" s="101" t="e">
        <f t="shared" si="78"/>
        <v>#REF!</v>
      </c>
      <c r="C148" s="442" t="e">
        <f t="shared" si="78"/>
        <v>#REF!</v>
      </c>
      <c r="D148" s="442" t="e">
        <f t="shared" si="78"/>
        <v>#REF!</v>
      </c>
      <c r="E148" s="114" t="e">
        <f t="shared" si="79"/>
        <v>#REF!</v>
      </c>
      <c r="F148" s="443" t="e">
        <f t="shared" si="82"/>
        <v>#REF!</v>
      </c>
      <c r="G148" s="444"/>
      <c r="H148" s="443" t="e">
        <f t="shared" si="83"/>
        <v>#REF!</v>
      </c>
      <c r="I148" s="444"/>
      <c r="J148" s="102"/>
      <c r="K148" s="101" t="e">
        <f t="shared" si="80"/>
        <v>#REF!</v>
      </c>
      <c r="L148" s="442" t="e">
        <f t="shared" si="80"/>
        <v>#REF!</v>
      </c>
      <c r="M148" s="442" t="e">
        <f t="shared" si="80"/>
        <v>#REF!</v>
      </c>
      <c r="N148" s="114" t="e">
        <f t="shared" si="81"/>
        <v>#REF!</v>
      </c>
      <c r="O148" s="443" t="e">
        <f t="shared" si="84"/>
        <v>#REF!</v>
      </c>
      <c r="P148" s="444"/>
      <c r="Q148" s="443" t="e">
        <f t="shared" si="85"/>
        <v>#REF!</v>
      </c>
      <c r="R148" s="444"/>
      <c r="W148" s="97"/>
      <c r="X148" s="97"/>
    </row>
    <row r="149" spans="1:24" ht="15" hidden="1" x14ac:dyDescent="0.25">
      <c r="A149" s="115" t="s">
        <v>68</v>
      </c>
      <c r="B149" s="105" t="e">
        <f t="shared" si="78"/>
        <v>#REF!</v>
      </c>
      <c r="C149" s="439" t="e">
        <f t="shared" si="78"/>
        <v>#REF!</v>
      </c>
      <c r="D149" s="439" t="e">
        <f t="shared" si="78"/>
        <v>#REF!</v>
      </c>
      <c r="E149" s="116" t="e">
        <f t="shared" si="79"/>
        <v>#REF!</v>
      </c>
      <c r="F149" s="440" t="e">
        <f t="shared" si="82"/>
        <v>#REF!</v>
      </c>
      <c r="G149" s="441"/>
      <c r="H149" s="440" t="e">
        <f t="shared" si="83"/>
        <v>#REF!</v>
      </c>
      <c r="I149" s="441"/>
      <c r="J149" s="102"/>
      <c r="K149" s="105" t="e">
        <f t="shared" si="80"/>
        <v>#REF!</v>
      </c>
      <c r="L149" s="439" t="e">
        <f t="shared" si="80"/>
        <v>#REF!</v>
      </c>
      <c r="M149" s="439" t="e">
        <f t="shared" si="80"/>
        <v>#REF!</v>
      </c>
      <c r="N149" s="116" t="e">
        <f t="shared" si="81"/>
        <v>#REF!</v>
      </c>
      <c r="O149" s="440" t="e">
        <f t="shared" si="84"/>
        <v>#REF!</v>
      </c>
      <c r="P149" s="441"/>
      <c r="Q149" s="440" t="e">
        <f t="shared" si="85"/>
        <v>#REF!</v>
      </c>
      <c r="R149" s="441"/>
      <c r="W149" s="97"/>
      <c r="X149" s="97"/>
    </row>
    <row r="150" spans="1:24" ht="15" x14ac:dyDescent="0.25">
      <c r="A150" s="117" t="s">
        <v>25</v>
      </c>
      <c r="B150" s="99">
        <f t="shared" si="78"/>
        <v>7.1872923888860143</v>
      </c>
      <c r="C150" s="438">
        <f t="shared" si="78"/>
        <v>5.9821114025130155</v>
      </c>
      <c r="D150" s="438">
        <f t="shared" si="78"/>
        <v>7.0587803034298471</v>
      </c>
      <c r="E150" s="118">
        <f t="shared" si="79"/>
        <v>7.0587803034298471</v>
      </c>
      <c r="F150" s="434">
        <f t="shared" si="82"/>
        <v>1.0766689009168315</v>
      </c>
      <c r="G150" s="435"/>
      <c r="H150" s="434">
        <f t="shared" si="83"/>
        <v>-0.12851208545616721</v>
      </c>
      <c r="I150" s="435"/>
      <c r="J150" s="96"/>
      <c r="K150" s="99">
        <f t="shared" si="80"/>
        <v>7.5932079965335468</v>
      </c>
      <c r="L150" s="438">
        <f t="shared" si="80"/>
        <v>6.5232790879818987</v>
      </c>
      <c r="M150" s="438">
        <f t="shared" si="80"/>
        <v>7.1555972986269509</v>
      </c>
      <c r="N150" s="118">
        <f t="shared" si="81"/>
        <v>7.1555972986269509</v>
      </c>
      <c r="O150" s="434">
        <f t="shared" si="84"/>
        <v>0.63231821064505223</v>
      </c>
      <c r="P150" s="435"/>
      <c r="Q150" s="434">
        <f t="shared" si="85"/>
        <v>-0.4376106979065959</v>
      </c>
      <c r="R150" s="435"/>
      <c r="W150" s="97"/>
      <c r="X150" s="97"/>
    </row>
    <row r="151" spans="1:24" ht="15" x14ac:dyDescent="0.25">
      <c r="A151" s="119" t="s">
        <v>26</v>
      </c>
      <c r="B151" s="120">
        <f t="shared" si="78"/>
        <v>8.1710001108770367</v>
      </c>
      <c r="C151" s="437">
        <f t="shared" si="78"/>
        <v>7.0730671197960922</v>
      </c>
      <c r="D151" s="437">
        <f t="shared" si="78"/>
        <v>8.3506473309746898</v>
      </c>
      <c r="E151" s="121">
        <f t="shared" si="79"/>
        <v>8.3506473309746898</v>
      </c>
      <c r="F151" s="431">
        <f t="shared" si="82"/>
        <v>1.2775802111785977</v>
      </c>
      <c r="G151" s="432"/>
      <c r="H151" s="431">
        <f t="shared" si="83"/>
        <v>0.1796472200976531</v>
      </c>
      <c r="I151" s="432"/>
      <c r="J151" s="102"/>
      <c r="K151" s="120">
        <f t="shared" si="80"/>
        <v>8.9493903355502944</v>
      </c>
      <c r="L151" s="437">
        <f t="shared" si="80"/>
        <v>7.7959112959112957</v>
      </c>
      <c r="M151" s="437">
        <f t="shared" si="80"/>
        <v>8.1787858016822224</v>
      </c>
      <c r="N151" s="121">
        <f t="shared" si="81"/>
        <v>8.1787858016822224</v>
      </c>
      <c r="O151" s="431">
        <f t="shared" si="84"/>
        <v>0.38287450577092663</v>
      </c>
      <c r="P151" s="432"/>
      <c r="Q151" s="431">
        <f t="shared" si="85"/>
        <v>-0.77060453386807204</v>
      </c>
      <c r="R151" s="432"/>
      <c r="W151" s="97"/>
      <c r="X151" s="97"/>
    </row>
    <row r="152" spans="1:24" ht="15" x14ac:dyDescent="0.25">
      <c r="A152" s="122" t="s">
        <v>27</v>
      </c>
      <c r="B152" s="109">
        <f t="shared" si="78"/>
        <v>8.9974160206718352</v>
      </c>
      <c r="C152" s="429">
        <f t="shared" si="78"/>
        <v>5.776859504132231</v>
      </c>
      <c r="D152" s="429">
        <f t="shared" si="78"/>
        <v>8.7125874125874123</v>
      </c>
      <c r="E152" s="123">
        <f t="shared" si="79"/>
        <v>8.7125874125874123</v>
      </c>
      <c r="F152" s="427">
        <f t="shared" si="82"/>
        <v>2.9357279084551813</v>
      </c>
      <c r="G152" s="428"/>
      <c r="H152" s="427">
        <f t="shared" si="83"/>
        <v>-0.2848286080844229</v>
      </c>
      <c r="I152" s="428"/>
      <c r="J152" s="102"/>
      <c r="K152" s="109">
        <f t="shared" si="80"/>
        <v>9.7046335299073299</v>
      </c>
      <c r="L152" s="429">
        <f t="shared" si="80"/>
        <v>6.5752984389348024</v>
      </c>
      <c r="M152" s="429">
        <f t="shared" si="80"/>
        <v>8.2705241405222623</v>
      </c>
      <c r="N152" s="123">
        <f t="shared" si="81"/>
        <v>8.2705241405222623</v>
      </c>
      <c r="O152" s="427">
        <f t="shared" si="84"/>
        <v>1.6952257015874599</v>
      </c>
      <c r="P152" s="428"/>
      <c r="Q152" s="427">
        <f t="shared" si="85"/>
        <v>-1.4341093893850676</v>
      </c>
      <c r="R152" s="428"/>
      <c r="W152" s="97"/>
      <c r="X152" s="97"/>
    </row>
    <row r="153" spans="1:24" ht="15" x14ac:dyDescent="0.25">
      <c r="A153" s="122" t="s">
        <v>28</v>
      </c>
      <c r="B153" s="109">
        <f t="shared" si="78"/>
        <v>5.1978609625668453</v>
      </c>
      <c r="C153" s="429">
        <f t="shared" si="78"/>
        <v>6.0588235294117645</v>
      </c>
      <c r="D153" s="429">
        <f t="shared" si="78"/>
        <v>5.2030075187969924</v>
      </c>
      <c r="E153" s="123">
        <f t="shared" si="79"/>
        <v>5.2030075187969924</v>
      </c>
      <c r="F153" s="427">
        <f t="shared" si="82"/>
        <v>-0.85581601061477208</v>
      </c>
      <c r="G153" s="428"/>
      <c r="H153" s="427">
        <f t="shared" si="83"/>
        <v>5.1465562301471479E-3</v>
      </c>
      <c r="I153" s="428"/>
      <c r="J153" s="102"/>
      <c r="K153" s="109">
        <f t="shared" si="80"/>
        <v>7.1454435727217867</v>
      </c>
      <c r="L153" s="429">
        <f t="shared" si="80"/>
        <v>6.647887323943662</v>
      </c>
      <c r="M153" s="429">
        <f t="shared" si="80"/>
        <v>5.2035286704473851</v>
      </c>
      <c r="N153" s="123">
        <f t="shared" si="81"/>
        <v>5.2035286704473851</v>
      </c>
      <c r="O153" s="427">
        <f t="shared" si="84"/>
        <v>-1.4443586534962769</v>
      </c>
      <c r="P153" s="428"/>
      <c r="Q153" s="427">
        <f t="shared" si="85"/>
        <v>-1.9419149022744016</v>
      </c>
      <c r="R153" s="428"/>
      <c r="W153" s="97"/>
      <c r="X153" s="97"/>
    </row>
    <row r="154" spans="1:24" ht="15" x14ac:dyDescent="0.25">
      <c r="A154" s="122" t="s">
        <v>29</v>
      </c>
      <c r="B154" s="109">
        <f t="shared" si="78"/>
        <v>7.9437834622248662</v>
      </c>
      <c r="C154" s="429">
        <f t="shared" si="78"/>
        <v>5.45</v>
      </c>
      <c r="D154" s="429">
        <f t="shared" si="78"/>
        <v>7.7660594439117929</v>
      </c>
      <c r="E154" s="123">
        <f t="shared" si="79"/>
        <v>7.7660594439117929</v>
      </c>
      <c r="F154" s="427">
        <f t="shared" si="82"/>
        <v>2.3160594439117927</v>
      </c>
      <c r="G154" s="428"/>
      <c r="H154" s="427">
        <f t="shared" si="83"/>
        <v>-0.17772401831307327</v>
      </c>
      <c r="I154" s="428"/>
      <c r="J154" s="102"/>
      <c r="K154" s="109">
        <f t="shared" si="80"/>
        <v>8.0519535896227481</v>
      </c>
      <c r="L154" s="429">
        <f t="shared" si="80"/>
        <v>5.8914285714285715</v>
      </c>
      <c r="M154" s="429">
        <f t="shared" si="80"/>
        <v>8.0248836991476473</v>
      </c>
      <c r="N154" s="123">
        <f t="shared" si="81"/>
        <v>8.0248836991476473</v>
      </c>
      <c r="O154" s="427">
        <f t="shared" si="84"/>
        <v>2.1334551277190759</v>
      </c>
      <c r="P154" s="428"/>
      <c r="Q154" s="427">
        <f t="shared" si="85"/>
        <v>-2.7069890475100777E-2</v>
      </c>
      <c r="R154" s="428"/>
      <c r="W154" s="97"/>
      <c r="X154" s="97"/>
    </row>
    <row r="155" spans="1:24" ht="15" x14ac:dyDescent="0.25">
      <c r="A155" s="122" t="s">
        <v>30</v>
      </c>
      <c r="B155" s="109">
        <f t="shared" si="78"/>
        <v>4.6856</v>
      </c>
      <c r="C155" s="429">
        <f t="shared" si="78"/>
        <v>5.9382716049382713</v>
      </c>
      <c r="D155" s="429">
        <f t="shared" si="78"/>
        <v>5.6564299424184261</v>
      </c>
      <c r="E155" s="123">
        <f t="shared" si="79"/>
        <v>5.6564299424184261</v>
      </c>
      <c r="F155" s="427">
        <f t="shared" si="82"/>
        <v>-0.28184166251984522</v>
      </c>
      <c r="G155" s="428"/>
      <c r="H155" s="427">
        <f t="shared" si="83"/>
        <v>0.97082994241842613</v>
      </c>
      <c r="I155" s="428"/>
      <c r="J155" s="102"/>
      <c r="K155" s="109">
        <f t="shared" si="80"/>
        <v>4.5340186663059647</v>
      </c>
      <c r="L155" s="429">
        <f t="shared" si="80"/>
        <v>6.7165160230073955</v>
      </c>
      <c r="M155" s="429">
        <f t="shared" si="80"/>
        <v>5.3037648825485357</v>
      </c>
      <c r="N155" s="123">
        <f t="shared" si="81"/>
        <v>5.3037648825485357</v>
      </c>
      <c r="O155" s="427">
        <f t="shared" si="84"/>
        <v>-1.4127511404588597</v>
      </c>
      <c r="P155" s="428"/>
      <c r="Q155" s="427">
        <f t="shared" si="85"/>
        <v>0.769746216242571</v>
      </c>
      <c r="R155" s="428"/>
      <c r="W155" s="97"/>
      <c r="X155" s="97"/>
    </row>
    <row r="156" spans="1:24" ht="15" x14ac:dyDescent="0.25">
      <c r="A156" s="122" t="s">
        <v>31</v>
      </c>
      <c r="B156" s="109">
        <f t="shared" si="78"/>
        <v>11.397085610200364</v>
      </c>
      <c r="C156" s="429">
        <f t="shared" si="78"/>
        <v>2.03125</v>
      </c>
      <c r="D156" s="429">
        <f t="shared" si="78"/>
        <v>12.546666666666667</v>
      </c>
      <c r="E156" s="123">
        <f t="shared" si="79"/>
        <v>12.546666666666667</v>
      </c>
      <c r="F156" s="427">
        <f t="shared" si="82"/>
        <v>10.515416666666667</v>
      </c>
      <c r="G156" s="428"/>
      <c r="H156" s="427">
        <f t="shared" si="83"/>
        <v>1.1495810564663032</v>
      </c>
      <c r="I156" s="428"/>
      <c r="J156" s="102"/>
      <c r="K156" s="109">
        <f t="shared" si="80"/>
        <v>8.4423151625016182</v>
      </c>
      <c r="L156" s="429">
        <f t="shared" si="80"/>
        <v>5.7368421052631575</v>
      </c>
      <c r="M156" s="429">
        <f t="shared" si="80"/>
        <v>7.9630381650686219</v>
      </c>
      <c r="N156" s="123">
        <f t="shared" si="81"/>
        <v>7.9630381650686219</v>
      </c>
      <c r="O156" s="427">
        <f t="shared" si="84"/>
        <v>2.2261960598054644</v>
      </c>
      <c r="P156" s="428"/>
      <c r="Q156" s="427">
        <f t="shared" si="85"/>
        <v>-0.47927699743299623</v>
      </c>
      <c r="R156" s="428"/>
      <c r="W156" s="97"/>
      <c r="X156" s="97"/>
    </row>
    <row r="157" spans="1:24" ht="15" x14ac:dyDescent="0.25">
      <c r="A157" s="122" t="s">
        <v>33</v>
      </c>
      <c r="B157" s="109">
        <f>B101/B37</f>
        <v>6.9186983464399026</v>
      </c>
      <c r="C157" s="429">
        <f t="shared" ref="C157:D161" si="86">C101/C37</f>
        <v>7.7448347107438016</v>
      </c>
      <c r="D157" s="429">
        <f t="shared" si="86"/>
        <v>7.0205499925272754</v>
      </c>
      <c r="E157" s="123">
        <f>D101/D37</f>
        <v>7.0205499925272754</v>
      </c>
      <c r="F157" s="427">
        <f t="shared" si="82"/>
        <v>-0.72428471821652618</v>
      </c>
      <c r="G157" s="428"/>
      <c r="H157" s="427">
        <f t="shared" si="83"/>
        <v>0.10185164608737285</v>
      </c>
      <c r="I157" s="428"/>
      <c r="J157" s="102"/>
      <c r="K157" s="109">
        <f>K101/K37</f>
        <v>7.2451346047969283</v>
      </c>
      <c r="L157" s="429">
        <f t="shared" ref="L157:M161" si="87">L101/L37</f>
        <v>10.000232153221125</v>
      </c>
      <c r="M157" s="429">
        <f t="shared" si="87"/>
        <v>7.2012226774763501</v>
      </c>
      <c r="N157" s="123">
        <f>M101/M37</f>
        <v>7.2012226774763501</v>
      </c>
      <c r="O157" s="427">
        <f t="shared" si="84"/>
        <v>-2.799009475744775</v>
      </c>
      <c r="P157" s="428"/>
      <c r="Q157" s="427">
        <f t="shared" si="85"/>
        <v>-4.3911927320578137E-2</v>
      </c>
      <c r="R157" s="428"/>
      <c r="W157" s="97"/>
      <c r="X157" s="97"/>
    </row>
    <row r="158" spans="1:24" ht="15" x14ac:dyDescent="0.25">
      <c r="A158" s="122" t="s">
        <v>34</v>
      </c>
      <c r="B158" s="109">
        <f>B102/B38</f>
        <v>6.8196568310718648</v>
      </c>
      <c r="C158" s="429">
        <f t="shared" si="86"/>
        <v>4.9287453183520595</v>
      </c>
      <c r="D158" s="429">
        <f t="shared" si="86"/>
        <v>6.3907047708467815</v>
      </c>
      <c r="E158" s="123">
        <f>D102/D38</f>
        <v>6.3907047708467815</v>
      </c>
      <c r="F158" s="427">
        <f t="shared" si="82"/>
        <v>1.4619594524947219</v>
      </c>
      <c r="G158" s="428"/>
      <c r="H158" s="427">
        <f t="shared" si="83"/>
        <v>-0.42895206022508336</v>
      </c>
      <c r="I158" s="428"/>
      <c r="J158" s="102"/>
      <c r="K158" s="109">
        <f>K102/K38</f>
        <v>7.0285376515547249</v>
      </c>
      <c r="L158" s="429">
        <f t="shared" si="87"/>
        <v>5.5720955933139935</v>
      </c>
      <c r="M158" s="429">
        <f t="shared" si="87"/>
        <v>6.2565488119095329</v>
      </c>
      <c r="N158" s="123">
        <f>M102/M38</f>
        <v>6.2565488119095329</v>
      </c>
      <c r="O158" s="427">
        <f t="shared" si="84"/>
        <v>0.68445321859553943</v>
      </c>
      <c r="P158" s="428"/>
      <c r="Q158" s="427">
        <f t="shared" si="85"/>
        <v>-0.77198883964519194</v>
      </c>
      <c r="R158" s="428"/>
      <c r="W158" s="97"/>
      <c r="X158" s="97"/>
    </row>
    <row r="159" spans="1:24" ht="15" x14ac:dyDescent="0.25">
      <c r="A159" s="122" t="s">
        <v>35</v>
      </c>
      <c r="B159" s="109">
        <f>B103/B39</f>
        <v>8.7316419339396845</v>
      </c>
      <c r="C159" s="429">
        <f t="shared" si="86"/>
        <v>5.6836734693877551</v>
      </c>
      <c r="D159" s="429">
        <f t="shared" si="86"/>
        <v>8.2939883645766006</v>
      </c>
      <c r="E159" s="123">
        <f>D103/D39</f>
        <v>8.2939883645766006</v>
      </c>
      <c r="F159" s="427">
        <f t="shared" si="82"/>
        <v>2.6103148951888455</v>
      </c>
      <c r="G159" s="428"/>
      <c r="H159" s="427">
        <f t="shared" si="83"/>
        <v>-0.43765356936308386</v>
      </c>
      <c r="I159" s="428"/>
      <c r="J159" s="102"/>
      <c r="K159" s="109">
        <f>K103/K39</f>
        <v>7.8396600863772274</v>
      </c>
      <c r="L159" s="429">
        <f t="shared" si="87"/>
        <v>6.0703928288953337</v>
      </c>
      <c r="M159" s="429">
        <f t="shared" si="87"/>
        <v>7.1278569632482363</v>
      </c>
      <c r="N159" s="123">
        <f>M103/M39</f>
        <v>7.1278569632482363</v>
      </c>
      <c r="O159" s="427">
        <f t="shared" si="84"/>
        <v>1.0574641343529025</v>
      </c>
      <c r="P159" s="428"/>
      <c r="Q159" s="427">
        <f t="shared" si="85"/>
        <v>-0.71180312312899119</v>
      </c>
      <c r="R159" s="428"/>
      <c r="W159" s="97"/>
      <c r="X159" s="97"/>
    </row>
    <row r="160" spans="1:24" ht="15" x14ac:dyDescent="0.25">
      <c r="A160" s="122" t="s">
        <v>36</v>
      </c>
      <c r="B160" s="109">
        <f>B104/B40</f>
        <v>7.7897217751207171</v>
      </c>
      <c r="C160" s="429">
        <f t="shared" si="86"/>
        <v>6.247336970641725</v>
      </c>
      <c r="D160" s="429">
        <f t="shared" si="86"/>
        <v>7.5887673538073201</v>
      </c>
      <c r="E160" s="123">
        <f>D104/D40</f>
        <v>7.5887673538073201</v>
      </c>
      <c r="F160" s="427">
        <f t="shared" si="82"/>
        <v>1.3414303831655952</v>
      </c>
      <c r="G160" s="428"/>
      <c r="H160" s="427">
        <f t="shared" si="83"/>
        <v>-0.20095442131339691</v>
      </c>
      <c r="I160" s="428"/>
      <c r="J160" s="102"/>
      <c r="K160" s="109">
        <f>K104/K40</f>
        <v>7.9570893525949709</v>
      </c>
      <c r="L160" s="429">
        <f t="shared" si="87"/>
        <v>8.2038924930491195</v>
      </c>
      <c r="M160" s="429">
        <f t="shared" si="87"/>
        <v>7.6033153060897947</v>
      </c>
      <c r="N160" s="123">
        <f>M104/M40</f>
        <v>7.6033153060897947</v>
      </c>
      <c r="O160" s="427">
        <f t="shared" si="84"/>
        <v>-0.60057718695932483</v>
      </c>
      <c r="P160" s="428"/>
      <c r="Q160" s="427">
        <f t="shared" si="85"/>
        <v>-0.35377404650517619</v>
      </c>
      <c r="R160" s="428"/>
      <c r="W160" s="97"/>
      <c r="X160" s="97"/>
    </row>
    <row r="161" spans="1:24" ht="15" x14ac:dyDescent="0.25">
      <c r="A161" s="122" t="s">
        <v>37</v>
      </c>
      <c r="B161" s="109">
        <f>B105/B41</f>
        <v>7.0334839769926045</v>
      </c>
      <c r="C161" s="429">
        <f t="shared" si="86"/>
        <v>8.6297297297297302</v>
      </c>
      <c r="D161" s="429">
        <f t="shared" si="86"/>
        <v>7.5844240837696333</v>
      </c>
      <c r="E161" s="123">
        <f>D105/D41</f>
        <v>7.5844240837696333</v>
      </c>
      <c r="F161" s="427">
        <f t="shared" si="82"/>
        <v>-1.0453056459600969</v>
      </c>
      <c r="G161" s="428"/>
      <c r="H161" s="427">
        <f t="shared" si="83"/>
        <v>0.55094010677702876</v>
      </c>
      <c r="I161" s="428"/>
      <c r="J161" s="102"/>
      <c r="K161" s="109">
        <f>K105/K41</f>
        <v>7.0625088222839132</v>
      </c>
      <c r="L161" s="429">
        <f t="shared" si="87"/>
        <v>8.4439189189189197</v>
      </c>
      <c r="M161" s="429">
        <f t="shared" si="87"/>
        <v>7.0503221467006512</v>
      </c>
      <c r="N161" s="123">
        <f>M105/M41</f>
        <v>7.0503221467006512</v>
      </c>
      <c r="O161" s="427">
        <f t="shared" si="84"/>
        <v>-1.3935967722182685</v>
      </c>
      <c r="P161" s="428"/>
      <c r="Q161" s="427">
        <f t="shared" si="85"/>
        <v>-1.218667558326203E-2</v>
      </c>
      <c r="R161" s="428"/>
      <c r="W161" s="97"/>
      <c r="X161" s="97"/>
    </row>
    <row r="162" spans="1:24" ht="15" x14ac:dyDescent="0.25">
      <c r="A162" s="122" t="s">
        <v>39</v>
      </c>
      <c r="B162" s="109">
        <f>B106/B43</f>
        <v>6.8407347128574747</v>
      </c>
      <c r="C162" s="429">
        <f t="shared" ref="C162:D164" si="88">C106/C43</f>
        <v>5.4555555555555557</v>
      </c>
      <c r="D162" s="429">
        <f t="shared" si="88"/>
        <v>5.5179584120982987</v>
      </c>
      <c r="E162" s="123">
        <f>D106/D43</f>
        <v>5.5179584120982987</v>
      </c>
      <c r="F162" s="427">
        <f t="shared" si="82"/>
        <v>6.2402856542743024E-2</v>
      </c>
      <c r="G162" s="428"/>
      <c r="H162" s="427">
        <f t="shared" si="83"/>
        <v>-1.322776300759176</v>
      </c>
      <c r="I162" s="428"/>
      <c r="J162" s="102"/>
      <c r="K162" s="109">
        <f>K106/K43</f>
        <v>7.4538500396911305</v>
      </c>
      <c r="L162" s="429">
        <f t="shared" ref="L162:M164" si="89">L106/L43</f>
        <v>5.8904109589041092</v>
      </c>
      <c r="M162" s="429">
        <f t="shared" si="89"/>
        <v>6.0732144953297666</v>
      </c>
      <c r="N162" s="123">
        <f>M106/M43</f>
        <v>6.0732144953297666</v>
      </c>
      <c r="O162" s="427">
        <f t="shared" si="84"/>
        <v>0.1828035364256575</v>
      </c>
      <c r="P162" s="428"/>
      <c r="Q162" s="427">
        <f t="shared" si="85"/>
        <v>-1.3806355443613638</v>
      </c>
      <c r="R162" s="428"/>
      <c r="W162" s="97"/>
      <c r="X162" s="97"/>
    </row>
    <row r="163" spans="1:24" ht="15" x14ac:dyDescent="0.25">
      <c r="A163" s="122" t="s">
        <v>40</v>
      </c>
      <c r="B163" s="109">
        <f>B107/B44</f>
        <v>10.271685761047463</v>
      </c>
      <c r="C163" s="429">
        <f t="shared" si="88"/>
        <v>4.354838709677419</v>
      </c>
      <c r="D163" s="429">
        <f t="shared" si="88"/>
        <v>4.4232954545454541</v>
      </c>
      <c r="E163" s="123">
        <f>D107/D44</f>
        <v>4.4232954545454541</v>
      </c>
      <c r="F163" s="427">
        <f t="shared" si="82"/>
        <v>6.8456744868035102E-2</v>
      </c>
      <c r="G163" s="428"/>
      <c r="H163" s="427">
        <f t="shared" si="83"/>
        <v>-5.8483903065020089</v>
      </c>
      <c r="I163" s="428"/>
      <c r="J163" s="102"/>
      <c r="K163" s="109">
        <f>K107/K44</f>
        <v>9.2199805246180997</v>
      </c>
      <c r="L163" s="429">
        <f t="shared" si="89"/>
        <v>5.1142857142857139</v>
      </c>
      <c r="M163" s="429">
        <f t="shared" si="89"/>
        <v>8.557356212265649</v>
      </c>
      <c r="N163" s="123">
        <f>M107/M44</f>
        <v>8.557356212265649</v>
      </c>
      <c r="O163" s="427">
        <f t="shared" si="84"/>
        <v>3.4430704979799351</v>
      </c>
      <c r="P163" s="428"/>
      <c r="Q163" s="427">
        <f t="shared" si="85"/>
        <v>-0.66262431235245067</v>
      </c>
      <c r="R163" s="428"/>
      <c r="W163" s="97"/>
      <c r="X163" s="97"/>
    </row>
    <row r="164" spans="1:24" ht="15" x14ac:dyDescent="0.25">
      <c r="A164" s="122" t="s">
        <v>41</v>
      </c>
      <c r="B164" s="109">
        <f>B108/B45</f>
        <v>8.7720306513409962</v>
      </c>
      <c r="C164" s="429">
        <f t="shared" si="88"/>
        <v>6.7359307359307357</v>
      </c>
      <c r="D164" s="429">
        <f t="shared" si="88"/>
        <v>7.4720357941834452</v>
      </c>
      <c r="E164" s="123">
        <f>D108/D45</f>
        <v>7.4720357941834452</v>
      </c>
      <c r="F164" s="427">
        <f t="shared" si="82"/>
        <v>0.73610505825270955</v>
      </c>
      <c r="G164" s="428"/>
      <c r="H164" s="427">
        <f t="shared" si="83"/>
        <v>-1.299994857157551</v>
      </c>
      <c r="I164" s="428"/>
      <c r="J164" s="102"/>
      <c r="K164" s="109">
        <f>K108/K45</f>
        <v>8.4162613546956582</v>
      </c>
      <c r="L164" s="429">
        <f t="shared" si="89"/>
        <v>8.1162029459901799</v>
      </c>
      <c r="M164" s="429">
        <f t="shared" si="89"/>
        <v>7.9768083931529539</v>
      </c>
      <c r="N164" s="123">
        <f>M108/M45</f>
        <v>7.9768083931529539</v>
      </c>
      <c r="O164" s="427">
        <f t="shared" si="84"/>
        <v>-0.13939455283722602</v>
      </c>
      <c r="P164" s="428"/>
      <c r="Q164" s="427">
        <f t="shared" si="85"/>
        <v>-0.4394529615427043</v>
      </c>
      <c r="R164" s="428"/>
      <c r="W164" s="97"/>
      <c r="X164" s="97"/>
    </row>
    <row r="165" spans="1:24" ht="15" x14ac:dyDescent="0.25">
      <c r="A165" s="122" t="s">
        <v>48</v>
      </c>
      <c r="B165" s="109">
        <f>B109/B52</f>
        <v>7.0534458509142057</v>
      </c>
      <c r="C165" s="429">
        <f t="shared" ref="C165:D165" si="90">C109/C52</f>
        <v>7.01749714720426</v>
      </c>
      <c r="D165" s="429">
        <f t="shared" si="90"/>
        <v>6.9359054138145613</v>
      </c>
      <c r="E165" s="123">
        <f>D109/D52</f>
        <v>6.9359054138145613</v>
      </c>
      <c r="F165" s="427">
        <f t="shared" si="82"/>
        <v>-8.1591733389698717E-2</v>
      </c>
      <c r="G165" s="428"/>
      <c r="H165" s="427">
        <f t="shared" si="83"/>
        <v>-0.11754043709964446</v>
      </c>
      <c r="I165" s="428"/>
      <c r="J165" s="102"/>
      <c r="K165" s="109">
        <f>K109/K52</f>
        <v>7.4871651090342679</v>
      </c>
      <c r="L165" s="429">
        <f t="shared" ref="L165:M165" si="91">L109/L52</f>
        <v>7.0707575757575754</v>
      </c>
      <c r="M165" s="429">
        <f t="shared" si="91"/>
        <v>6.9081712062256813</v>
      </c>
      <c r="N165" s="123">
        <f>M109/M52</f>
        <v>6.9081712062256813</v>
      </c>
      <c r="O165" s="427">
        <f t="shared" si="84"/>
        <v>-0.16258636953189409</v>
      </c>
      <c r="P165" s="428"/>
      <c r="Q165" s="427">
        <f t="shared" si="85"/>
        <v>-0.57899390280858665</v>
      </c>
      <c r="R165" s="428"/>
      <c r="W165" s="97"/>
      <c r="X165" s="97"/>
    </row>
    <row r="166" spans="1:24" ht="15" x14ac:dyDescent="0.25">
      <c r="A166" s="124" t="s">
        <v>50</v>
      </c>
      <c r="B166" s="110">
        <f t="shared" ref="B166:D166" si="92">B110/B54</f>
        <v>11.671835234235083</v>
      </c>
      <c r="C166" s="426">
        <f t="shared" si="92"/>
        <v>11.895220155403814</v>
      </c>
      <c r="D166" s="426">
        <f t="shared" si="92"/>
        <v>13.798591713221601</v>
      </c>
      <c r="E166" s="125">
        <f t="shared" ref="E166" si="93">D110/D54</f>
        <v>13.798591713221601</v>
      </c>
      <c r="F166" s="427">
        <f t="shared" si="82"/>
        <v>1.9033715578177866</v>
      </c>
      <c r="G166" s="428"/>
      <c r="H166" s="427">
        <f t="shared" si="83"/>
        <v>2.1267564789865183</v>
      </c>
      <c r="I166" s="428"/>
      <c r="J166" s="102"/>
      <c r="K166" s="110">
        <f t="shared" ref="K166:M166" si="94">K110/K54</f>
        <v>11.224525154595471</v>
      </c>
      <c r="L166" s="426">
        <f t="shared" si="94"/>
        <v>11.666082143737841</v>
      </c>
      <c r="M166" s="426">
        <f t="shared" si="94"/>
        <v>13.070584115024563</v>
      </c>
      <c r="N166" s="125">
        <f t="shared" ref="N166" si="95">M110/M54</f>
        <v>13.070584115024563</v>
      </c>
      <c r="O166" s="427">
        <f t="shared" si="84"/>
        <v>1.4045019712867219</v>
      </c>
      <c r="P166" s="428"/>
      <c r="Q166" s="427">
        <f t="shared" si="85"/>
        <v>1.846058960429092</v>
      </c>
      <c r="R166" s="428"/>
      <c r="W166" s="97"/>
      <c r="X166" s="97"/>
    </row>
    <row r="167" spans="1:24" ht="21" x14ac:dyDescent="0.35">
      <c r="A167" s="436" t="s">
        <v>69</v>
      </c>
      <c r="B167" s="436"/>
      <c r="C167" s="436"/>
      <c r="D167" s="436"/>
      <c r="E167" s="436"/>
      <c r="F167" s="436"/>
      <c r="G167" s="436"/>
      <c r="H167" s="436"/>
      <c r="I167" s="436"/>
      <c r="J167" s="436"/>
      <c r="K167" s="436"/>
      <c r="L167" s="436"/>
      <c r="M167" s="436"/>
      <c r="N167" s="436"/>
      <c r="O167" s="436"/>
      <c r="P167" s="436"/>
      <c r="Q167" s="436"/>
      <c r="R167" s="436"/>
    </row>
    <row r="168" spans="1:24" ht="15" x14ac:dyDescent="0.25">
      <c r="A168" s="56"/>
      <c r="B168" s="321" t="s">
        <v>115</v>
      </c>
      <c r="C168" s="322"/>
      <c r="D168" s="322"/>
      <c r="E168" s="322"/>
      <c r="F168" s="322"/>
      <c r="G168" s="322"/>
      <c r="H168" s="322"/>
      <c r="I168" s="323"/>
      <c r="J168" s="90"/>
      <c r="K168" s="321" t="str">
        <f>CONCATENATE("acumulado ",B168)</f>
        <v>acumulado mayo</v>
      </c>
      <c r="L168" s="322"/>
      <c r="M168" s="322"/>
      <c r="N168" s="322"/>
      <c r="O168" s="322"/>
      <c r="P168" s="322"/>
      <c r="Q168" s="322"/>
      <c r="R168" s="323"/>
    </row>
    <row r="169" spans="1:24" ht="15" x14ac:dyDescent="0.25">
      <c r="A169" s="3"/>
      <c r="B169" s="91">
        <v>2019</v>
      </c>
      <c r="C169" s="321">
        <v>2021</v>
      </c>
      <c r="D169" s="323"/>
      <c r="E169" s="126">
        <v>2022</v>
      </c>
      <c r="F169" s="309" t="s">
        <v>6</v>
      </c>
      <c r="G169" s="310"/>
      <c r="H169" s="309" t="s">
        <v>7</v>
      </c>
      <c r="I169" s="310"/>
      <c r="J169" s="93"/>
      <c r="K169" s="91">
        <v>2019</v>
      </c>
      <c r="L169" s="321">
        <v>2021</v>
      </c>
      <c r="M169" s="323"/>
      <c r="N169" s="126">
        <v>2022</v>
      </c>
      <c r="O169" s="309" t="s">
        <v>6</v>
      </c>
      <c r="P169" s="310"/>
      <c r="Q169" s="309" t="s">
        <v>7</v>
      </c>
      <c r="R169" s="310"/>
    </row>
    <row r="170" spans="1:24" ht="15" x14ac:dyDescent="0.25">
      <c r="A170" s="94" t="s">
        <v>52</v>
      </c>
      <c r="B170" s="127">
        <f t="shared" ref="B170:D180" si="96">B114/B58</f>
        <v>6.4758545933181058</v>
      </c>
      <c r="C170" s="433">
        <f t="shared" si="96"/>
        <v>4.1470647164896812</v>
      </c>
      <c r="D170" s="433">
        <f t="shared" si="96"/>
        <v>6.2468712109230848</v>
      </c>
      <c r="E170" s="128">
        <f t="shared" ref="E170:E180" si="97">D114/D58</f>
        <v>6.2468712109230848</v>
      </c>
      <c r="F170" s="434">
        <f t="shared" ref="F170:F180" si="98">E170-C170</f>
        <v>2.0998064944334036</v>
      </c>
      <c r="G170" s="435"/>
      <c r="H170" s="434">
        <f t="shared" ref="H170:H180" si="99">E170-B170</f>
        <v>-0.22898338239502092</v>
      </c>
      <c r="I170" s="435"/>
      <c r="J170" s="96"/>
      <c r="K170" s="127">
        <f t="shared" ref="K170:M180" si="100">K114/K58</f>
        <v>7.0132621755869975</v>
      </c>
      <c r="L170" s="433">
        <f t="shared" si="100"/>
        <v>4.5347961818965219</v>
      </c>
      <c r="M170" s="433">
        <f t="shared" si="100"/>
        <v>6.5350403232447452</v>
      </c>
      <c r="N170" s="128">
        <f t="shared" ref="N170:N180" si="101">M114/M58</f>
        <v>6.5350403232447452</v>
      </c>
      <c r="O170" s="434">
        <f t="shared" ref="O170:O180" si="102">N170-L170</f>
        <v>2.0002441413482233</v>
      </c>
      <c r="P170" s="435"/>
      <c r="Q170" s="434">
        <f t="shared" ref="Q170:Q180" si="103">N170-K170</f>
        <v>-0.47822185234225234</v>
      </c>
      <c r="R170" s="435"/>
      <c r="W170" s="97"/>
      <c r="X170" s="97"/>
    </row>
    <row r="171" spans="1:24" ht="15" x14ac:dyDescent="0.25">
      <c r="A171" s="129" t="s">
        <v>53</v>
      </c>
      <c r="B171" s="130">
        <f t="shared" si="96"/>
        <v>6.6788553582945793</v>
      </c>
      <c r="C171" s="430">
        <f t="shared" si="96"/>
        <v>4.458180606464512</v>
      </c>
      <c r="D171" s="430">
        <f t="shared" si="96"/>
        <v>6.827112159401012</v>
      </c>
      <c r="E171" s="131">
        <f t="shared" si="97"/>
        <v>6.827112159401012</v>
      </c>
      <c r="F171" s="431">
        <f t="shared" si="98"/>
        <v>2.3689315529365</v>
      </c>
      <c r="G171" s="432"/>
      <c r="H171" s="431">
        <f t="shared" si="99"/>
        <v>0.14825680110643269</v>
      </c>
      <c r="I171" s="432"/>
      <c r="J171" s="102"/>
      <c r="K171" s="130">
        <f t="shared" si="100"/>
        <v>7.3389942815143128</v>
      </c>
      <c r="L171" s="430">
        <f t="shared" si="100"/>
        <v>4.9676280953586369</v>
      </c>
      <c r="M171" s="430">
        <f t="shared" si="100"/>
        <v>7.1260573079574545</v>
      </c>
      <c r="N171" s="131">
        <f t="shared" si="101"/>
        <v>7.1260573079574545</v>
      </c>
      <c r="O171" s="431">
        <f t="shared" si="102"/>
        <v>2.1584292125988176</v>
      </c>
      <c r="P171" s="432"/>
      <c r="Q171" s="431">
        <f t="shared" si="103"/>
        <v>-0.21293697355685826</v>
      </c>
      <c r="R171" s="432"/>
      <c r="W171" s="97"/>
      <c r="X171" s="97"/>
    </row>
    <row r="172" spans="1:24" ht="15" x14ac:dyDescent="0.25">
      <c r="A172" s="132" t="s">
        <v>54</v>
      </c>
      <c r="B172" s="133">
        <f t="shared" si="96"/>
        <v>7.1473914210142979</v>
      </c>
      <c r="C172" s="429">
        <f t="shared" si="96"/>
        <v>4.6204303863106038</v>
      </c>
      <c r="D172" s="429">
        <f t="shared" si="96"/>
        <v>6.7084381642859343</v>
      </c>
      <c r="E172" s="134">
        <f t="shared" si="97"/>
        <v>6.7084381642859343</v>
      </c>
      <c r="F172" s="427">
        <f t="shared" si="98"/>
        <v>2.0880077779753305</v>
      </c>
      <c r="G172" s="428"/>
      <c r="H172" s="427">
        <f t="shared" si="99"/>
        <v>-0.43895325672836361</v>
      </c>
      <c r="I172" s="428"/>
      <c r="J172" s="102"/>
      <c r="K172" s="133">
        <f t="shared" si="100"/>
        <v>7.6152346059494693</v>
      </c>
      <c r="L172" s="429">
        <f t="shared" si="100"/>
        <v>5.3382216169534313</v>
      </c>
      <c r="M172" s="429">
        <f t="shared" si="100"/>
        <v>6.987317869756569</v>
      </c>
      <c r="N172" s="134">
        <f t="shared" si="101"/>
        <v>6.987317869756569</v>
      </c>
      <c r="O172" s="427">
        <f t="shared" si="102"/>
        <v>1.6490962528031377</v>
      </c>
      <c r="P172" s="428"/>
      <c r="Q172" s="427">
        <f t="shared" si="103"/>
        <v>-0.62791673619290034</v>
      </c>
      <c r="R172" s="428"/>
      <c r="W172" s="97"/>
      <c r="X172" s="97"/>
    </row>
    <row r="173" spans="1:24" ht="15" x14ac:dyDescent="0.25">
      <c r="A173" s="132" t="s">
        <v>55</v>
      </c>
      <c r="B173" s="133">
        <f t="shared" si="96"/>
        <v>4.6947743467933494</v>
      </c>
      <c r="C173" s="429">
        <f t="shared" si="96"/>
        <v>3.0245901639344264</v>
      </c>
      <c r="D173" s="429">
        <f t="shared" si="96"/>
        <v>4.6396321070234112</v>
      </c>
      <c r="E173" s="134">
        <f t="shared" si="97"/>
        <v>4.6396321070234112</v>
      </c>
      <c r="F173" s="427">
        <f t="shared" si="98"/>
        <v>1.6150419430889849</v>
      </c>
      <c r="G173" s="428"/>
      <c r="H173" s="427">
        <f t="shared" si="99"/>
        <v>-5.5142239769938151E-2</v>
      </c>
      <c r="I173" s="428"/>
      <c r="J173" s="102"/>
      <c r="K173" s="133">
        <f t="shared" si="100"/>
        <v>5.0034764207980649</v>
      </c>
      <c r="L173" s="429">
        <f t="shared" si="100"/>
        <v>4.5535662720184815</v>
      </c>
      <c r="M173" s="429">
        <f t="shared" si="100"/>
        <v>4.7111888111888112</v>
      </c>
      <c r="N173" s="134">
        <f t="shared" si="101"/>
        <v>4.7111888111888112</v>
      </c>
      <c r="O173" s="427">
        <f t="shared" si="102"/>
        <v>0.15762253917032965</v>
      </c>
      <c r="P173" s="428"/>
      <c r="Q173" s="427">
        <f t="shared" si="103"/>
        <v>-0.29228760960925371</v>
      </c>
      <c r="R173" s="428"/>
      <c r="W173" s="97"/>
      <c r="X173" s="97"/>
    </row>
    <row r="174" spans="1:24" ht="15" x14ac:dyDescent="0.25">
      <c r="A174" s="132" t="s">
        <v>56</v>
      </c>
      <c r="B174" s="133">
        <f t="shared" si="96"/>
        <v>6.283599228343081</v>
      </c>
      <c r="C174" s="429">
        <f t="shared" si="96"/>
        <v>3.6363131593559133</v>
      </c>
      <c r="D174" s="429">
        <f t="shared" si="96"/>
        <v>5.7990297602388283</v>
      </c>
      <c r="E174" s="134">
        <f t="shared" si="97"/>
        <v>5.7990297602388283</v>
      </c>
      <c r="F174" s="427">
        <f t="shared" si="98"/>
        <v>2.1627166008829151</v>
      </c>
      <c r="G174" s="428"/>
      <c r="H174" s="427">
        <f t="shared" si="99"/>
        <v>-0.48456946810425272</v>
      </c>
      <c r="I174" s="428"/>
      <c r="J174" s="102"/>
      <c r="K174" s="133">
        <f t="shared" si="100"/>
        <v>7.2531514211079342</v>
      </c>
      <c r="L174" s="429">
        <f t="shared" si="100"/>
        <v>4.2322732417497058</v>
      </c>
      <c r="M174" s="429">
        <f t="shared" si="100"/>
        <v>6.1537704600484258</v>
      </c>
      <c r="N174" s="134">
        <f t="shared" si="101"/>
        <v>6.1537704600484258</v>
      </c>
      <c r="O174" s="427">
        <f t="shared" si="102"/>
        <v>1.92149721829872</v>
      </c>
      <c r="P174" s="428"/>
      <c r="Q174" s="427">
        <f t="shared" si="103"/>
        <v>-1.0993809610595084</v>
      </c>
      <c r="R174" s="428"/>
      <c r="W174" s="97"/>
      <c r="X174" s="97"/>
    </row>
    <row r="175" spans="1:24" ht="15" x14ac:dyDescent="0.25">
      <c r="A175" s="132" t="s">
        <v>57</v>
      </c>
      <c r="B175" s="133">
        <f t="shared" si="96"/>
        <v>6.7782363599758408</v>
      </c>
      <c r="C175" s="429">
        <f t="shared" si="96"/>
        <v>6.53139286802804</v>
      </c>
      <c r="D175" s="429">
        <f t="shared" si="96"/>
        <v>6.5240453946955919</v>
      </c>
      <c r="E175" s="134">
        <f t="shared" si="97"/>
        <v>6.5240453946955919</v>
      </c>
      <c r="F175" s="427">
        <f t="shared" si="98"/>
        <v>-7.3474733324481178E-3</v>
      </c>
      <c r="G175" s="428"/>
      <c r="H175" s="427">
        <f t="shared" si="99"/>
        <v>-0.25419096528024898</v>
      </c>
      <c r="I175" s="428"/>
      <c r="J175" s="102"/>
      <c r="K175" s="133">
        <f t="shared" si="100"/>
        <v>7.3985757108450434</v>
      </c>
      <c r="L175" s="429">
        <f t="shared" si="100"/>
        <v>6.6297188755020082</v>
      </c>
      <c r="M175" s="429">
        <f t="shared" si="100"/>
        <v>6.6698906644238853</v>
      </c>
      <c r="N175" s="134">
        <f t="shared" si="101"/>
        <v>6.6698906644238853</v>
      </c>
      <c r="O175" s="427">
        <f t="shared" si="102"/>
        <v>4.0171788921877116E-2</v>
      </c>
      <c r="P175" s="428"/>
      <c r="Q175" s="427">
        <f t="shared" si="103"/>
        <v>-0.72868504642115806</v>
      </c>
      <c r="R175" s="428"/>
      <c r="W175" s="97"/>
      <c r="X175" s="97"/>
    </row>
    <row r="176" spans="1:24" ht="15" x14ac:dyDescent="0.25">
      <c r="A176" s="132" t="s">
        <v>58</v>
      </c>
      <c r="B176" s="133">
        <f t="shared" si="96"/>
        <v>2.0568508838902919</v>
      </c>
      <c r="C176" s="429">
        <f t="shared" si="96"/>
        <v>1.9151056197688323</v>
      </c>
      <c r="D176" s="429">
        <f t="shared" si="96"/>
        <v>2.4632700120786208</v>
      </c>
      <c r="E176" s="134">
        <f t="shared" si="97"/>
        <v>2.4632700120786208</v>
      </c>
      <c r="F176" s="427">
        <f t="shared" si="98"/>
        <v>0.54816439230978853</v>
      </c>
      <c r="G176" s="428"/>
      <c r="H176" s="427">
        <f t="shared" si="99"/>
        <v>0.40641912818832893</v>
      </c>
      <c r="I176" s="428"/>
      <c r="J176" s="102"/>
      <c r="K176" s="133">
        <f t="shared" si="100"/>
        <v>2.260938111823259</v>
      </c>
      <c r="L176" s="429">
        <f t="shared" si="100"/>
        <v>1.9910962838584243</v>
      </c>
      <c r="M176" s="429">
        <f t="shared" si="100"/>
        <v>2.5050856438551832</v>
      </c>
      <c r="N176" s="134">
        <f t="shared" si="101"/>
        <v>2.5050856438551832</v>
      </c>
      <c r="O176" s="427">
        <f t="shared" si="102"/>
        <v>0.51398935999675888</v>
      </c>
      <c r="P176" s="428"/>
      <c r="Q176" s="427">
        <f t="shared" si="103"/>
        <v>0.24414753203192419</v>
      </c>
      <c r="R176" s="428"/>
      <c r="W176" s="97"/>
      <c r="X176" s="97"/>
    </row>
    <row r="177" spans="1:24" ht="15" x14ac:dyDescent="0.25">
      <c r="A177" s="132" t="s">
        <v>59</v>
      </c>
      <c r="B177" s="133">
        <f t="shared" si="96"/>
        <v>2.7901599015990159</v>
      </c>
      <c r="C177" s="429">
        <f t="shared" si="96"/>
        <v>2.1226024821361413</v>
      </c>
      <c r="D177" s="429">
        <f t="shared" si="96"/>
        <v>2.77670704845815</v>
      </c>
      <c r="E177" s="134">
        <f t="shared" si="97"/>
        <v>2.77670704845815</v>
      </c>
      <c r="F177" s="427">
        <f t="shared" si="98"/>
        <v>0.65410456632200864</v>
      </c>
      <c r="G177" s="428"/>
      <c r="H177" s="427">
        <f t="shared" si="99"/>
        <v>-1.3452853140865972E-2</v>
      </c>
      <c r="I177" s="428"/>
      <c r="J177" s="102"/>
      <c r="K177" s="133">
        <f t="shared" si="100"/>
        <v>2.7504120045103653</v>
      </c>
      <c r="L177" s="429">
        <f t="shared" si="100"/>
        <v>2.2078856897292654</v>
      </c>
      <c r="M177" s="429">
        <f t="shared" si="100"/>
        <v>2.866904868244752</v>
      </c>
      <c r="N177" s="134">
        <f t="shared" si="101"/>
        <v>2.866904868244752</v>
      </c>
      <c r="O177" s="427">
        <f t="shared" si="102"/>
        <v>0.65901917851548664</v>
      </c>
      <c r="P177" s="428"/>
      <c r="Q177" s="427">
        <f t="shared" si="103"/>
        <v>0.11649286373438672</v>
      </c>
      <c r="R177" s="428"/>
      <c r="W177" s="97"/>
      <c r="X177" s="97"/>
    </row>
    <row r="178" spans="1:24" ht="15" x14ac:dyDescent="0.25">
      <c r="A178" s="132" t="s">
        <v>60</v>
      </c>
      <c r="B178" s="133">
        <f t="shared" si="96"/>
        <v>8.7339009392526528</v>
      </c>
      <c r="C178" s="429">
        <f t="shared" si="96"/>
        <v>3.5315843470614099</v>
      </c>
      <c r="D178" s="429">
        <f t="shared" si="96"/>
        <v>6.2174707421855713</v>
      </c>
      <c r="E178" s="134">
        <f t="shared" si="97"/>
        <v>6.2174707421855713</v>
      </c>
      <c r="F178" s="427">
        <f t="shared" si="98"/>
        <v>2.6858863951241614</v>
      </c>
      <c r="G178" s="428"/>
      <c r="H178" s="427">
        <f t="shared" si="99"/>
        <v>-2.5164301970670815</v>
      </c>
      <c r="I178" s="428"/>
      <c r="J178" s="102"/>
      <c r="K178" s="133">
        <f t="shared" si="100"/>
        <v>7.5878419262628585</v>
      </c>
      <c r="L178" s="429">
        <f t="shared" si="100"/>
        <v>3.7717337059586784</v>
      </c>
      <c r="M178" s="429">
        <f t="shared" si="100"/>
        <v>6.594799305287534</v>
      </c>
      <c r="N178" s="134">
        <f t="shared" si="101"/>
        <v>6.594799305287534</v>
      </c>
      <c r="O178" s="427">
        <f t="shared" si="102"/>
        <v>2.8230655993288556</v>
      </c>
      <c r="P178" s="428"/>
      <c r="Q178" s="427">
        <f t="shared" si="103"/>
        <v>-0.99304262097532447</v>
      </c>
      <c r="R178" s="428"/>
      <c r="W178" s="97"/>
      <c r="X178" s="97"/>
    </row>
    <row r="179" spans="1:24" ht="15" x14ac:dyDescent="0.25">
      <c r="A179" s="135" t="s">
        <v>61</v>
      </c>
      <c r="B179" s="133">
        <f t="shared" si="96"/>
        <v>5.2298334269137188</v>
      </c>
      <c r="C179" s="427">
        <f t="shared" si="96"/>
        <v>8.0949849780448346</v>
      </c>
      <c r="D179" s="428"/>
      <c r="E179" s="136">
        <f t="shared" si="97"/>
        <v>5.3957282471626735</v>
      </c>
      <c r="F179" s="427">
        <f t="shared" si="98"/>
        <v>-2.6992567308821611</v>
      </c>
      <c r="G179" s="428"/>
      <c r="H179" s="427">
        <f t="shared" si="99"/>
        <v>0.16589482024895474</v>
      </c>
      <c r="I179" s="428"/>
      <c r="J179" s="102"/>
      <c r="K179" s="133">
        <f t="shared" si="100"/>
        <v>6.1851178298098048</v>
      </c>
      <c r="L179" s="427">
        <f t="shared" si="100"/>
        <v>7.7404541140395704</v>
      </c>
      <c r="M179" s="428"/>
      <c r="N179" s="136">
        <f t="shared" si="101"/>
        <v>5.9761704070522947</v>
      </c>
      <c r="O179" s="427">
        <f t="shared" si="102"/>
        <v>-1.7642837069872757</v>
      </c>
      <c r="P179" s="428"/>
      <c r="Q179" s="427">
        <f t="shared" si="103"/>
        <v>-0.2089474227575101</v>
      </c>
      <c r="R179" s="428"/>
      <c r="W179" s="97"/>
      <c r="X179" s="97"/>
    </row>
    <row r="180" spans="1:24" ht="15" x14ac:dyDescent="0.25">
      <c r="A180" s="137" t="s">
        <v>62</v>
      </c>
      <c r="B180" s="138">
        <f t="shared" si="96"/>
        <v>5.1304920500517452</v>
      </c>
      <c r="C180" s="426">
        <f t="shared" si="96"/>
        <v>3.1916651023089919</v>
      </c>
      <c r="D180" s="426">
        <f t="shared" si="96"/>
        <v>4.8440746237015055</v>
      </c>
      <c r="E180" s="139">
        <f t="shared" si="97"/>
        <v>4.8440746237015055</v>
      </c>
      <c r="F180" s="427">
        <f t="shared" si="98"/>
        <v>1.6524095213925136</v>
      </c>
      <c r="G180" s="428"/>
      <c r="H180" s="427">
        <f t="shared" si="99"/>
        <v>-0.2864174263502397</v>
      </c>
      <c r="I180" s="428"/>
      <c r="J180" s="102"/>
      <c r="K180" s="138">
        <f t="shared" si="100"/>
        <v>5.8478600379280854</v>
      </c>
      <c r="L180" s="426">
        <f t="shared" si="100"/>
        <v>3.4263123861031097</v>
      </c>
      <c r="M180" s="426">
        <f t="shared" si="100"/>
        <v>5.3397332519722793</v>
      </c>
      <c r="N180" s="139">
        <f t="shared" si="101"/>
        <v>5.3397332519722793</v>
      </c>
      <c r="O180" s="427">
        <f t="shared" si="102"/>
        <v>1.9134208658691696</v>
      </c>
      <c r="P180" s="428"/>
      <c r="Q180" s="427">
        <f t="shared" si="103"/>
        <v>-0.50812678595580607</v>
      </c>
      <c r="R180" s="428"/>
      <c r="W180" s="97"/>
      <c r="X180" s="97"/>
    </row>
    <row r="181" spans="1:24" ht="21" x14ac:dyDescent="0.35">
      <c r="A181" s="419" t="s">
        <v>70</v>
      </c>
      <c r="B181" s="419"/>
      <c r="C181" s="419"/>
      <c r="D181" s="419"/>
      <c r="E181" s="419"/>
      <c r="F181" s="419"/>
      <c r="G181" s="419"/>
      <c r="H181" s="419"/>
      <c r="I181" s="419"/>
      <c r="J181" s="419"/>
      <c r="K181" s="419"/>
      <c r="L181" s="419"/>
      <c r="M181" s="419"/>
      <c r="N181" s="419"/>
      <c r="O181" s="419"/>
      <c r="P181" s="419"/>
      <c r="Q181" s="419"/>
      <c r="R181" s="419"/>
    </row>
    <row r="182" spans="1:24" ht="15" x14ac:dyDescent="0.25">
      <c r="A182" s="56"/>
      <c r="B182" s="321" t="s">
        <v>115</v>
      </c>
      <c r="C182" s="322"/>
      <c r="D182" s="322"/>
      <c r="E182" s="322"/>
      <c r="F182" s="322"/>
      <c r="G182" s="322"/>
      <c r="H182" s="322"/>
      <c r="I182" s="323"/>
      <c r="J182" s="140"/>
      <c r="K182" s="321" t="str">
        <f>CONCATENATE("acumulado ",B182)</f>
        <v>acumulado mayo</v>
      </c>
      <c r="L182" s="322"/>
      <c r="M182" s="322"/>
      <c r="N182" s="322"/>
      <c r="O182" s="322"/>
      <c r="P182" s="322"/>
      <c r="Q182" s="322"/>
      <c r="R182" s="323"/>
    </row>
    <row r="183" spans="1:24" ht="15" x14ac:dyDescent="0.25">
      <c r="A183" s="3"/>
      <c r="B183" s="4">
        <v>2019</v>
      </c>
      <c r="C183" s="4">
        <v>2021</v>
      </c>
      <c r="D183" s="4">
        <v>2022</v>
      </c>
      <c r="E183" s="4" t="s">
        <v>4</v>
      </c>
      <c r="F183" s="4" t="s">
        <v>5</v>
      </c>
      <c r="G183" s="4" t="s">
        <v>6</v>
      </c>
      <c r="H183" s="309" t="s">
        <v>7</v>
      </c>
      <c r="I183" s="310"/>
      <c r="J183" s="141"/>
      <c r="K183" s="4">
        <v>2019</v>
      </c>
      <c r="L183" s="4">
        <v>2021</v>
      </c>
      <c r="M183" s="4">
        <v>2022</v>
      </c>
      <c r="N183" s="4" t="s">
        <v>4</v>
      </c>
      <c r="O183" s="4" t="s">
        <v>5</v>
      </c>
      <c r="P183" s="4" t="s">
        <v>6</v>
      </c>
      <c r="Q183" s="309" t="s">
        <v>7</v>
      </c>
      <c r="R183" s="310"/>
    </row>
    <row r="184" spans="1:24" ht="15" x14ac:dyDescent="0.25">
      <c r="A184" s="142" t="s">
        <v>8</v>
      </c>
      <c r="B184" s="143">
        <v>0.62784283905197791</v>
      </c>
      <c r="C184" s="143">
        <v>0.28114277480065342</v>
      </c>
      <c r="D184" s="143">
        <v>0.62523707525967143</v>
      </c>
      <c r="E184" s="143">
        <f t="shared" ref="E184:E195" si="104">D184/C184-1</f>
        <v>1.2239130125360713</v>
      </c>
      <c r="F184" s="143">
        <f>D184/B184-1</f>
        <v>-4.1503440514525369E-3</v>
      </c>
      <c r="G184" s="144">
        <f>(D184-C184)*100</f>
        <v>34.4094300459018</v>
      </c>
      <c r="H184" s="415">
        <f>(D184-B184)*100</f>
        <v>-0.26057637923064814</v>
      </c>
      <c r="I184" s="416"/>
      <c r="J184" s="145"/>
      <c r="K184" s="143">
        <v>0.68968866134934004</v>
      </c>
      <c r="L184" s="143">
        <v>0.21688486925986342</v>
      </c>
      <c r="M184" s="143">
        <v>0.6469455719982854</v>
      </c>
      <c r="N184" s="143">
        <f t="shared" ref="N184:N195" si="105">M184/L184-1</f>
        <v>1.9828985959511041</v>
      </c>
      <c r="O184" s="143">
        <f t="shared" ref="O184:O195" si="106">M184/K184-1</f>
        <v>-6.1974470143426719E-2</v>
      </c>
      <c r="P184" s="144">
        <f>(M184-L184)*100</f>
        <v>43.006070273842198</v>
      </c>
      <c r="Q184" s="415">
        <f>(M184-K184)*100</f>
        <v>-4.2743089351054646</v>
      </c>
      <c r="R184" s="416"/>
    </row>
    <row r="185" spans="1:24" ht="15" x14ac:dyDescent="0.25">
      <c r="A185" s="146" t="s">
        <v>9</v>
      </c>
      <c r="B185" s="147">
        <v>0.67516149986828555</v>
      </c>
      <c r="C185" s="147">
        <v>0.37038871985969735</v>
      </c>
      <c r="D185" s="147">
        <v>0.68209981464250913</v>
      </c>
      <c r="E185" s="147">
        <f t="shared" si="104"/>
        <v>0.84157826107902922</v>
      </c>
      <c r="F185" s="147">
        <f t="shared" ref="F185:F195" si="107">D185/B185-1</f>
        <v>1.0276526098684791E-2</v>
      </c>
      <c r="G185" s="148">
        <f t="shared" ref="G185:G195" si="108">(D185-C185)*100</f>
        <v>31.171109478281178</v>
      </c>
      <c r="H185" s="420">
        <f t="shared" ref="H185:H195" si="109">(D185-B185)*100</f>
        <v>0.69383147742235751</v>
      </c>
      <c r="I185" s="421"/>
      <c r="J185" s="145"/>
      <c r="K185" s="147">
        <v>0.72750838444806787</v>
      </c>
      <c r="L185" s="147">
        <v>0.26722279761968704</v>
      </c>
      <c r="M185" s="147">
        <v>0.68019118057753603</v>
      </c>
      <c r="N185" s="147">
        <f t="shared" si="105"/>
        <v>1.5454085004588114</v>
      </c>
      <c r="O185" s="147">
        <f t="shared" si="106"/>
        <v>-6.5040080474714435E-2</v>
      </c>
      <c r="P185" s="148">
        <f t="shared" ref="P185:P195" si="110">(M185-L185)*100</f>
        <v>41.296838295784902</v>
      </c>
      <c r="Q185" s="420">
        <f t="shared" ref="Q185:Q195" si="111">(M185-K185)*100</f>
        <v>-4.7317203870531843</v>
      </c>
      <c r="R185" s="421"/>
    </row>
    <row r="186" spans="1:24" ht="15" x14ac:dyDescent="0.25">
      <c r="A186" s="149" t="s">
        <v>10</v>
      </c>
      <c r="B186" s="150">
        <v>0.59723313676507861</v>
      </c>
      <c r="C186" s="150">
        <v>0.34938615014927549</v>
      </c>
      <c r="D186" s="150">
        <v>0.73558392841517373</v>
      </c>
      <c r="E186" s="150">
        <f t="shared" si="104"/>
        <v>1.1053608681995408</v>
      </c>
      <c r="F186" s="150">
        <f t="shared" si="107"/>
        <v>0.23165290593129861</v>
      </c>
      <c r="G186" s="151">
        <f t="shared" si="108"/>
        <v>38.619777826589825</v>
      </c>
      <c r="H186" s="422">
        <f t="shared" si="109"/>
        <v>13.835079165009512</v>
      </c>
      <c r="I186" s="423"/>
      <c r="J186" s="152"/>
      <c r="K186" s="150">
        <v>0.65939766914504305</v>
      </c>
      <c r="L186" s="150">
        <v>0.27773575570070552</v>
      </c>
      <c r="M186" s="150">
        <v>0.72905355613162903</v>
      </c>
      <c r="N186" s="150">
        <f t="shared" si="105"/>
        <v>1.6249899091756626</v>
      </c>
      <c r="O186" s="150">
        <f t="shared" si="106"/>
        <v>0.10563562815880112</v>
      </c>
      <c r="P186" s="151">
        <f t="shared" si="110"/>
        <v>45.131780043092348</v>
      </c>
      <c r="Q186" s="422">
        <f t="shared" si="111"/>
        <v>6.965588698658598</v>
      </c>
      <c r="R186" s="423"/>
    </row>
    <row r="187" spans="1:24" ht="15" x14ac:dyDescent="0.25">
      <c r="A187" s="25" t="s">
        <v>11</v>
      </c>
      <c r="B187" s="20">
        <v>0.73222535474525319</v>
      </c>
      <c r="C187" s="20">
        <v>0.39234599722087066</v>
      </c>
      <c r="D187" s="20">
        <v>0.71561008174730134</v>
      </c>
      <c r="E187" s="20">
        <f t="shared" si="104"/>
        <v>0.82392604185139584</v>
      </c>
      <c r="F187" s="20">
        <f t="shared" si="107"/>
        <v>-2.2691474544380474E-2</v>
      </c>
      <c r="G187" s="153">
        <f t="shared" si="108"/>
        <v>32.326408452643065</v>
      </c>
      <c r="H187" s="410">
        <f t="shared" si="109"/>
        <v>-1.6615272997951847</v>
      </c>
      <c r="I187" s="411"/>
      <c r="J187" s="152"/>
      <c r="K187" s="20">
        <v>0.77578919927576673</v>
      </c>
      <c r="L187" s="20">
        <v>0.26922402698362502</v>
      </c>
      <c r="M187" s="20">
        <v>0.69894097130358268</v>
      </c>
      <c r="N187" s="20">
        <f t="shared" si="105"/>
        <v>1.596131478807775</v>
      </c>
      <c r="O187" s="20">
        <f t="shared" si="106"/>
        <v>-9.9058130796259136E-2</v>
      </c>
      <c r="P187" s="153">
        <f t="shared" si="110"/>
        <v>42.971694431995765</v>
      </c>
      <c r="Q187" s="410">
        <f t="shared" si="111"/>
        <v>-7.6848227972184047</v>
      </c>
      <c r="R187" s="411"/>
    </row>
    <row r="188" spans="1:24" ht="15" x14ac:dyDescent="0.25">
      <c r="A188" s="25" t="s">
        <v>12</v>
      </c>
      <c r="B188" s="20">
        <v>0.58374453773260671</v>
      </c>
      <c r="C188" s="20">
        <v>0.33957373271889402</v>
      </c>
      <c r="D188" s="20">
        <v>0.54231950844854071</v>
      </c>
      <c r="E188" s="20">
        <f t="shared" si="104"/>
        <v>0.59705965507492231</v>
      </c>
      <c r="F188" s="20">
        <f t="shared" si="107"/>
        <v>-7.0964311623317289E-2</v>
      </c>
      <c r="G188" s="153">
        <f t="shared" si="108"/>
        <v>20.27457757296467</v>
      </c>
      <c r="H188" s="410">
        <f t="shared" si="109"/>
        <v>-4.1425029284065999</v>
      </c>
      <c r="I188" s="411"/>
      <c r="J188" s="152"/>
      <c r="K188" s="20">
        <v>0.66227591692238208</v>
      </c>
      <c r="L188" s="20">
        <v>0.23591995321101186</v>
      </c>
      <c r="M188" s="20">
        <v>0.58224706381165348</v>
      </c>
      <c r="N188" s="20">
        <f t="shared" si="105"/>
        <v>1.4679856700839511</v>
      </c>
      <c r="O188" s="20">
        <f t="shared" si="106"/>
        <v>-0.12083914130929796</v>
      </c>
      <c r="P188" s="153">
        <f t="shared" si="110"/>
        <v>34.63271106006416</v>
      </c>
      <c r="Q188" s="410">
        <f t="shared" si="111"/>
        <v>-8.0028853110728608</v>
      </c>
      <c r="R188" s="411"/>
    </row>
    <row r="189" spans="1:24" ht="15" x14ac:dyDescent="0.25">
      <c r="A189" s="25" t="s">
        <v>13</v>
      </c>
      <c r="B189" s="20">
        <v>0.59060626676764694</v>
      </c>
      <c r="C189" s="20">
        <v>0.68356374807987708</v>
      </c>
      <c r="D189" s="20">
        <v>0.41782325170132473</v>
      </c>
      <c r="E189" s="20">
        <f t="shared" si="104"/>
        <v>-0.38875744526390466</v>
      </c>
      <c r="F189" s="20">
        <f t="shared" si="107"/>
        <v>-0.29255195006980439</v>
      </c>
      <c r="G189" s="153">
        <f t="shared" si="108"/>
        <v>-26.574049637855236</v>
      </c>
      <c r="H189" s="410">
        <f t="shared" si="109"/>
        <v>-17.278301506632221</v>
      </c>
      <c r="I189" s="411"/>
      <c r="J189" s="152"/>
      <c r="K189" s="20">
        <v>0.59376171686693213</v>
      </c>
      <c r="L189" s="20">
        <v>0.63576158940397354</v>
      </c>
      <c r="M189" s="20">
        <v>0.5159728569059272</v>
      </c>
      <c r="N189" s="20">
        <f t="shared" si="105"/>
        <v>-0.18841769382505202</v>
      </c>
      <c r="O189" s="20">
        <f t="shared" si="106"/>
        <v>-0.13101023146367352</v>
      </c>
      <c r="P189" s="153">
        <f t="shared" si="110"/>
        <v>-11.978873249804634</v>
      </c>
      <c r="Q189" s="410">
        <f t="shared" si="111"/>
        <v>-7.7788859961004935</v>
      </c>
      <c r="R189" s="411"/>
    </row>
    <row r="190" spans="1:24" ht="15" x14ac:dyDescent="0.25">
      <c r="A190" s="154" t="s">
        <v>14</v>
      </c>
      <c r="B190" s="155">
        <v>0.55560905151661044</v>
      </c>
      <c r="C190" s="155">
        <v>0.60696774193548386</v>
      </c>
      <c r="D190" s="155">
        <v>0.48398258734233729</v>
      </c>
      <c r="E190" s="155">
        <f t="shared" si="104"/>
        <v>-0.2026222253607326</v>
      </c>
      <c r="F190" s="155">
        <f t="shared" si="107"/>
        <v>-0.12891522191504801</v>
      </c>
      <c r="G190" s="156">
        <f t="shared" si="108"/>
        <v>-12.298515459314658</v>
      </c>
      <c r="H190" s="424">
        <f t="shared" si="109"/>
        <v>-7.1626464174273154</v>
      </c>
      <c r="I190" s="425"/>
      <c r="J190" s="152"/>
      <c r="K190" s="155">
        <v>0.61968284478616054</v>
      </c>
      <c r="L190" s="155">
        <v>0.4824233560827646</v>
      </c>
      <c r="M190" s="155">
        <v>0.57494101244101248</v>
      </c>
      <c r="N190" s="155">
        <f t="shared" si="105"/>
        <v>0.1917769013289139</v>
      </c>
      <c r="O190" s="155">
        <f t="shared" si="106"/>
        <v>-7.2201179557564665E-2</v>
      </c>
      <c r="P190" s="156">
        <f t="shared" si="110"/>
        <v>9.2517656358247873</v>
      </c>
      <c r="Q190" s="424">
        <f t="shared" si="111"/>
        <v>-4.4741832345148058</v>
      </c>
      <c r="R190" s="425"/>
    </row>
    <row r="191" spans="1:24" ht="15" x14ac:dyDescent="0.25">
      <c r="A191" s="146" t="s">
        <v>15</v>
      </c>
      <c r="B191" s="147">
        <v>0.53233472377365953</v>
      </c>
      <c r="C191" s="147">
        <v>0.15642251650565717</v>
      </c>
      <c r="D191" s="147">
        <v>0.47887946762360656</v>
      </c>
      <c r="E191" s="147">
        <f t="shared" si="104"/>
        <v>2.0614484303242073</v>
      </c>
      <c r="F191" s="147">
        <f t="shared" si="107"/>
        <v>-0.10041662465885148</v>
      </c>
      <c r="G191" s="148">
        <f t="shared" si="108"/>
        <v>32.245695111794937</v>
      </c>
      <c r="H191" s="420">
        <f t="shared" si="109"/>
        <v>-5.3455256150052977</v>
      </c>
      <c r="I191" s="421"/>
      <c r="J191" s="145"/>
      <c r="K191" s="147">
        <v>0.61332376509986841</v>
      </c>
      <c r="L191" s="147">
        <v>0.14131699641538978</v>
      </c>
      <c r="M191" s="147">
        <v>0.55725239318685349</v>
      </c>
      <c r="N191" s="147">
        <f t="shared" si="105"/>
        <v>2.9432793458817619</v>
      </c>
      <c r="O191" s="147">
        <f t="shared" si="106"/>
        <v>-9.1422141295771753E-2</v>
      </c>
      <c r="P191" s="148">
        <f t="shared" si="110"/>
        <v>41.593539677146374</v>
      </c>
      <c r="Q191" s="420">
        <f t="shared" si="111"/>
        <v>-5.6071371913014918</v>
      </c>
      <c r="R191" s="421"/>
    </row>
    <row r="192" spans="1:24" ht="15" x14ac:dyDescent="0.25">
      <c r="A192" s="24" t="s">
        <v>16</v>
      </c>
      <c r="B192" s="150">
        <v>0.60526008377417684</v>
      </c>
      <c r="C192" s="150">
        <v>0.23347152049056441</v>
      </c>
      <c r="D192" s="150">
        <v>0.54479965282800524</v>
      </c>
      <c r="E192" s="150">
        <f t="shared" si="104"/>
        <v>1.3334737002752459</v>
      </c>
      <c r="F192" s="150">
        <f t="shared" si="107"/>
        <v>-9.9891654128524077E-2</v>
      </c>
      <c r="G192" s="151">
        <f t="shared" si="108"/>
        <v>31.132813233744084</v>
      </c>
      <c r="H192" s="422">
        <f t="shared" si="109"/>
        <v>-6.0460430946171595</v>
      </c>
      <c r="I192" s="423"/>
      <c r="J192" s="152"/>
      <c r="K192" s="150">
        <v>0.68750492491854609</v>
      </c>
      <c r="L192" s="150">
        <v>0.19668779898366245</v>
      </c>
      <c r="M192" s="150">
        <v>0.65503816113800373</v>
      </c>
      <c r="N192" s="150">
        <f t="shared" si="105"/>
        <v>2.3303446605369427</v>
      </c>
      <c r="O192" s="150">
        <f t="shared" si="106"/>
        <v>-4.7224045390495073E-2</v>
      </c>
      <c r="P192" s="151">
        <f t="shared" si="110"/>
        <v>45.83503621543413</v>
      </c>
      <c r="Q192" s="422">
        <f t="shared" si="111"/>
        <v>-3.2466763780542363</v>
      </c>
      <c r="R192" s="423"/>
    </row>
    <row r="193" spans="1:18" ht="15" x14ac:dyDescent="0.25">
      <c r="A193" s="25" t="s">
        <v>12</v>
      </c>
      <c r="B193" s="20">
        <v>0.54909148163903454</v>
      </c>
      <c r="C193" s="20">
        <v>0.17953752652209876</v>
      </c>
      <c r="D193" s="20">
        <v>0.52765577177281997</v>
      </c>
      <c r="E193" s="20">
        <f t="shared" si="104"/>
        <v>1.9389720466482663</v>
      </c>
      <c r="F193" s="20">
        <f t="shared" si="107"/>
        <v>-3.903850375210538E-2</v>
      </c>
      <c r="G193" s="153">
        <f t="shared" si="108"/>
        <v>34.811824525072119</v>
      </c>
      <c r="H193" s="410">
        <f t="shared" si="109"/>
        <v>-2.143570986621457</v>
      </c>
      <c r="I193" s="411"/>
      <c r="J193" s="152"/>
      <c r="K193" s="20">
        <v>0.61933473283629148</v>
      </c>
      <c r="L193" s="20">
        <v>0.16090546900529668</v>
      </c>
      <c r="M193" s="20">
        <v>0.56323761108347903</v>
      </c>
      <c r="N193" s="20">
        <f t="shared" si="105"/>
        <v>2.500425526648435</v>
      </c>
      <c r="O193" s="20">
        <f t="shared" si="106"/>
        <v>-9.0576418176825491E-2</v>
      </c>
      <c r="P193" s="153">
        <f t="shared" si="110"/>
        <v>40.233214207818236</v>
      </c>
      <c r="Q193" s="410">
        <f t="shared" si="111"/>
        <v>-5.6097121752812455</v>
      </c>
      <c r="R193" s="411"/>
    </row>
    <row r="194" spans="1:18" ht="15" x14ac:dyDescent="0.25">
      <c r="A194" s="25" t="s">
        <v>13</v>
      </c>
      <c r="B194" s="20">
        <v>0.51867214494435476</v>
      </c>
      <c r="C194" s="20">
        <v>8.9492921791598984E-2</v>
      </c>
      <c r="D194" s="20">
        <v>0.39416115804413809</v>
      </c>
      <c r="E194" s="20">
        <f t="shared" si="104"/>
        <v>3.4043836110526833</v>
      </c>
      <c r="F194" s="20">
        <f t="shared" si="107"/>
        <v>-0.24005720784094686</v>
      </c>
      <c r="G194" s="153">
        <f t="shared" si="108"/>
        <v>30.466823625253912</v>
      </c>
      <c r="H194" s="410">
        <f t="shared" si="109"/>
        <v>-12.451098690021666</v>
      </c>
      <c r="I194" s="411"/>
      <c r="J194" s="152"/>
      <c r="K194" s="20">
        <v>0.5986787976962995</v>
      </c>
      <c r="L194" s="20">
        <v>8.6451658583212382E-2</v>
      </c>
      <c r="M194" s="20">
        <v>0.51691455930302788</v>
      </c>
      <c r="N194" s="20">
        <f t="shared" si="105"/>
        <v>4.9792324146734757</v>
      </c>
      <c r="O194" s="20">
        <f t="shared" si="106"/>
        <v>-0.13657446815871599</v>
      </c>
      <c r="P194" s="153">
        <f t="shared" si="110"/>
        <v>43.046290071981552</v>
      </c>
      <c r="Q194" s="410">
        <f t="shared" si="111"/>
        <v>-8.1764238393271622</v>
      </c>
      <c r="R194" s="411"/>
    </row>
    <row r="195" spans="1:18" ht="15" x14ac:dyDescent="0.25">
      <c r="A195" s="26" t="s">
        <v>14</v>
      </c>
      <c r="B195" s="89">
        <v>0.46073787147574297</v>
      </c>
      <c r="C195" s="89">
        <v>0.13267795840780774</v>
      </c>
      <c r="D195" s="89">
        <v>0.36004648260130412</v>
      </c>
      <c r="E195" s="89">
        <f t="shared" si="104"/>
        <v>1.7136872387999929</v>
      </c>
      <c r="F195" s="89">
        <f t="shared" si="107"/>
        <v>-0.21854376448787338</v>
      </c>
      <c r="G195" s="157">
        <f t="shared" si="108"/>
        <v>22.736852419349638</v>
      </c>
      <c r="H195" s="417">
        <f t="shared" si="109"/>
        <v>-10.069138887443884</v>
      </c>
      <c r="I195" s="418"/>
      <c r="J195" s="152"/>
      <c r="K195" s="89">
        <v>0.594155106578375</v>
      </c>
      <c r="L195" s="89">
        <v>0.11586351349438855</v>
      </c>
      <c r="M195" s="89">
        <v>0.55573472822941561</v>
      </c>
      <c r="N195" s="89">
        <f t="shared" si="105"/>
        <v>3.7964601751554055</v>
      </c>
      <c r="O195" s="89">
        <f t="shared" si="106"/>
        <v>-6.4663886455870068E-2</v>
      </c>
      <c r="P195" s="157">
        <f t="shared" si="110"/>
        <v>43.987121473502704</v>
      </c>
      <c r="Q195" s="417">
        <f t="shared" si="111"/>
        <v>-3.8420378348959394</v>
      </c>
      <c r="R195" s="418"/>
    </row>
    <row r="196" spans="1:18" ht="15" x14ac:dyDescent="0.25">
      <c r="A196" s="366" t="s">
        <v>17</v>
      </c>
      <c r="B196" s="367"/>
      <c r="C196" s="367"/>
      <c r="D196" s="367"/>
      <c r="E196" s="367"/>
      <c r="F196" s="367"/>
      <c r="G196" s="367"/>
      <c r="H196" s="367"/>
      <c r="I196" s="367"/>
      <c r="J196" s="367"/>
      <c r="K196" s="367"/>
      <c r="L196" s="367"/>
      <c r="M196" s="367"/>
      <c r="N196" s="367"/>
      <c r="O196" s="367"/>
      <c r="P196" s="367"/>
      <c r="Q196" s="367"/>
      <c r="R196" s="368"/>
    </row>
    <row r="197" spans="1:18" ht="21" x14ac:dyDescent="0.35">
      <c r="A197" s="419" t="s">
        <v>71</v>
      </c>
      <c r="B197" s="419"/>
      <c r="C197" s="419"/>
      <c r="D197" s="419"/>
      <c r="E197" s="419"/>
      <c r="F197" s="419"/>
      <c r="G197" s="419"/>
      <c r="H197" s="419"/>
      <c r="I197" s="419"/>
      <c r="J197" s="419"/>
      <c r="K197" s="419"/>
      <c r="L197" s="419"/>
      <c r="M197" s="419"/>
      <c r="N197" s="419"/>
      <c r="O197" s="419"/>
      <c r="P197" s="419"/>
      <c r="Q197" s="419"/>
      <c r="R197" s="419"/>
    </row>
    <row r="198" spans="1:18" ht="15" x14ac:dyDescent="0.25">
      <c r="A198" s="56"/>
      <c r="B198" s="321" t="s">
        <v>115</v>
      </c>
      <c r="C198" s="322"/>
      <c r="D198" s="322"/>
      <c r="E198" s="322"/>
      <c r="F198" s="322"/>
      <c r="G198" s="322"/>
      <c r="H198" s="322"/>
      <c r="I198" s="323"/>
      <c r="J198" s="140"/>
      <c r="K198" s="321" t="str">
        <f>CONCATENATE("acumulado ",B198)</f>
        <v>acumulado mayo</v>
      </c>
      <c r="L198" s="322"/>
      <c r="M198" s="322"/>
      <c r="N198" s="322"/>
      <c r="O198" s="322"/>
      <c r="P198" s="322"/>
      <c r="Q198" s="322"/>
      <c r="R198" s="323"/>
    </row>
    <row r="199" spans="1:18" ht="15" x14ac:dyDescent="0.25">
      <c r="A199" s="1"/>
      <c r="B199" s="158">
        <v>2019</v>
      </c>
      <c r="C199" s="158">
        <v>2021</v>
      </c>
      <c r="D199" s="158">
        <v>2022</v>
      </c>
      <c r="E199" s="4" t="s">
        <v>4</v>
      </c>
      <c r="F199" s="4" t="s">
        <v>5</v>
      </c>
      <c r="G199" s="4" t="s">
        <v>6</v>
      </c>
      <c r="H199" s="309" t="s">
        <v>7</v>
      </c>
      <c r="I199" s="310"/>
      <c r="J199" s="141"/>
      <c r="K199" s="158">
        <v>2019</v>
      </c>
      <c r="L199" s="158">
        <v>2021</v>
      </c>
      <c r="M199" s="158">
        <v>2022</v>
      </c>
      <c r="N199" s="4" t="s">
        <v>4</v>
      </c>
      <c r="O199" s="4" t="s">
        <v>5</v>
      </c>
      <c r="P199" s="4" t="s">
        <v>6</v>
      </c>
      <c r="Q199" s="309" t="s">
        <v>7</v>
      </c>
      <c r="R199" s="310"/>
    </row>
    <row r="200" spans="1:18" ht="15" x14ac:dyDescent="0.25">
      <c r="A200" s="142" t="s">
        <v>52</v>
      </c>
      <c r="B200" s="143">
        <v>0.62780000000000002</v>
      </c>
      <c r="C200" s="143">
        <v>0.28110000000000002</v>
      </c>
      <c r="D200" s="143">
        <v>0.62519999999999998</v>
      </c>
      <c r="E200" s="159">
        <f>IFERROR(D200/C200-1,"-")</f>
        <v>1.2241195304162216</v>
      </c>
      <c r="F200" s="159">
        <f>IFERROR(D200/B200-1,"-")</f>
        <v>-4.1414463204842988E-3</v>
      </c>
      <c r="G200" s="144">
        <f>IFERROR((D200-C200)*100,"-")</f>
        <v>34.409999999999997</v>
      </c>
      <c r="H200" s="415">
        <f>IFERROR((D200-B200)*100,"-")</f>
        <v>-0.26000000000000467</v>
      </c>
      <c r="I200" s="416"/>
      <c r="J200" s="145"/>
      <c r="K200" s="143">
        <v>0.68968866134934004</v>
      </c>
      <c r="L200" s="143">
        <v>0.21688486925986342</v>
      </c>
      <c r="M200" s="143">
        <v>0.6469455719982854</v>
      </c>
      <c r="N200" s="159">
        <f>IFERROR(M200/L200-1,"-")</f>
        <v>1.9828985959511041</v>
      </c>
      <c r="O200" s="159">
        <f>IFERROR(M200/K200-1,"-")</f>
        <v>-6.1974470143426719E-2</v>
      </c>
      <c r="P200" s="144">
        <f>IFERROR((M200-L200)*100,"-")</f>
        <v>43.006070273842198</v>
      </c>
      <c r="Q200" s="415">
        <f>IFERROR((M200-K200)*100,"-")</f>
        <v>-4.2743089351054646</v>
      </c>
      <c r="R200" s="416"/>
    </row>
    <row r="201" spans="1:18" ht="15" x14ac:dyDescent="0.25">
      <c r="A201" s="160" t="s">
        <v>53</v>
      </c>
      <c r="B201" s="150">
        <v>0.69900000000000007</v>
      </c>
      <c r="C201" s="150">
        <v>0.3014</v>
      </c>
      <c r="D201" s="150">
        <v>0.72030000000000005</v>
      </c>
      <c r="E201" s="161">
        <f t="shared" ref="E201:E202" si="112">IFERROR(D201/C201-1,"-")</f>
        <v>1.389847378898474</v>
      </c>
      <c r="F201" s="161">
        <f t="shared" ref="F201:F210" si="113">IFERROR(D201/B201-1,"-")</f>
        <v>3.0472103004291817E-2</v>
      </c>
      <c r="G201" s="162">
        <f t="shared" ref="G201:G210" si="114">IFERROR((D201-C201)*100,"-")</f>
        <v>41.890000000000008</v>
      </c>
      <c r="H201" s="410">
        <f t="shared" ref="H201:H210" si="115">IFERROR((D201-B201)*100,"-")</f>
        <v>2.1299999999999986</v>
      </c>
      <c r="I201" s="411"/>
      <c r="J201" s="141"/>
      <c r="K201" s="150">
        <v>0.75301269178361985</v>
      </c>
      <c r="L201" s="150">
        <v>0.24825285535320357</v>
      </c>
      <c r="M201" s="150">
        <v>0.73584387511907823</v>
      </c>
      <c r="N201" s="161">
        <f t="shared" ref="N201:N202" si="116">IFERROR(M201/L201-1,"-")</f>
        <v>1.9640902783259069</v>
      </c>
      <c r="O201" s="161">
        <f t="shared" ref="O201:O210" si="117">IFERROR(M201/K201-1,"-")</f>
        <v>-2.2800169043465601E-2</v>
      </c>
      <c r="P201" s="162">
        <f t="shared" ref="P201:P210" si="118">IFERROR((M201-L201)*100,"-")</f>
        <v>48.759101976587466</v>
      </c>
      <c r="Q201" s="410">
        <f t="shared" ref="Q201:Q210" si="119">IFERROR((M201-K201)*100,"-")</f>
        <v>-1.716881666454162</v>
      </c>
      <c r="R201" s="411"/>
    </row>
    <row r="202" spans="1:18" ht="15" x14ac:dyDescent="0.25">
      <c r="A202" s="85" t="s">
        <v>54</v>
      </c>
      <c r="B202" s="20">
        <v>0.60009999999999997</v>
      </c>
      <c r="C202" s="20">
        <v>0.15710000000000002</v>
      </c>
      <c r="D202" s="20">
        <v>0.5615</v>
      </c>
      <c r="E202" s="161">
        <f t="shared" si="112"/>
        <v>2.5741565881604069</v>
      </c>
      <c r="F202" s="161">
        <f t="shared" si="113"/>
        <v>-6.4322612897850351E-2</v>
      </c>
      <c r="G202" s="162">
        <f t="shared" si="114"/>
        <v>40.44</v>
      </c>
      <c r="H202" s="410">
        <f t="shared" si="115"/>
        <v>-3.8599999999999968</v>
      </c>
      <c r="I202" s="411"/>
      <c r="J202" s="141"/>
      <c r="K202" s="20">
        <v>0.65184608950794454</v>
      </c>
      <c r="L202" s="20">
        <v>0.14509026810722483</v>
      </c>
      <c r="M202" s="20">
        <v>0.59149761922622168</v>
      </c>
      <c r="N202" s="161">
        <f t="shared" si="116"/>
        <v>3.0767559874456376</v>
      </c>
      <c r="O202" s="161">
        <f t="shared" si="117"/>
        <v>-9.2580858047760617E-2</v>
      </c>
      <c r="P202" s="162">
        <f t="shared" si="118"/>
        <v>44.640735111899687</v>
      </c>
      <c r="Q202" s="410">
        <f t="shared" si="119"/>
        <v>-6.034847028172285</v>
      </c>
      <c r="R202" s="411"/>
    </row>
    <row r="203" spans="1:18" ht="15" x14ac:dyDescent="0.25">
      <c r="A203" s="85" t="s">
        <v>55</v>
      </c>
      <c r="B203" s="20">
        <v>0.4526</v>
      </c>
      <c r="C203" s="20">
        <v>0.2223</v>
      </c>
      <c r="D203" s="20">
        <v>0.42420000000000002</v>
      </c>
      <c r="E203" s="161">
        <f>IFERROR(D203/C203-1,"-")</f>
        <v>0.90823211875843457</v>
      </c>
      <c r="F203" s="161">
        <f t="shared" si="113"/>
        <v>-6.2748563853292083E-2</v>
      </c>
      <c r="G203" s="162">
        <f t="shared" si="114"/>
        <v>20.190000000000001</v>
      </c>
      <c r="H203" s="410">
        <f t="shared" si="115"/>
        <v>-2.8399999999999981</v>
      </c>
      <c r="I203" s="411"/>
      <c r="J203" s="141"/>
      <c r="K203" s="161">
        <v>0.58356299617457119</v>
      </c>
      <c r="L203" s="161">
        <v>0.21666071281360777</v>
      </c>
      <c r="M203" s="161">
        <v>0.5391066370052654</v>
      </c>
      <c r="N203" s="161">
        <f>IFERROR(M203/L203-1,"-")</f>
        <v>1.4882528539867605</v>
      </c>
      <c r="O203" s="161">
        <f t="shared" si="117"/>
        <v>-7.618090842073677E-2</v>
      </c>
      <c r="P203" s="162">
        <f t="shared" si="118"/>
        <v>32.244592419165762</v>
      </c>
      <c r="Q203" s="410">
        <f t="shared" si="119"/>
        <v>-4.4456359169305788</v>
      </c>
      <c r="R203" s="411"/>
    </row>
    <row r="204" spans="1:18" ht="15" x14ac:dyDescent="0.25">
      <c r="A204" s="85" t="s">
        <v>56</v>
      </c>
      <c r="B204" s="20">
        <v>0.65040000000000009</v>
      </c>
      <c r="C204" s="20">
        <v>0.35240000000000005</v>
      </c>
      <c r="D204" s="20">
        <v>0.56340000000000001</v>
      </c>
      <c r="E204" s="161">
        <f t="shared" ref="E204:E210" si="120">IFERROR(D204/C204-1,"-")</f>
        <v>0.59875141884222449</v>
      </c>
      <c r="F204" s="161">
        <f t="shared" si="113"/>
        <v>-0.13376383763837651</v>
      </c>
      <c r="G204" s="162">
        <f t="shared" si="114"/>
        <v>21.099999999999998</v>
      </c>
      <c r="H204" s="410">
        <f t="shared" si="115"/>
        <v>-8.7000000000000082</v>
      </c>
      <c r="I204" s="411"/>
      <c r="J204" s="141"/>
      <c r="K204" s="161">
        <v>0.69620072929111132</v>
      </c>
      <c r="L204" s="161">
        <v>0.218476978244183</v>
      </c>
      <c r="M204" s="161">
        <v>0.57537528443811115</v>
      </c>
      <c r="N204" s="161">
        <f t="shared" ref="N204:N210" si="121">IFERROR(M204/L204-1,"-")</f>
        <v>1.6335739768198239</v>
      </c>
      <c r="O204" s="161">
        <f t="shared" si="117"/>
        <v>-0.17354972462615437</v>
      </c>
      <c r="P204" s="162">
        <f t="shared" si="118"/>
        <v>35.689830619392815</v>
      </c>
      <c r="Q204" s="410">
        <f t="shared" si="119"/>
        <v>-12.082544485300017</v>
      </c>
      <c r="R204" s="411"/>
    </row>
    <row r="205" spans="1:18" ht="15" x14ac:dyDescent="0.25">
      <c r="A205" s="85" t="s">
        <v>57</v>
      </c>
      <c r="B205" s="20">
        <v>0.52710000000000001</v>
      </c>
      <c r="C205" s="20">
        <v>0.70109999999999995</v>
      </c>
      <c r="D205" s="20">
        <v>0.81930000000000003</v>
      </c>
      <c r="E205" s="161">
        <f t="shared" si="120"/>
        <v>0.16859221223791199</v>
      </c>
      <c r="F205" s="161">
        <f t="shared" si="113"/>
        <v>0.55435401252134331</v>
      </c>
      <c r="G205" s="162">
        <f t="shared" si="114"/>
        <v>11.820000000000007</v>
      </c>
      <c r="H205" s="410">
        <f t="shared" si="115"/>
        <v>29.220000000000002</v>
      </c>
      <c r="I205" s="411"/>
      <c r="J205" s="141"/>
      <c r="K205" s="161">
        <v>0.35260360839569899</v>
      </c>
      <c r="L205" s="161">
        <v>0.31845101378808333</v>
      </c>
      <c r="M205" s="161">
        <v>0.33884641332986398</v>
      </c>
      <c r="N205" s="161">
        <f t="shared" si="121"/>
        <v>6.4045641743043724E-2</v>
      </c>
      <c r="O205" s="161">
        <f t="shared" si="117"/>
        <v>-3.9016035962956996E-2</v>
      </c>
      <c r="P205" s="162">
        <f t="shared" si="118"/>
        <v>2.0395399541780659</v>
      </c>
      <c r="Q205" s="410">
        <f t="shared" si="119"/>
        <v>-1.3757195065835004</v>
      </c>
      <c r="R205" s="411"/>
    </row>
    <row r="206" spans="1:18" ht="15" x14ac:dyDescent="0.25">
      <c r="A206" s="85" t="s">
        <v>58</v>
      </c>
      <c r="B206" s="161">
        <v>0.41720000000000002</v>
      </c>
      <c r="C206" s="161">
        <v>0.32590000000000002</v>
      </c>
      <c r="D206" s="161">
        <v>0.53539999999999999</v>
      </c>
      <c r="E206" s="161">
        <f t="shared" si="120"/>
        <v>0.64283522552930328</v>
      </c>
      <c r="F206" s="161">
        <f t="shared" si="113"/>
        <v>0.28331735378715228</v>
      </c>
      <c r="G206" s="162">
        <f t="shared" si="114"/>
        <v>20.949999999999996</v>
      </c>
      <c r="H206" s="410">
        <f t="shared" si="115"/>
        <v>11.819999999999997</v>
      </c>
      <c r="I206" s="411"/>
      <c r="J206" s="141"/>
      <c r="K206" s="161">
        <v>0.53101789219186002</v>
      </c>
      <c r="L206" s="161">
        <v>0.2894124145372568</v>
      </c>
      <c r="M206" s="161">
        <v>0.55940282075619729</v>
      </c>
      <c r="N206" s="161">
        <f t="shared" si="121"/>
        <v>0.9328915853545181</v>
      </c>
      <c r="O206" s="161">
        <f t="shared" si="117"/>
        <v>5.3453808208183018E-2</v>
      </c>
      <c r="P206" s="162">
        <f t="shared" si="118"/>
        <v>26.99904062189405</v>
      </c>
      <c r="Q206" s="410">
        <f t="shared" si="119"/>
        <v>2.8384928564337275</v>
      </c>
      <c r="R206" s="411"/>
    </row>
    <row r="207" spans="1:18" ht="15" x14ac:dyDescent="0.25">
      <c r="A207" s="85" t="s">
        <v>59</v>
      </c>
      <c r="B207" s="161">
        <v>0.4703</v>
      </c>
      <c r="C207" s="161">
        <v>0.39149999999999996</v>
      </c>
      <c r="D207" s="161">
        <v>0.49070000000000003</v>
      </c>
      <c r="E207" s="161">
        <f t="shared" si="120"/>
        <v>0.25338441890166052</v>
      </c>
      <c r="F207" s="161">
        <f t="shared" si="113"/>
        <v>4.3376568147990735E-2</v>
      </c>
      <c r="G207" s="162">
        <f t="shared" si="114"/>
        <v>9.920000000000007</v>
      </c>
      <c r="H207" s="410">
        <f t="shared" si="115"/>
        <v>2.0400000000000027</v>
      </c>
      <c r="I207" s="411"/>
      <c r="J207" s="141"/>
      <c r="K207" s="161">
        <v>0.53983724612267825</v>
      </c>
      <c r="L207" s="161">
        <v>0.29268674784590187</v>
      </c>
      <c r="M207" s="161">
        <v>0.59746827588346618</v>
      </c>
      <c r="N207" s="161">
        <f t="shared" si="121"/>
        <v>1.0413232928401333</v>
      </c>
      <c r="O207" s="161">
        <f t="shared" si="117"/>
        <v>0.1067563051173599</v>
      </c>
      <c r="P207" s="162">
        <f t="shared" si="118"/>
        <v>30.47815280375643</v>
      </c>
      <c r="Q207" s="410">
        <f t="shared" si="119"/>
        <v>5.7631029760787928</v>
      </c>
      <c r="R207" s="411"/>
    </row>
    <row r="208" spans="1:18" ht="15" x14ac:dyDescent="0.25">
      <c r="A208" s="85" t="s">
        <v>60</v>
      </c>
      <c r="B208" s="20">
        <v>0.60509999999999997</v>
      </c>
      <c r="C208" s="20">
        <v>0.27500000000000002</v>
      </c>
      <c r="D208" s="20">
        <v>0.63340000000000007</v>
      </c>
      <c r="E208" s="161">
        <f t="shared" si="120"/>
        <v>1.3032727272727271</v>
      </c>
      <c r="F208" s="161">
        <f t="shared" si="113"/>
        <v>4.6769129069575532E-2</v>
      </c>
      <c r="G208" s="162">
        <f t="shared" si="114"/>
        <v>35.840000000000003</v>
      </c>
      <c r="H208" s="410">
        <f t="shared" si="115"/>
        <v>2.8300000000000103</v>
      </c>
      <c r="I208" s="411"/>
      <c r="J208" s="141"/>
      <c r="K208" s="161">
        <v>0.69908880323724754</v>
      </c>
      <c r="L208" s="161">
        <v>0.24757593228334077</v>
      </c>
      <c r="M208" s="161">
        <v>0.70592494205814427</v>
      </c>
      <c r="N208" s="161">
        <f t="shared" si="121"/>
        <v>1.8513472030481597</v>
      </c>
      <c r="O208" s="161">
        <f t="shared" si="117"/>
        <v>9.7786415534633075E-3</v>
      </c>
      <c r="P208" s="162">
        <f t="shared" si="118"/>
        <v>45.834900977480352</v>
      </c>
      <c r="Q208" s="410">
        <f t="shared" si="119"/>
        <v>0.68361388208967311</v>
      </c>
      <c r="R208" s="411"/>
    </row>
    <row r="209" spans="1:21" ht="15" x14ac:dyDescent="0.25">
      <c r="A209" s="86" t="s">
        <v>61</v>
      </c>
      <c r="B209" s="163">
        <v>0.44290000000000002</v>
      </c>
      <c r="C209" s="163">
        <v>0.30940000000000001</v>
      </c>
      <c r="D209" s="163">
        <v>0.48409999999999997</v>
      </c>
      <c r="E209" s="163">
        <f t="shared" si="120"/>
        <v>0.56464124111182912</v>
      </c>
      <c r="F209" s="163">
        <f t="shared" si="113"/>
        <v>9.3023255813953432E-2</v>
      </c>
      <c r="G209" s="164">
        <f t="shared" si="114"/>
        <v>17.469999999999995</v>
      </c>
      <c r="H209" s="413">
        <f t="shared" si="115"/>
        <v>4.1199999999999957</v>
      </c>
      <c r="I209" s="414"/>
      <c r="J209" s="141"/>
      <c r="K209" s="163">
        <v>0.53126576305384254</v>
      </c>
      <c r="L209" s="163">
        <v>0.19225789370607052</v>
      </c>
      <c r="M209" s="163">
        <v>0.49403073474803372</v>
      </c>
      <c r="N209" s="163">
        <f t="shared" si="121"/>
        <v>1.5696252321546926</v>
      </c>
      <c r="O209" s="163">
        <f t="shared" si="117"/>
        <v>-7.0087385439206562E-2</v>
      </c>
      <c r="P209" s="164">
        <f t="shared" si="118"/>
        <v>30.177284104196321</v>
      </c>
      <c r="Q209" s="413">
        <f t="shared" si="119"/>
        <v>-3.7235028305808826</v>
      </c>
      <c r="R209" s="414"/>
    </row>
    <row r="210" spans="1:21" ht="15" x14ac:dyDescent="0.25">
      <c r="A210" s="85" t="s">
        <v>62</v>
      </c>
      <c r="B210" s="161">
        <v>0.52010000000000001</v>
      </c>
      <c r="C210" s="161">
        <v>0.25239999999999996</v>
      </c>
      <c r="D210" s="161">
        <v>0.47939999999999999</v>
      </c>
      <c r="E210" s="161">
        <f t="shared" si="120"/>
        <v>0.89936608557844711</v>
      </c>
      <c r="F210" s="161">
        <f t="shared" si="113"/>
        <v>-7.8254181888098517E-2</v>
      </c>
      <c r="G210" s="162">
        <f t="shared" si="114"/>
        <v>22.700000000000003</v>
      </c>
      <c r="H210" s="410">
        <f t="shared" si="115"/>
        <v>-4.0700000000000012</v>
      </c>
      <c r="I210" s="411"/>
      <c r="J210" s="141"/>
      <c r="K210" s="161">
        <v>0.61590774689532823</v>
      </c>
      <c r="L210" s="161">
        <v>0.15052283344997766</v>
      </c>
      <c r="M210" s="161">
        <v>0.47624128983352282</v>
      </c>
      <c r="N210" s="161">
        <f t="shared" si="121"/>
        <v>2.1639139319802214</v>
      </c>
      <c r="O210" s="161">
        <f t="shared" si="117"/>
        <v>-0.22676522217139983</v>
      </c>
      <c r="P210" s="162">
        <f t="shared" si="118"/>
        <v>32.57184563835451</v>
      </c>
      <c r="Q210" s="410">
        <f t="shared" si="119"/>
        <v>-13.966645706180541</v>
      </c>
      <c r="R210" s="411"/>
      <c r="S210" s="85"/>
      <c r="T210" s="161"/>
      <c r="U210" s="161"/>
    </row>
    <row r="211" spans="1:21" ht="23.25" x14ac:dyDescent="0.35">
      <c r="A211" s="412" t="s">
        <v>72</v>
      </c>
      <c r="B211" s="412"/>
      <c r="C211" s="412"/>
      <c r="D211" s="412"/>
      <c r="E211" s="412"/>
      <c r="F211" s="412"/>
      <c r="G211" s="412"/>
      <c r="H211" s="412"/>
      <c r="I211" s="412"/>
      <c r="J211" s="412"/>
      <c r="K211" s="412"/>
      <c r="L211" s="412"/>
      <c r="M211" s="412"/>
      <c r="N211" s="412"/>
      <c r="O211" s="412"/>
      <c r="P211" s="412"/>
      <c r="Q211" s="412"/>
      <c r="R211" s="412"/>
    </row>
    <row r="212" spans="1:21" ht="21" x14ac:dyDescent="0.35">
      <c r="A212" s="379" t="s">
        <v>73</v>
      </c>
      <c r="B212" s="379"/>
      <c r="C212" s="379"/>
      <c r="D212" s="379"/>
      <c r="E212" s="379"/>
      <c r="F212" s="379"/>
      <c r="G212" s="379"/>
      <c r="H212" s="379"/>
      <c r="I212" s="379"/>
      <c r="J212" s="379"/>
      <c r="K212" s="379"/>
      <c r="L212" s="379"/>
      <c r="M212" s="379"/>
      <c r="N212" s="379"/>
      <c r="O212" s="379"/>
      <c r="P212" s="379"/>
      <c r="Q212" s="379"/>
      <c r="R212" s="379"/>
    </row>
    <row r="213" spans="1:21" ht="15" x14ac:dyDescent="0.25">
      <c r="A213" s="56"/>
      <c r="B213" s="321" t="s">
        <v>115</v>
      </c>
      <c r="C213" s="322"/>
      <c r="D213" s="322"/>
      <c r="E213" s="322"/>
      <c r="F213" s="322"/>
      <c r="G213" s="322"/>
      <c r="H213" s="322"/>
      <c r="I213" s="323"/>
      <c r="J213" s="165"/>
      <c r="K213" s="321" t="str">
        <f>CONCATENATE("acumulado ",B213)</f>
        <v>acumulado mayo</v>
      </c>
      <c r="L213" s="322"/>
      <c r="M213" s="322"/>
      <c r="N213" s="322"/>
      <c r="O213" s="322"/>
      <c r="P213" s="322"/>
      <c r="Q213" s="322"/>
      <c r="R213" s="323"/>
    </row>
    <row r="214" spans="1:21" ht="15" x14ac:dyDescent="0.25">
      <c r="A214" s="3"/>
      <c r="B214" s="4">
        <v>2019</v>
      </c>
      <c r="C214" s="4">
        <v>2021</v>
      </c>
      <c r="D214" s="4">
        <v>2022</v>
      </c>
      <c r="E214" s="4" t="s">
        <v>4</v>
      </c>
      <c r="F214" s="4" t="s">
        <v>5</v>
      </c>
      <c r="G214" s="4" t="s">
        <v>6</v>
      </c>
      <c r="H214" s="4" t="s">
        <v>7</v>
      </c>
      <c r="I214" s="4" t="str">
        <f>CONCATENATE("cuota ",RIGHT(D214,2))</f>
        <v>cuota 22</v>
      </c>
      <c r="J214" s="166"/>
      <c r="K214" s="4">
        <v>2019</v>
      </c>
      <c r="L214" s="4">
        <v>2021</v>
      </c>
      <c r="M214" s="4">
        <v>2022</v>
      </c>
      <c r="N214" s="4" t="s">
        <v>4</v>
      </c>
      <c r="O214" s="4" t="s">
        <v>5</v>
      </c>
      <c r="P214" s="4" t="s">
        <v>6</v>
      </c>
      <c r="Q214" s="4" t="s">
        <v>7</v>
      </c>
      <c r="R214" s="4" t="str">
        <f>CONCATENATE("cuota ",RIGHT(M214,2))</f>
        <v>cuota 22</v>
      </c>
    </row>
    <row r="215" spans="1:21" ht="15" x14ac:dyDescent="0.25">
      <c r="A215" s="167" t="s">
        <v>8</v>
      </c>
      <c r="B215" s="168">
        <v>90727147.950000003</v>
      </c>
      <c r="C215" s="168">
        <v>19222102.370000001</v>
      </c>
      <c r="D215" s="168">
        <v>97026873.810000002</v>
      </c>
      <c r="E215" s="169">
        <f>D215/C215-1</f>
        <v>4.0476723067207345</v>
      </c>
      <c r="F215" s="169">
        <f>D215/B215-1</f>
        <v>6.9435951667650819E-2</v>
      </c>
      <c r="G215" s="168">
        <f>D215-C215</f>
        <v>77804771.439999998</v>
      </c>
      <c r="H215" s="168">
        <f>D215-B215</f>
        <v>6299725.8599999994</v>
      </c>
      <c r="I215" s="169">
        <f t="shared" ref="I215:I226" si="122">D215/$D$215</f>
        <v>1</v>
      </c>
      <c r="J215" s="170"/>
      <c r="K215" s="168">
        <v>605913792.38</v>
      </c>
      <c r="L215" s="168">
        <v>75837969.260000005</v>
      </c>
      <c r="M215" s="168">
        <v>589388227.38999987</v>
      </c>
      <c r="N215" s="169">
        <f>M215/L215-1</f>
        <v>6.7716773423792995</v>
      </c>
      <c r="O215" s="169">
        <f>M215/K215-1</f>
        <v>-2.7273789106348811E-2</v>
      </c>
      <c r="P215" s="168">
        <f>M215-L215</f>
        <v>513550258.12999988</v>
      </c>
      <c r="Q215" s="168">
        <f>M215-K215</f>
        <v>-16525564.990000129</v>
      </c>
      <c r="R215" s="169">
        <f>M215/$M$215</f>
        <v>1</v>
      </c>
    </row>
    <row r="216" spans="1:21" ht="15" x14ac:dyDescent="0.25">
      <c r="A216" s="171" t="s">
        <v>9</v>
      </c>
      <c r="B216" s="172">
        <v>74299881.560000002</v>
      </c>
      <c r="C216" s="172">
        <v>16355422.720000001</v>
      </c>
      <c r="D216" s="172">
        <v>83559094.219999999</v>
      </c>
      <c r="E216" s="173">
        <f t="shared" ref="E216:E226" si="123">D216/C216-1</f>
        <v>4.1089535043212866</v>
      </c>
      <c r="F216" s="173">
        <f t="shared" ref="F216:F226" si="124">D216/B216-1</f>
        <v>0.12461948075277651</v>
      </c>
      <c r="G216" s="172">
        <f t="shared" ref="G216:G226" si="125">D216-C216</f>
        <v>67203671.5</v>
      </c>
      <c r="H216" s="172">
        <f t="shared" ref="H216:H226" si="126">D216-B216</f>
        <v>9259212.6599999964</v>
      </c>
      <c r="I216" s="173">
        <f t="shared" si="122"/>
        <v>0.86119536720957446</v>
      </c>
      <c r="J216" s="174"/>
      <c r="K216" s="172">
        <v>490002556.94999999</v>
      </c>
      <c r="L216" s="172">
        <v>63101045.5</v>
      </c>
      <c r="M216" s="172">
        <v>505081311.03999996</v>
      </c>
      <c r="N216" s="175">
        <f t="shared" ref="N216:N226" si="127">M216/L216-1</f>
        <v>7.0043255549545531</v>
      </c>
      <c r="O216" s="175">
        <f t="shared" ref="O216:O226" si="128">M216/K216-1</f>
        <v>3.0772806949941334E-2</v>
      </c>
      <c r="P216" s="176">
        <f t="shared" ref="P216:P226" si="129">M216-L216</f>
        <v>441980265.53999996</v>
      </c>
      <c r="Q216" s="176">
        <f t="shared" ref="Q216:Q226" si="130">M216-K216</f>
        <v>15078754.089999974</v>
      </c>
      <c r="R216" s="175">
        <f>M216/$M$215</f>
        <v>0.85695860142416147</v>
      </c>
      <c r="S216" s="177"/>
    </row>
    <row r="217" spans="1:21" ht="15" x14ac:dyDescent="0.25">
      <c r="A217" s="178" t="s">
        <v>74</v>
      </c>
      <c r="B217" s="179">
        <v>19140901.68</v>
      </c>
      <c r="C217" s="179">
        <v>7257983.1900000004</v>
      </c>
      <c r="D217" s="179">
        <v>26197916.23</v>
      </c>
      <c r="E217" s="180">
        <f t="shared" si="123"/>
        <v>2.6095311251333992</v>
      </c>
      <c r="F217" s="180">
        <f t="shared" si="124"/>
        <v>0.36868767563723259</v>
      </c>
      <c r="G217" s="179">
        <f t="shared" si="125"/>
        <v>18939933.039999999</v>
      </c>
      <c r="H217" s="179">
        <f t="shared" si="126"/>
        <v>7057014.5500000007</v>
      </c>
      <c r="I217" s="180">
        <f t="shared" si="122"/>
        <v>0.27000680534447902</v>
      </c>
      <c r="J217" s="181"/>
      <c r="K217" s="179">
        <v>137408941.78999999</v>
      </c>
      <c r="L217" s="179">
        <v>28037818.440000001</v>
      </c>
      <c r="M217" s="179">
        <v>180773157.34999999</v>
      </c>
      <c r="N217" s="182">
        <f t="shared" si="127"/>
        <v>5.4474758525471065</v>
      </c>
      <c r="O217" s="182">
        <f t="shared" si="128"/>
        <v>0.3155851067266997</v>
      </c>
      <c r="P217" s="183">
        <f t="shared" si="129"/>
        <v>152735338.91</v>
      </c>
      <c r="Q217" s="183">
        <f t="shared" si="130"/>
        <v>43364215.560000002</v>
      </c>
      <c r="R217" s="182">
        <f t="shared" ref="R217:R226" si="131">M217/$M$215</f>
        <v>0.30671321371741939</v>
      </c>
    </row>
    <row r="218" spans="1:21" ht="15" x14ac:dyDescent="0.25">
      <c r="A218" s="184" t="s">
        <v>75</v>
      </c>
      <c r="B218" s="185">
        <v>46367474.020000003</v>
      </c>
      <c r="C218" s="185">
        <v>7872769.2400000002</v>
      </c>
      <c r="D218" s="185">
        <v>49918123.869999997</v>
      </c>
      <c r="E218" s="20">
        <f t="shared" si="123"/>
        <v>5.3406054906799216</v>
      </c>
      <c r="F218" s="20">
        <f t="shared" si="124"/>
        <v>7.6576305374506104E-2</v>
      </c>
      <c r="G218" s="185">
        <f t="shared" si="125"/>
        <v>42045354.629999995</v>
      </c>
      <c r="H218" s="185">
        <f t="shared" si="126"/>
        <v>3550649.849999994</v>
      </c>
      <c r="I218" s="20">
        <f t="shared" si="122"/>
        <v>0.51447729798808817</v>
      </c>
      <c r="J218" s="181"/>
      <c r="K218" s="185">
        <v>291829683.53999996</v>
      </c>
      <c r="L218" s="185">
        <v>28365652.509999998</v>
      </c>
      <c r="M218" s="185">
        <v>276413418.88</v>
      </c>
      <c r="N218" s="161">
        <f t="shared" si="127"/>
        <v>8.7446522262286575</v>
      </c>
      <c r="O218" s="161">
        <f t="shared" si="128"/>
        <v>-5.2826239171406719E-2</v>
      </c>
      <c r="P218" s="186">
        <f t="shared" si="129"/>
        <v>248047766.37</v>
      </c>
      <c r="Q218" s="186">
        <f t="shared" si="130"/>
        <v>-15416264.659999967</v>
      </c>
      <c r="R218" s="161">
        <f t="shared" si="131"/>
        <v>0.46898361052111148</v>
      </c>
    </row>
    <row r="219" spans="1:21" ht="15" x14ac:dyDescent="0.25">
      <c r="A219" s="187" t="s">
        <v>76</v>
      </c>
      <c r="B219" s="185">
        <v>7537865.3600000003</v>
      </c>
      <c r="C219" s="185">
        <v>1008027.3</v>
      </c>
      <c r="D219" s="185">
        <v>6467174.6100000003</v>
      </c>
      <c r="E219" s="20">
        <f t="shared" si="123"/>
        <v>5.415674069541569</v>
      </c>
      <c r="F219" s="20">
        <f t="shared" si="124"/>
        <v>-0.14204163896076805</v>
      </c>
      <c r="G219" s="185">
        <f t="shared" si="125"/>
        <v>5459147.3100000005</v>
      </c>
      <c r="H219" s="185">
        <f t="shared" si="126"/>
        <v>-1070690.75</v>
      </c>
      <c r="I219" s="20">
        <f t="shared" si="122"/>
        <v>6.6653436888672243E-2</v>
      </c>
      <c r="J219" s="181"/>
      <c r="K219" s="185">
        <v>52328834.950000003</v>
      </c>
      <c r="L219" s="185">
        <v>5710751.5899999999</v>
      </c>
      <c r="M219" s="185">
        <v>42867817.090000004</v>
      </c>
      <c r="N219" s="161">
        <f t="shared" si="127"/>
        <v>6.5065105554696352</v>
      </c>
      <c r="O219" s="161">
        <f t="shared" si="128"/>
        <v>-0.18079932161761225</v>
      </c>
      <c r="P219" s="186">
        <f t="shared" si="129"/>
        <v>37157065.5</v>
      </c>
      <c r="Q219" s="186">
        <f t="shared" si="130"/>
        <v>-9461017.8599999994</v>
      </c>
      <c r="R219" s="161">
        <f t="shared" si="131"/>
        <v>7.2732733871920807E-2</v>
      </c>
    </row>
    <row r="220" spans="1:21" ht="15" x14ac:dyDescent="0.25">
      <c r="A220" s="187" t="s">
        <v>77</v>
      </c>
      <c r="B220" s="185">
        <v>817070.36</v>
      </c>
      <c r="C220" s="185">
        <v>121402.97</v>
      </c>
      <c r="D220" s="185">
        <v>688768.78</v>
      </c>
      <c r="E220" s="20">
        <f t="shared" si="123"/>
        <v>4.6734096373424805</v>
      </c>
      <c r="F220" s="20">
        <f t="shared" si="124"/>
        <v>-0.15702635449901758</v>
      </c>
      <c r="G220" s="185">
        <f t="shared" si="125"/>
        <v>567365.81000000006</v>
      </c>
      <c r="H220" s="185">
        <f t="shared" si="126"/>
        <v>-128301.57999999996</v>
      </c>
      <c r="I220" s="20">
        <f t="shared" si="122"/>
        <v>7.0987423685190667E-3</v>
      </c>
      <c r="J220" s="181"/>
      <c r="K220" s="185">
        <v>5940644.96</v>
      </c>
      <c r="L220" s="185">
        <v>545130.67999999993</v>
      </c>
      <c r="M220" s="185">
        <v>3779252.4000000004</v>
      </c>
      <c r="N220" s="161">
        <f t="shared" si="127"/>
        <v>5.932745740892809</v>
      </c>
      <c r="O220" s="161">
        <f t="shared" si="128"/>
        <v>-0.36383129686309335</v>
      </c>
      <c r="P220" s="186">
        <f t="shared" si="129"/>
        <v>3234121.7200000007</v>
      </c>
      <c r="Q220" s="186">
        <f t="shared" si="130"/>
        <v>-2161392.5599999996</v>
      </c>
      <c r="R220" s="161">
        <f t="shared" si="131"/>
        <v>6.412161329953505E-3</v>
      </c>
    </row>
    <row r="221" spans="1:21" ht="15" x14ac:dyDescent="0.25">
      <c r="A221" s="188" t="s">
        <v>78</v>
      </c>
      <c r="B221" s="189">
        <v>436570.13</v>
      </c>
      <c r="C221" s="189">
        <v>95240.02</v>
      </c>
      <c r="D221" s="189">
        <v>287110.74</v>
      </c>
      <c r="E221" s="190">
        <f t="shared" si="123"/>
        <v>2.0146018448967142</v>
      </c>
      <c r="F221" s="190">
        <f t="shared" si="124"/>
        <v>-0.3423490974978064</v>
      </c>
      <c r="G221" s="189">
        <f t="shared" si="125"/>
        <v>191870.71999999997</v>
      </c>
      <c r="H221" s="189">
        <f t="shared" si="126"/>
        <v>-149459.39000000001</v>
      </c>
      <c r="I221" s="190">
        <f t="shared" si="122"/>
        <v>2.9590847228802412E-3</v>
      </c>
      <c r="J221" s="181"/>
      <c r="K221" s="189">
        <v>2494451.7200000002</v>
      </c>
      <c r="L221" s="189">
        <v>441692.27999999997</v>
      </c>
      <c r="M221" s="189">
        <v>1247665.3</v>
      </c>
      <c r="N221" s="191">
        <f t="shared" si="127"/>
        <v>1.8247387525088739</v>
      </c>
      <c r="O221" s="191">
        <f t="shared" si="128"/>
        <v>-0.49982383303053068</v>
      </c>
      <c r="P221" s="192">
        <f t="shared" si="129"/>
        <v>805973.02</v>
      </c>
      <c r="Q221" s="192">
        <f t="shared" si="130"/>
        <v>-1246786.4200000002</v>
      </c>
      <c r="R221" s="191">
        <f t="shared" si="131"/>
        <v>2.1168819498228906E-3</v>
      </c>
    </row>
    <row r="222" spans="1:21" ht="15" x14ac:dyDescent="0.25">
      <c r="A222" s="171" t="s">
        <v>15</v>
      </c>
      <c r="B222" s="172">
        <v>16427266.390000001</v>
      </c>
      <c r="C222" s="172">
        <v>2866679.65</v>
      </c>
      <c r="D222" s="172">
        <v>13467779.58</v>
      </c>
      <c r="E222" s="173">
        <f t="shared" si="123"/>
        <v>3.698041366428928</v>
      </c>
      <c r="F222" s="173">
        <f t="shared" si="124"/>
        <v>-0.18015698654534329</v>
      </c>
      <c r="G222" s="172">
        <f t="shared" si="125"/>
        <v>10601099.93</v>
      </c>
      <c r="H222" s="172">
        <f t="shared" si="126"/>
        <v>-2959486.8100000005</v>
      </c>
      <c r="I222" s="173">
        <f t="shared" si="122"/>
        <v>0.13880463268736123</v>
      </c>
      <c r="J222" s="174"/>
      <c r="K222" s="172">
        <v>115911235.42</v>
      </c>
      <c r="L222" s="172">
        <v>12736923.770000001</v>
      </c>
      <c r="M222" s="172">
        <v>84306916.340000004</v>
      </c>
      <c r="N222" s="175">
        <f t="shared" si="127"/>
        <v>5.6190956201349707</v>
      </c>
      <c r="O222" s="175">
        <f t="shared" si="128"/>
        <v>-0.27265966897413296</v>
      </c>
      <c r="P222" s="176">
        <f t="shared" si="129"/>
        <v>71569992.570000008</v>
      </c>
      <c r="Q222" s="176">
        <f t="shared" si="130"/>
        <v>-31604319.079999998</v>
      </c>
      <c r="R222" s="175">
        <f>M222/$M$215</f>
        <v>0.14304139855887193</v>
      </c>
    </row>
    <row r="223" spans="1:21" ht="15" x14ac:dyDescent="0.25">
      <c r="A223" s="24" t="s">
        <v>16</v>
      </c>
      <c r="B223" s="193">
        <v>1030051.26</v>
      </c>
      <c r="C223" s="193">
        <v>265551.05</v>
      </c>
      <c r="D223" s="193">
        <v>1235234.3600000001</v>
      </c>
      <c r="E223" s="194">
        <f t="shared" si="123"/>
        <v>3.6515890635717696</v>
      </c>
      <c r="F223" s="194">
        <f t="shared" si="124"/>
        <v>0.19919697976972528</v>
      </c>
      <c r="G223" s="193">
        <f t="shared" si="125"/>
        <v>969683.31</v>
      </c>
      <c r="H223" s="193">
        <f t="shared" si="126"/>
        <v>205183.10000000009</v>
      </c>
      <c r="I223" s="194">
        <f t="shared" si="122"/>
        <v>1.2730847769236192E-2</v>
      </c>
      <c r="J223" s="181"/>
      <c r="K223" s="193">
        <v>8111431.959999999</v>
      </c>
      <c r="L223" s="193">
        <v>1444628.05</v>
      </c>
      <c r="M223" s="193">
        <v>8082850.46</v>
      </c>
      <c r="N223" s="195">
        <f t="shared" si="127"/>
        <v>4.5951083464009992</v>
      </c>
      <c r="O223" s="195">
        <f t="shared" si="128"/>
        <v>-3.5236071930262458E-3</v>
      </c>
      <c r="P223" s="196">
        <f t="shared" si="129"/>
        <v>6638222.4100000001</v>
      </c>
      <c r="Q223" s="196">
        <f t="shared" si="130"/>
        <v>-28581.499999999069</v>
      </c>
      <c r="R223" s="195">
        <f t="shared" si="131"/>
        <v>1.3713966591754733E-2</v>
      </c>
    </row>
    <row r="224" spans="1:21" ht="15" x14ac:dyDescent="0.25">
      <c r="A224" s="25" t="s">
        <v>12</v>
      </c>
      <c r="B224" s="185">
        <v>9970037.3000000007</v>
      </c>
      <c r="C224" s="185">
        <v>1946548.94</v>
      </c>
      <c r="D224" s="185">
        <v>9125828.4199999999</v>
      </c>
      <c r="E224" s="20">
        <f t="shared" si="123"/>
        <v>3.6882090824800944</v>
      </c>
      <c r="F224" s="20">
        <f t="shared" si="124"/>
        <v>-8.4674595951611975E-2</v>
      </c>
      <c r="G224" s="185">
        <f t="shared" si="125"/>
        <v>7179279.4800000004</v>
      </c>
      <c r="H224" s="185">
        <f t="shared" si="126"/>
        <v>-844208.88000000082</v>
      </c>
      <c r="I224" s="20">
        <f t="shared" si="122"/>
        <v>9.4054647559503796E-2</v>
      </c>
      <c r="J224" s="181"/>
      <c r="K224" s="185">
        <v>70124364.510000005</v>
      </c>
      <c r="L224" s="185">
        <v>8324518.6999999993</v>
      </c>
      <c r="M224" s="185">
        <v>54213997.189999998</v>
      </c>
      <c r="N224" s="161">
        <f t="shared" si="127"/>
        <v>5.5125683710699098</v>
      </c>
      <c r="O224" s="161">
        <f t="shared" si="128"/>
        <v>-0.22688786459848953</v>
      </c>
      <c r="P224" s="186">
        <f t="shared" si="129"/>
        <v>45889478.489999995</v>
      </c>
      <c r="Q224" s="186">
        <f t="shared" si="130"/>
        <v>-15910367.320000008</v>
      </c>
      <c r="R224" s="161">
        <f t="shared" si="131"/>
        <v>9.1983508781770154E-2</v>
      </c>
    </row>
    <row r="225" spans="1:18" ht="15" x14ac:dyDescent="0.25">
      <c r="A225" s="25" t="s">
        <v>13</v>
      </c>
      <c r="B225" s="185">
        <v>3286158.24</v>
      </c>
      <c r="C225" s="185">
        <v>307864</v>
      </c>
      <c r="D225" s="185">
        <v>2169079.2599999998</v>
      </c>
      <c r="E225" s="20">
        <f t="shared" si="123"/>
        <v>6.0455761635007654</v>
      </c>
      <c r="F225" s="20">
        <f t="shared" si="124"/>
        <v>-0.3399346283458341</v>
      </c>
      <c r="G225" s="185">
        <f t="shared" si="125"/>
        <v>1861215.2599999998</v>
      </c>
      <c r="H225" s="185">
        <f t="shared" si="126"/>
        <v>-1117078.9800000004</v>
      </c>
      <c r="I225" s="20">
        <f t="shared" si="122"/>
        <v>2.2355448287940668E-2</v>
      </c>
      <c r="J225" s="181"/>
      <c r="K225" s="185">
        <v>23160201.480000004</v>
      </c>
      <c r="L225" s="185">
        <v>1374767.68</v>
      </c>
      <c r="M225" s="185">
        <v>13693961.49</v>
      </c>
      <c r="N225" s="161">
        <f t="shared" si="127"/>
        <v>8.9609277183472926</v>
      </c>
      <c r="O225" s="161">
        <f t="shared" si="128"/>
        <v>-0.40872874090385514</v>
      </c>
      <c r="P225" s="186">
        <f t="shared" si="129"/>
        <v>12319193.810000001</v>
      </c>
      <c r="Q225" s="186">
        <f t="shared" si="130"/>
        <v>-9466239.9900000039</v>
      </c>
      <c r="R225" s="161">
        <f t="shared" si="131"/>
        <v>2.3234195821387974E-2</v>
      </c>
    </row>
    <row r="226" spans="1:18" ht="15" x14ac:dyDescent="0.25">
      <c r="A226" s="26" t="s">
        <v>14</v>
      </c>
      <c r="B226" s="197">
        <v>2141019.59</v>
      </c>
      <c r="C226" s="197">
        <v>346715.67</v>
      </c>
      <c r="D226" s="197">
        <v>937637.53</v>
      </c>
      <c r="E226" s="89">
        <f t="shared" si="123"/>
        <v>1.704341369976154</v>
      </c>
      <c r="F226" s="89">
        <f t="shared" si="124"/>
        <v>-0.56206027521681845</v>
      </c>
      <c r="G226" s="197">
        <f t="shared" si="125"/>
        <v>590921.8600000001</v>
      </c>
      <c r="H226" s="197">
        <f t="shared" si="126"/>
        <v>-1203382.0599999998</v>
      </c>
      <c r="I226" s="89">
        <f t="shared" si="122"/>
        <v>9.6636889676163414E-3</v>
      </c>
      <c r="J226" s="181"/>
      <c r="K226" s="197">
        <v>14515237.479999999</v>
      </c>
      <c r="L226" s="197">
        <v>1593009.3399999999</v>
      </c>
      <c r="M226" s="197">
        <v>8316107.2000000002</v>
      </c>
      <c r="N226" s="198">
        <f t="shared" si="127"/>
        <v>4.2203756696115802</v>
      </c>
      <c r="O226" s="198">
        <f t="shared" si="128"/>
        <v>-0.42707742732707943</v>
      </c>
      <c r="P226" s="199">
        <f t="shared" si="129"/>
        <v>6723097.8600000003</v>
      </c>
      <c r="Q226" s="199">
        <f t="shared" si="130"/>
        <v>-6199130.2799999984</v>
      </c>
      <c r="R226" s="198">
        <f t="shared" si="131"/>
        <v>1.4109727363959051E-2</v>
      </c>
    </row>
    <row r="227" spans="1:18" ht="15" x14ac:dyDescent="0.25">
      <c r="A227" s="366" t="s">
        <v>17</v>
      </c>
      <c r="B227" s="367"/>
      <c r="C227" s="367"/>
      <c r="D227" s="367"/>
      <c r="E227" s="367"/>
      <c r="F227" s="367"/>
      <c r="G227" s="367"/>
      <c r="H227" s="367"/>
      <c r="I227" s="367"/>
      <c r="J227" s="367"/>
      <c r="K227" s="367"/>
      <c r="L227" s="367"/>
      <c r="M227" s="367"/>
      <c r="N227" s="367"/>
      <c r="O227" s="367"/>
      <c r="P227" s="367"/>
      <c r="Q227" s="367"/>
      <c r="R227" s="368"/>
    </row>
    <row r="228" spans="1:18" ht="21" x14ac:dyDescent="0.35">
      <c r="A228" s="379" t="s">
        <v>79</v>
      </c>
      <c r="B228" s="379"/>
      <c r="C228" s="379"/>
      <c r="D228" s="379"/>
      <c r="E228" s="379"/>
      <c r="F228" s="379"/>
      <c r="G228" s="379"/>
      <c r="H228" s="379"/>
      <c r="I228" s="379"/>
      <c r="J228" s="379"/>
      <c r="K228" s="379"/>
      <c r="L228" s="379"/>
      <c r="M228" s="379"/>
      <c r="N228" s="379"/>
      <c r="O228" s="379"/>
      <c r="P228" s="379"/>
      <c r="Q228" s="379"/>
      <c r="R228" s="379"/>
    </row>
    <row r="229" spans="1:18" ht="15" x14ac:dyDescent="0.25">
      <c r="A229" s="56"/>
      <c r="B229" s="321" t="s">
        <v>115</v>
      </c>
      <c r="C229" s="322"/>
      <c r="D229" s="322"/>
      <c r="E229" s="322"/>
      <c r="F229" s="322"/>
      <c r="G229" s="322"/>
      <c r="H229" s="322"/>
      <c r="I229" s="323"/>
      <c r="J229" s="165"/>
      <c r="K229" s="321" t="str">
        <f>CONCATENATE("acumulado ",B229)</f>
        <v>acumulado mayo</v>
      </c>
      <c r="L229" s="322"/>
      <c r="M229" s="322"/>
      <c r="N229" s="322"/>
      <c r="O229" s="322"/>
      <c r="P229" s="322"/>
      <c r="Q229" s="322"/>
      <c r="R229" s="323"/>
    </row>
    <row r="230" spans="1:18" ht="15" x14ac:dyDescent="0.25">
      <c r="A230" s="3"/>
      <c r="B230" s="4">
        <v>2019</v>
      </c>
      <c r="C230" s="4">
        <v>2021</v>
      </c>
      <c r="D230" s="4">
        <v>2022</v>
      </c>
      <c r="E230" s="4" t="s">
        <v>4</v>
      </c>
      <c r="F230" s="4" t="s">
        <v>5</v>
      </c>
      <c r="G230" s="4" t="s">
        <v>6</v>
      </c>
      <c r="H230" s="4" t="s">
        <v>7</v>
      </c>
      <c r="I230" s="4" t="str">
        <f>CONCATENATE("cuota ",RIGHT(D230,2))</f>
        <v>cuota 22</v>
      </c>
      <c r="J230" s="166"/>
      <c r="K230" s="4">
        <v>2019</v>
      </c>
      <c r="L230" s="4">
        <v>2021</v>
      </c>
      <c r="M230" s="4">
        <v>2022</v>
      </c>
      <c r="N230" s="4" t="s">
        <v>4</v>
      </c>
      <c r="O230" s="4" t="s">
        <v>5</v>
      </c>
      <c r="P230" s="4" t="s">
        <v>6</v>
      </c>
      <c r="Q230" s="4" t="s">
        <v>7</v>
      </c>
      <c r="R230" s="4" t="str">
        <f>CONCATENATE("cuota ",RIGHT(M230,2))</f>
        <v>cuota 22</v>
      </c>
    </row>
    <row r="231" spans="1:18" ht="15" x14ac:dyDescent="0.25">
      <c r="A231" s="167" t="s">
        <v>52</v>
      </c>
      <c r="B231" s="168">
        <v>90727147.950000003</v>
      </c>
      <c r="C231" s="168">
        <v>19222102.370000001</v>
      </c>
      <c r="D231" s="168">
        <v>97026873.810000002</v>
      </c>
      <c r="E231" s="200">
        <f t="shared" ref="E231:E241" si="132">D231/C231-1</f>
        <v>4.0476723067207345</v>
      </c>
      <c r="F231" s="200">
        <f t="shared" ref="F231:F241" si="133">D231/B231-1</f>
        <v>6.9435951667650819E-2</v>
      </c>
      <c r="G231" s="168">
        <f>D231-C231</f>
        <v>77804771.439999998</v>
      </c>
      <c r="H231" s="168">
        <f>D231-B231</f>
        <v>6299725.8599999994</v>
      </c>
      <c r="I231" s="169">
        <f>D231/$D$231</f>
        <v>1</v>
      </c>
      <c r="J231" s="170"/>
      <c r="K231" s="168">
        <v>605913792.38</v>
      </c>
      <c r="L231" s="168">
        <v>75837969.260000005</v>
      </c>
      <c r="M231" s="168">
        <v>589388227.38999987</v>
      </c>
      <c r="N231" s="200">
        <f t="shared" ref="N231:N241" si="134">M231/L231-1</f>
        <v>6.7716773423792995</v>
      </c>
      <c r="O231" s="200">
        <f t="shared" ref="O231:O241" si="135">M231/K231-1</f>
        <v>-2.7273789106348811E-2</v>
      </c>
      <c r="P231" s="168">
        <f>M231-L231</f>
        <v>513550258.12999988</v>
      </c>
      <c r="Q231" s="168">
        <f>M231-K231</f>
        <v>-16525564.990000129</v>
      </c>
      <c r="R231" s="169">
        <f>M231/$M$231</f>
        <v>1</v>
      </c>
    </row>
    <row r="232" spans="1:18" ht="15" x14ac:dyDescent="0.25">
      <c r="A232" s="82" t="s">
        <v>53</v>
      </c>
      <c r="B232" s="201">
        <v>41910931.619999997</v>
      </c>
      <c r="C232" s="201">
        <v>9477077.6999999993</v>
      </c>
      <c r="D232" s="201">
        <v>49225047.259999998</v>
      </c>
      <c r="E232" s="202">
        <f t="shared" si="132"/>
        <v>4.1941166695298913</v>
      </c>
      <c r="F232" s="202">
        <f t="shared" si="133"/>
        <v>0.17451570168651864</v>
      </c>
      <c r="G232" s="201">
        <f t="shared" ref="G232:G241" si="136">D232-C232</f>
        <v>39747969.560000002</v>
      </c>
      <c r="H232" s="201">
        <f t="shared" ref="H232:H241" si="137">D232-B232</f>
        <v>7314115.6400000006</v>
      </c>
      <c r="I232" s="84">
        <f t="shared" ref="I232:I241" si="138">D232/$D$231</f>
        <v>0.50733415730154807</v>
      </c>
      <c r="J232" s="166"/>
      <c r="K232" s="201">
        <v>272175489.94999999</v>
      </c>
      <c r="L232" s="201">
        <v>37082376.099999994</v>
      </c>
      <c r="M232" s="201">
        <v>290557558.93000001</v>
      </c>
      <c r="N232" s="202">
        <f t="shared" si="134"/>
        <v>6.8354622731416628</v>
      </c>
      <c r="O232" s="202">
        <f t="shared" si="135"/>
        <v>6.7537561825926629E-2</v>
      </c>
      <c r="P232" s="201">
        <f t="shared" ref="P232:P241" si="139">M232-L232</f>
        <v>253475182.83000001</v>
      </c>
      <c r="Q232" s="201">
        <f t="shared" ref="Q232:Q241" si="140">M232-K232</f>
        <v>18382068.980000019</v>
      </c>
      <c r="R232" s="84">
        <f t="shared" ref="R232:R241" si="141">M232/$M$231</f>
        <v>0.49298161284401976</v>
      </c>
    </row>
    <row r="233" spans="1:18" ht="15" x14ac:dyDescent="0.25">
      <c r="A233" s="85" t="s">
        <v>54</v>
      </c>
      <c r="B233" s="185">
        <v>25279722.5</v>
      </c>
      <c r="C233" s="185">
        <v>2329043.2799999998</v>
      </c>
      <c r="D233" s="185">
        <v>24139704.43</v>
      </c>
      <c r="E233" s="161">
        <f t="shared" si="132"/>
        <v>9.3646439880670673</v>
      </c>
      <c r="F233" s="161">
        <f t="shared" si="133"/>
        <v>-4.5096146526133807E-2</v>
      </c>
      <c r="G233" s="185">
        <f t="shared" si="136"/>
        <v>21810661.149999999</v>
      </c>
      <c r="H233" s="185">
        <f t="shared" si="137"/>
        <v>-1140018.0700000003</v>
      </c>
      <c r="I233" s="20">
        <f t="shared" si="138"/>
        <v>0.24879400399183077</v>
      </c>
      <c r="J233" s="166"/>
      <c r="K233" s="185">
        <v>167450774.72</v>
      </c>
      <c r="L233" s="185">
        <v>10753057.719999999</v>
      </c>
      <c r="M233" s="185">
        <v>141629522.08000001</v>
      </c>
      <c r="N233" s="161">
        <f t="shared" si="134"/>
        <v>12.171092889846408</v>
      </c>
      <c r="O233" s="161">
        <f t="shared" si="135"/>
        <v>-0.1542020494272216</v>
      </c>
      <c r="P233" s="185">
        <f t="shared" si="139"/>
        <v>130876464.36000001</v>
      </c>
      <c r="Q233" s="185">
        <f t="shared" si="140"/>
        <v>-25821252.639999986</v>
      </c>
      <c r="R233" s="20">
        <f t="shared" si="141"/>
        <v>0.24029920432442461</v>
      </c>
    </row>
    <row r="234" spans="1:18" ht="15" x14ac:dyDescent="0.25">
      <c r="A234" s="85" t="s">
        <v>55</v>
      </c>
      <c r="B234" s="185">
        <v>507187.21</v>
      </c>
      <c r="C234" s="185">
        <v>139202.99</v>
      </c>
      <c r="D234" s="185">
        <v>447473.95</v>
      </c>
      <c r="E234" s="161">
        <f t="shared" si="132"/>
        <v>2.2145426617632284</v>
      </c>
      <c r="F234" s="161">
        <f t="shared" si="133"/>
        <v>-0.11773415973955659</v>
      </c>
      <c r="G234" s="185">
        <f t="shared" si="136"/>
        <v>308270.96000000002</v>
      </c>
      <c r="H234" s="185">
        <f t="shared" si="137"/>
        <v>-59713.260000000009</v>
      </c>
      <c r="I234" s="20">
        <f t="shared" si="138"/>
        <v>4.6118557924091485E-3</v>
      </c>
      <c r="J234" s="166"/>
      <c r="K234" s="185">
        <v>3823615.84</v>
      </c>
      <c r="L234" s="185">
        <v>684823.49</v>
      </c>
      <c r="M234" s="185">
        <v>2996981</v>
      </c>
      <c r="N234" s="161">
        <f t="shared" si="134"/>
        <v>3.3762824198685122</v>
      </c>
      <c r="O234" s="161">
        <f t="shared" si="135"/>
        <v>-0.21619191743906985</v>
      </c>
      <c r="P234" s="185">
        <f t="shared" si="139"/>
        <v>2312157.5099999998</v>
      </c>
      <c r="Q234" s="185">
        <f t="shared" si="140"/>
        <v>-826634.83999999985</v>
      </c>
      <c r="R234" s="20">
        <f t="shared" si="141"/>
        <v>5.0849013616569728E-3</v>
      </c>
    </row>
    <row r="235" spans="1:18" ht="15" x14ac:dyDescent="0.25">
      <c r="A235" s="85" t="s">
        <v>56</v>
      </c>
      <c r="B235" s="185">
        <v>9090674.1500000004</v>
      </c>
      <c r="C235" s="185">
        <v>1280826.01</v>
      </c>
      <c r="D235" s="185">
        <v>8016409.6399999997</v>
      </c>
      <c r="E235" s="161">
        <f t="shared" si="132"/>
        <v>5.2587811126665045</v>
      </c>
      <c r="F235" s="161">
        <f t="shared" si="133"/>
        <v>-0.11817215008196069</v>
      </c>
      <c r="G235" s="185">
        <f t="shared" si="136"/>
        <v>6735583.6299999999</v>
      </c>
      <c r="H235" s="185">
        <f t="shared" si="137"/>
        <v>-1074264.5100000007</v>
      </c>
      <c r="I235" s="20">
        <f t="shared" si="138"/>
        <v>8.2620508372741097E-2</v>
      </c>
      <c r="J235" s="166"/>
      <c r="K235" s="185">
        <v>65157507.57</v>
      </c>
      <c r="L235" s="185">
        <v>4319463.55</v>
      </c>
      <c r="M235" s="185">
        <v>48806993.219999999</v>
      </c>
      <c r="N235" s="161">
        <f t="shared" si="134"/>
        <v>10.299318226681182</v>
      </c>
      <c r="O235" s="161">
        <f t="shared" si="135"/>
        <v>-0.25093830258062466</v>
      </c>
      <c r="P235" s="185">
        <f t="shared" si="139"/>
        <v>44487529.670000002</v>
      </c>
      <c r="Q235" s="185">
        <f t="shared" si="140"/>
        <v>-16350514.350000001</v>
      </c>
      <c r="R235" s="20">
        <f t="shared" si="141"/>
        <v>8.2809582804415721E-2</v>
      </c>
    </row>
    <row r="236" spans="1:18" ht="15" x14ac:dyDescent="0.25">
      <c r="A236" s="85" t="s">
        <v>57</v>
      </c>
      <c r="B236" s="185">
        <v>2774607.43</v>
      </c>
      <c r="C236" s="185">
        <v>919570.67</v>
      </c>
      <c r="D236" s="185">
        <v>3319775.68</v>
      </c>
      <c r="E236" s="161">
        <f t="shared" si="132"/>
        <v>2.6101365433936685</v>
      </c>
      <c r="F236" s="161">
        <f t="shared" si="133"/>
        <v>0.1964848230799987</v>
      </c>
      <c r="G236" s="185">
        <f t="shared" si="136"/>
        <v>2400205.0100000002</v>
      </c>
      <c r="H236" s="185">
        <f t="shared" si="137"/>
        <v>545168.25</v>
      </c>
      <c r="I236" s="20">
        <f t="shared" si="138"/>
        <v>3.4215012291345721E-2</v>
      </c>
      <c r="J236" s="166"/>
      <c r="K236" s="185">
        <v>17759798.990000002</v>
      </c>
      <c r="L236" s="185">
        <v>3944626.17</v>
      </c>
      <c r="M236" s="185">
        <v>20711631.059999999</v>
      </c>
      <c r="N236" s="161">
        <f t="shared" si="134"/>
        <v>4.250594141852484</v>
      </c>
      <c r="O236" s="161">
        <f t="shared" si="135"/>
        <v>0.1662086418693185</v>
      </c>
      <c r="P236" s="185">
        <f t="shared" si="139"/>
        <v>16767004.889999999</v>
      </c>
      <c r="Q236" s="185">
        <f t="shared" si="140"/>
        <v>2951832.0699999966</v>
      </c>
      <c r="R236" s="20">
        <f t="shared" si="141"/>
        <v>3.5140897115841188E-2</v>
      </c>
    </row>
    <row r="237" spans="1:18" ht="15" x14ac:dyDescent="0.25">
      <c r="A237" s="85" t="s">
        <v>58</v>
      </c>
      <c r="B237" s="185">
        <v>1616657.55</v>
      </c>
      <c r="C237" s="185">
        <v>1115784.1499999999</v>
      </c>
      <c r="D237" s="185">
        <v>2327395.5499999998</v>
      </c>
      <c r="E237" s="161">
        <f t="shared" si="132"/>
        <v>1.085883322504626</v>
      </c>
      <c r="F237" s="161">
        <f t="shared" si="133"/>
        <v>0.43963423175180161</v>
      </c>
      <c r="G237" s="185">
        <f t="shared" si="136"/>
        <v>1211611.3999999999</v>
      </c>
      <c r="H237" s="185">
        <f t="shared" si="137"/>
        <v>710737.99999999977</v>
      </c>
      <c r="I237" s="20">
        <f t="shared" si="138"/>
        <v>2.3987122934183709E-2</v>
      </c>
      <c r="J237" s="166"/>
      <c r="K237" s="185">
        <v>10588415.93</v>
      </c>
      <c r="L237" s="185">
        <v>4357954.3599999994</v>
      </c>
      <c r="M237" s="185">
        <v>11562666.579999998</v>
      </c>
      <c r="N237" s="161">
        <f t="shared" si="134"/>
        <v>1.6532326006277862</v>
      </c>
      <c r="O237" s="161">
        <f t="shared" si="135"/>
        <v>9.2010991676259035E-2</v>
      </c>
      <c r="P237" s="185">
        <f t="shared" si="139"/>
        <v>7204712.2199999988</v>
      </c>
      <c r="Q237" s="185">
        <f t="shared" si="140"/>
        <v>974250.64999999851</v>
      </c>
      <c r="R237" s="20">
        <f t="shared" si="141"/>
        <v>1.9618082008870781E-2</v>
      </c>
    </row>
    <row r="238" spans="1:18" ht="15" x14ac:dyDescent="0.25">
      <c r="A238" s="85" t="s">
        <v>59</v>
      </c>
      <c r="B238" s="185">
        <v>553330.79</v>
      </c>
      <c r="C238" s="185">
        <v>271492.53999999998</v>
      </c>
      <c r="D238" s="185">
        <v>627335.91</v>
      </c>
      <c r="E238" s="161">
        <f t="shared" si="132"/>
        <v>1.3106929936270073</v>
      </c>
      <c r="F238" s="161">
        <f t="shared" si="133"/>
        <v>0.13374480751378393</v>
      </c>
      <c r="G238" s="185">
        <f t="shared" si="136"/>
        <v>355843.37000000005</v>
      </c>
      <c r="H238" s="185">
        <f t="shared" si="137"/>
        <v>74005.119999999995</v>
      </c>
      <c r="I238" s="20">
        <f t="shared" si="138"/>
        <v>6.4655892266349008E-3</v>
      </c>
      <c r="J238" s="166"/>
      <c r="K238" s="185">
        <v>3291670.9899999998</v>
      </c>
      <c r="L238" s="185">
        <v>1123967.6199999999</v>
      </c>
      <c r="M238" s="185">
        <v>3403215.3</v>
      </c>
      <c r="N238" s="161">
        <f t="shared" si="134"/>
        <v>2.0278588452574819</v>
      </c>
      <c r="O238" s="161">
        <f t="shared" si="135"/>
        <v>3.388683447977292E-2</v>
      </c>
      <c r="P238" s="185">
        <f t="shared" si="139"/>
        <v>2279247.6799999997</v>
      </c>
      <c r="Q238" s="185">
        <f t="shared" si="140"/>
        <v>111544.31000000006</v>
      </c>
      <c r="R238" s="20">
        <f t="shared" si="141"/>
        <v>5.7741487560254278E-3</v>
      </c>
    </row>
    <row r="239" spans="1:18" ht="15" x14ac:dyDescent="0.25">
      <c r="A239" s="85" t="s">
        <v>60</v>
      </c>
      <c r="B239" s="185">
        <v>3877227.77</v>
      </c>
      <c r="C239" s="185">
        <v>882765.87</v>
      </c>
      <c r="D239" s="185">
        <v>5533119.9100000001</v>
      </c>
      <c r="E239" s="161">
        <f t="shared" si="132"/>
        <v>5.2679359250715034</v>
      </c>
      <c r="F239" s="161">
        <f t="shared" si="133"/>
        <v>0.42708147115122941</v>
      </c>
      <c r="G239" s="185">
        <f t="shared" si="136"/>
        <v>4650354.04</v>
      </c>
      <c r="H239" s="185">
        <f t="shared" si="137"/>
        <v>1655892.1400000001</v>
      </c>
      <c r="I239" s="20">
        <f t="shared" si="138"/>
        <v>5.7026674082430687E-2</v>
      </c>
      <c r="J239" s="166"/>
      <c r="K239" s="185">
        <v>30114478.580000002</v>
      </c>
      <c r="L239" s="185">
        <v>4159050.56</v>
      </c>
      <c r="M239" s="185">
        <v>32009049.5</v>
      </c>
      <c r="N239" s="161">
        <f t="shared" si="134"/>
        <v>6.6962395715622174</v>
      </c>
      <c r="O239" s="161">
        <f t="shared" si="135"/>
        <v>6.2912293665221997E-2</v>
      </c>
      <c r="P239" s="185">
        <f t="shared" si="139"/>
        <v>27849998.940000001</v>
      </c>
      <c r="Q239" s="185">
        <f t="shared" si="140"/>
        <v>1894570.9199999981</v>
      </c>
      <c r="R239" s="20">
        <f t="shared" si="141"/>
        <v>5.430893935860636E-2</v>
      </c>
    </row>
    <row r="240" spans="1:18" ht="15" x14ac:dyDescent="0.25">
      <c r="A240" s="85" t="s">
        <v>61</v>
      </c>
      <c r="B240" s="185">
        <v>3632965.18</v>
      </c>
      <c r="C240" s="185">
        <v>1957390.92</v>
      </c>
      <c r="D240" s="185">
        <v>2068539.88</v>
      </c>
      <c r="E240" s="161">
        <f t="shared" si="132"/>
        <v>5.6784242158433917E-2</v>
      </c>
      <c r="F240" s="161">
        <f t="shared" si="133"/>
        <v>-0.43061940384465791</v>
      </c>
      <c r="G240" s="185">
        <f t="shared" si="136"/>
        <v>111148.95999999996</v>
      </c>
      <c r="H240" s="185">
        <f t="shared" si="137"/>
        <v>-1564425.3000000003</v>
      </c>
      <c r="I240" s="20">
        <f t="shared" si="138"/>
        <v>2.1319246913495911E-2</v>
      </c>
      <c r="J240" s="166"/>
      <c r="K240" s="185">
        <v>26543226.789999999</v>
      </c>
      <c r="L240" s="185">
        <v>6696030.4399999995</v>
      </c>
      <c r="M240" s="185">
        <v>28784183.25</v>
      </c>
      <c r="N240" s="161">
        <f t="shared" si="134"/>
        <v>3.2986936077907076</v>
      </c>
      <c r="O240" s="161">
        <f t="shared" si="135"/>
        <v>8.4426677951765283E-2</v>
      </c>
      <c r="P240" s="185">
        <f t="shared" si="139"/>
        <v>22088152.810000002</v>
      </c>
      <c r="Q240" s="185">
        <f t="shared" si="140"/>
        <v>2240956.4600000009</v>
      </c>
      <c r="R240" s="20">
        <f t="shared" si="141"/>
        <v>4.883739089507369E-2</v>
      </c>
    </row>
    <row r="241" spans="1:18" ht="15" x14ac:dyDescent="0.25">
      <c r="A241" s="87" t="s">
        <v>62</v>
      </c>
      <c r="B241" s="197">
        <v>1483843.74</v>
      </c>
      <c r="C241" s="197">
        <v>848948.24</v>
      </c>
      <c r="D241" s="197">
        <v>1322071.6100000001</v>
      </c>
      <c r="E241" s="198">
        <f t="shared" si="132"/>
        <v>0.55730531934432204</v>
      </c>
      <c r="F241" s="198">
        <f t="shared" si="133"/>
        <v>-0.10902234894356189</v>
      </c>
      <c r="G241" s="197">
        <f t="shared" si="136"/>
        <v>473123.37000000011</v>
      </c>
      <c r="H241" s="197">
        <f t="shared" si="137"/>
        <v>-161772.12999999989</v>
      </c>
      <c r="I241" s="89">
        <f t="shared" si="138"/>
        <v>1.3625829196444148E-2</v>
      </c>
      <c r="J241" s="166"/>
      <c r="K241" s="197">
        <v>9008813</v>
      </c>
      <c r="L241" s="197">
        <v>2716619.25</v>
      </c>
      <c r="M241" s="197">
        <v>8926426.459999999</v>
      </c>
      <c r="N241" s="198">
        <f t="shared" si="134"/>
        <v>2.2858585022542259</v>
      </c>
      <c r="O241" s="198">
        <f t="shared" si="135"/>
        <v>-9.1451049100476078E-3</v>
      </c>
      <c r="P241" s="197">
        <f t="shared" si="139"/>
        <v>6209807.209999999</v>
      </c>
      <c r="Q241" s="197">
        <f t="shared" si="140"/>
        <v>-82386.540000000969</v>
      </c>
      <c r="R241" s="89">
        <f t="shared" si="141"/>
        <v>1.5145240514098964E-2</v>
      </c>
    </row>
    <row r="242" spans="1:18" ht="21" x14ac:dyDescent="0.35">
      <c r="A242" s="379" t="s">
        <v>80</v>
      </c>
      <c r="B242" s="379"/>
      <c r="C242" s="379"/>
      <c r="D242" s="379"/>
      <c r="E242" s="379"/>
      <c r="F242" s="379"/>
      <c r="G242" s="379"/>
      <c r="H242" s="379"/>
      <c r="I242" s="379"/>
      <c r="J242" s="379"/>
      <c r="K242" s="379"/>
      <c r="L242" s="379"/>
      <c r="M242" s="379"/>
      <c r="N242" s="379"/>
      <c r="O242" s="379"/>
      <c r="P242" s="379"/>
      <c r="Q242" s="379"/>
      <c r="R242" s="379"/>
    </row>
    <row r="243" spans="1:18" ht="15" x14ac:dyDescent="0.25">
      <c r="A243" s="56"/>
      <c r="B243" s="321" t="s">
        <v>115</v>
      </c>
      <c r="C243" s="322"/>
      <c r="D243" s="322"/>
      <c r="E243" s="322"/>
      <c r="F243" s="322"/>
      <c r="G243" s="322"/>
      <c r="H243" s="322"/>
      <c r="I243" s="323"/>
      <c r="J243" s="165"/>
      <c r="K243" s="321" t="str">
        <f>CONCATENATE("acumulado ",B243)</f>
        <v>acumulado mayo</v>
      </c>
      <c r="L243" s="322"/>
      <c r="M243" s="322"/>
      <c r="N243" s="322"/>
      <c r="O243" s="322"/>
      <c r="P243" s="322"/>
      <c r="Q243" s="322"/>
      <c r="R243" s="323"/>
    </row>
    <row r="244" spans="1:18" ht="30" customHeight="1" x14ac:dyDescent="0.25">
      <c r="A244" s="3"/>
      <c r="B244" s="4">
        <v>2019</v>
      </c>
      <c r="C244" s="4">
        <v>2021</v>
      </c>
      <c r="D244" s="203">
        <v>2022</v>
      </c>
      <c r="E244" s="4" t="s">
        <v>4</v>
      </c>
      <c r="F244" s="4" t="s">
        <v>5</v>
      </c>
      <c r="G244" s="4" t="s">
        <v>6</v>
      </c>
      <c r="H244" s="309" t="s">
        <v>7</v>
      </c>
      <c r="I244" s="310"/>
      <c r="J244" s="166"/>
      <c r="K244" s="4">
        <v>2019</v>
      </c>
      <c r="L244" s="4">
        <v>2021</v>
      </c>
      <c r="M244" s="203">
        <v>2022</v>
      </c>
      <c r="N244" s="4" t="s">
        <v>4</v>
      </c>
      <c r="O244" s="4" t="s">
        <v>5</v>
      </c>
      <c r="P244" s="4" t="s">
        <v>6</v>
      </c>
      <c r="Q244" s="309" t="s">
        <v>7</v>
      </c>
      <c r="R244" s="310"/>
    </row>
    <row r="245" spans="1:18" ht="15" x14ac:dyDescent="0.25">
      <c r="A245" s="167" t="s">
        <v>8</v>
      </c>
      <c r="B245" s="204">
        <v>74.260000000000005</v>
      </c>
      <c r="C245" s="204">
        <v>86.17</v>
      </c>
      <c r="D245" s="204">
        <v>87.38</v>
      </c>
      <c r="E245" s="205">
        <f t="shared" ref="E245:E256" si="142">D245/C245-1</f>
        <v>1.4042009980271386E-2</v>
      </c>
      <c r="F245" s="205">
        <f t="shared" ref="F245:F256" si="143">D245/B245-1</f>
        <v>0.17667654187988147</v>
      </c>
      <c r="G245" s="206">
        <f>D245-C245</f>
        <v>1.2099999999999937</v>
      </c>
      <c r="H245" s="408">
        <f>D245-B245</f>
        <v>13.11999999999999</v>
      </c>
      <c r="I245" s="409"/>
      <c r="J245" s="207"/>
      <c r="K245" s="204">
        <v>90.442003840196293</v>
      </c>
      <c r="L245" s="204">
        <v>89.423468038758116</v>
      </c>
      <c r="M245" s="204">
        <v>105.64044124934222</v>
      </c>
      <c r="N245" s="205">
        <f t="shared" ref="N245:N256" si="144">M245/L245-1</f>
        <v>0.18135030508496164</v>
      </c>
      <c r="O245" s="205">
        <f t="shared" ref="O245:O256" si="145">M245/K245-1</f>
        <v>0.16804622591069895</v>
      </c>
      <c r="P245" s="206">
        <f>M245-L245</f>
        <v>16.216973210584101</v>
      </c>
      <c r="Q245" s="408">
        <f>M245-K245</f>
        <v>15.198437409145924</v>
      </c>
      <c r="R245" s="409"/>
    </row>
    <row r="246" spans="1:18" ht="15" x14ac:dyDescent="0.25">
      <c r="A246" s="171" t="s">
        <v>9</v>
      </c>
      <c r="B246" s="208">
        <v>81.38</v>
      </c>
      <c r="C246" s="208">
        <v>95.22</v>
      </c>
      <c r="D246" s="208">
        <v>93.56</v>
      </c>
      <c r="E246" s="209">
        <f t="shared" si="142"/>
        <v>-1.7433312329342532E-2</v>
      </c>
      <c r="F246" s="209">
        <f t="shared" si="143"/>
        <v>0.14966822315065142</v>
      </c>
      <c r="G246" s="210">
        <f t="shared" ref="G246:G256" si="146">D246-C246</f>
        <v>-1.6599999999999966</v>
      </c>
      <c r="H246" s="402">
        <f t="shared" ref="H246:H256" si="147">D246-B246</f>
        <v>12.180000000000007</v>
      </c>
      <c r="I246" s="403"/>
      <c r="J246" s="211"/>
      <c r="K246" s="208">
        <v>98.850130902199169</v>
      </c>
      <c r="L246" s="208">
        <v>100.49430980043262</v>
      </c>
      <c r="M246" s="208">
        <v>114.47108442496612</v>
      </c>
      <c r="N246" s="209">
        <f t="shared" si="144"/>
        <v>0.13908025889514919</v>
      </c>
      <c r="O246" s="209">
        <f t="shared" si="145"/>
        <v>0.15802663466598843</v>
      </c>
      <c r="P246" s="210">
        <f t="shared" ref="P246:P256" si="148">M246-L246</f>
        <v>13.976774624533505</v>
      </c>
      <c r="Q246" s="402">
        <f t="shared" ref="Q246:Q256" si="149">M246-K246</f>
        <v>15.620953522766953</v>
      </c>
      <c r="R246" s="403"/>
    </row>
    <row r="247" spans="1:18" ht="15" x14ac:dyDescent="0.25">
      <c r="A247" s="178" t="s">
        <v>74</v>
      </c>
      <c r="B247" s="212">
        <v>129.54</v>
      </c>
      <c r="C247" s="212">
        <v>143.91999999999999</v>
      </c>
      <c r="D247" s="212">
        <v>162.06</v>
      </c>
      <c r="E247" s="213">
        <f t="shared" si="142"/>
        <v>0.12604224569205136</v>
      </c>
      <c r="F247" s="213">
        <f t="shared" si="143"/>
        <v>0.25104214914312184</v>
      </c>
      <c r="G247" s="214">
        <f t="shared" si="146"/>
        <v>18.140000000000015</v>
      </c>
      <c r="H247" s="404">
        <f t="shared" si="147"/>
        <v>32.52000000000001</v>
      </c>
      <c r="I247" s="405"/>
      <c r="J247" s="166"/>
      <c r="K247" s="212">
        <v>168.89134189625517</v>
      </c>
      <c r="L247" s="212">
        <v>167.6129643626995</v>
      </c>
      <c r="M247" s="212">
        <v>211.41875472674002</v>
      </c>
      <c r="N247" s="213">
        <f>M247/L247-1</f>
        <v>0.26135084795260055</v>
      </c>
      <c r="O247" s="213">
        <f t="shared" si="145"/>
        <v>0.25180339236458993</v>
      </c>
      <c r="P247" s="214">
        <f t="shared" si="148"/>
        <v>43.805790364040519</v>
      </c>
      <c r="Q247" s="404">
        <f t="shared" si="149"/>
        <v>42.527412830484849</v>
      </c>
      <c r="R247" s="405"/>
    </row>
    <row r="248" spans="1:18" ht="15" x14ac:dyDescent="0.25">
      <c r="A248" s="184" t="s">
        <v>75</v>
      </c>
      <c r="B248" s="215">
        <v>78.72</v>
      </c>
      <c r="C248" s="215">
        <v>83.69</v>
      </c>
      <c r="D248" s="215">
        <v>84.11</v>
      </c>
      <c r="E248" s="216">
        <f t="shared" si="142"/>
        <v>5.0185207312702929E-3</v>
      </c>
      <c r="F248" s="216">
        <f t="shared" si="143"/>
        <v>6.8470528455284452E-2</v>
      </c>
      <c r="G248" s="217">
        <f t="shared" si="146"/>
        <v>0.42000000000000171</v>
      </c>
      <c r="H248" s="406">
        <f t="shared" si="147"/>
        <v>5.3900000000000006</v>
      </c>
      <c r="I248" s="407"/>
      <c r="J248" s="166"/>
      <c r="K248" s="215">
        <v>92.484243417539759</v>
      </c>
      <c r="L248" s="215">
        <v>87.990459248099384</v>
      </c>
      <c r="M248" s="215">
        <v>98.340442802503063</v>
      </c>
      <c r="N248" s="216">
        <f t="shared" si="144"/>
        <v>0.11762620223654796</v>
      </c>
      <c r="O248" s="216">
        <f t="shared" si="145"/>
        <v>6.3321049819527131E-2</v>
      </c>
      <c r="P248" s="217">
        <f t="shared" si="148"/>
        <v>10.349983554403678</v>
      </c>
      <c r="Q248" s="406">
        <f t="shared" si="149"/>
        <v>5.8561993849633041</v>
      </c>
      <c r="R248" s="407"/>
    </row>
    <row r="249" spans="1:18" ht="15" x14ac:dyDescent="0.25">
      <c r="A249" s="187" t="s">
        <v>76</v>
      </c>
      <c r="B249" s="215">
        <v>50.06</v>
      </c>
      <c r="C249" s="215">
        <v>42.65</v>
      </c>
      <c r="D249" s="215">
        <v>54.35</v>
      </c>
      <c r="E249" s="218">
        <f t="shared" si="142"/>
        <v>0.27432590855803052</v>
      </c>
      <c r="F249" s="218">
        <f t="shared" si="143"/>
        <v>8.56971634039152E-2</v>
      </c>
      <c r="G249" s="219">
        <f t="shared" si="146"/>
        <v>11.700000000000003</v>
      </c>
      <c r="H249" s="398">
        <f t="shared" si="147"/>
        <v>4.2899999999999991</v>
      </c>
      <c r="I249" s="399"/>
      <c r="J249" s="166"/>
      <c r="K249" s="215">
        <v>63.154435826428255</v>
      </c>
      <c r="L249" s="215">
        <v>46.932701611880454</v>
      </c>
      <c r="M249" s="215">
        <v>65.491719479720686</v>
      </c>
      <c r="N249" s="218">
        <f t="shared" si="144"/>
        <v>0.39543894194111839</v>
      </c>
      <c r="O249" s="218">
        <f t="shared" si="145"/>
        <v>3.7009018016028961E-2</v>
      </c>
      <c r="P249" s="219">
        <f t="shared" si="148"/>
        <v>18.559017867840232</v>
      </c>
      <c r="Q249" s="398">
        <f t="shared" si="149"/>
        <v>2.337283653292431</v>
      </c>
      <c r="R249" s="399"/>
    </row>
    <row r="250" spans="1:18" ht="15" x14ac:dyDescent="0.25">
      <c r="A250" s="187" t="s">
        <v>77</v>
      </c>
      <c r="B250" s="215">
        <v>52.9</v>
      </c>
      <c r="C250" s="215">
        <v>120.44</v>
      </c>
      <c r="D250" s="215">
        <v>53.13</v>
      </c>
      <c r="E250" s="218">
        <f t="shared" si="142"/>
        <v>-0.55886748588508794</v>
      </c>
      <c r="F250" s="218">
        <f t="shared" si="143"/>
        <v>4.3478260869564966E-3</v>
      </c>
      <c r="G250" s="219">
        <f t="shared" si="146"/>
        <v>-67.31</v>
      </c>
      <c r="H250" s="398">
        <f t="shared" si="147"/>
        <v>0.23000000000000398</v>
      </c>
      <c r="I250" s="399"/>
      <c r="J250" s="166"/>
      <c r="K250" s="215">
        <v>57.890538813288437</v>
      </c>
      <c r="L250" s="215">
        <v>115.54466032736785</v>
      </c>
      <c r="M250" s="215">
        <v>58.276380352943001</v>
      </c>
      <c r="N250" s="218">
        <f t="shared" si="144"/>
        <v>-0.49563761589820787</v>
      </c>
      <c r="O250" s="218">
        <f t="shared" si="145"/>
        <v>6.6650189748449495E-3</v>
      </c>
      <c r="P250" s="219">
        <f t="shared" si="148"/>
        <v>-57.26827997442485</v>
      </c>
      <c r="Q250" s="398">
        <f t="shared" si="149"/>
        <v>0.3858415396545638</v>
      </c>
      <c r="R250" s="399"/>
    </row>
    <row r="251" spans="1:18" ht="15" x14ac:dyDescent="0.25">
      <c r="A251" s="188" t="s">
        <v>78</v>
      </c>
      <c r="B251" s="220">
        <v>42.91</v>
      </c>
      <c r="C251" s="220">
        <v>36.450000000000003</v>
      </c>
      <c r="D251" s="220">
        <v>47.29</v>
      </c>
      <c r="E251" s="221">
        <f t="shared" si="142"/>
        <v>0.29739368998628235</v>
      </c>
      <c r="F251" s="221">
        <f t="shared" si="143"/>
        <v>0.10207410859939414</v>
      </c>
      <c r="G251" s="222">
        <f t="shared" si="146"/>
        <v>10.839999999999996</v>
      </c>
      <c r="H251" s="400">
        <f t="shared" si="147"/>
        <v>4.3800000000000026</v>
      </c>
      <c r="I251" s="401"/>
      <c r="J251" s="166"/>
      <c r="K251" s="220">
        <v>44.090279119532198</v>
      </c>
      <c r="L251" s="220">
        <v>37.26968468482157</v>
      </c>
      <c r="M251" s="220">
        <v>45.997361547906209</v>
      </c>
      <c r="N251" s="221">
        <f t="shared" si="144"/>
        <v>0.23417630003827394</v>
      </c>
      <c r="O251" s="221">
        <f t="shared" si="145"/>
        <v>4.3254033915361756E-2</v>
      </c>
      <c r="P251" s="222">
        <f t="shared" si="148"/>
        <v>8.7276768630846391</v>
      </c>
      <c r="Q251" s="400">
        <f t="shared" si="149"/>
        <v>1.9070824283740109</v>
      </c>
      <c r="R251" s="401"/>
    </row>
    <row r="252" spans="1:18" ht="15" x14ac:dyDescent="0.25">
      <c r="A252" s="171" t="s">
        <v>15</v>
      </c>
      <c r="B252" s="208">
        <v>53.2</v>
      </c>
      <c r="C252" s="208">
        <v>55.87</v>
      </c>
      <c r="D252" s="208">
        <v>62</v>
      </c>
      <c r="E252" s="209">
        <f t="shared" si="142"/>
        <v>0.1097189905136926</v>
      </c>
      <c r="F252" s="209">
        <f t="shared" si="143"/>
        <v>0.16541353383458635</v>
      </c>
      <c r="G252" s="210">
        <f t="shared" si="146"/>
        <v>6.1300000000000026</v>
      </c>
      <c r="H252" s="402">
        <f t="shared" si="147"/>
        <v>8.7999999999999972</v>
      </c>
      <c r="I252" s="403"/>
      <c r="J252" s="211"/>
      <c r="K252" s="208">
        <v>66.517278926995573</v>
      </c>
      <c r="L252" s="208">
        <v>57.846749294698306</v>
      </c>
      <c r="M252" s="208">
        <v>72.256945604964017</v>
      </c>
      <c r="N252" s="209">
        <f t="shared" si="144"/>
        <v>0.24910987196278667</v>
      </c>
      <c r="O252" s="209">
        <f t="shared" si="145"/>
        <v>8.6288356507605801E-2</v>
      </c>
      <c r="P252" s="210">
        <f t="shared" si="148"/>
        <v>14.410196310265711</v>
      </c>
      <c r="Q252" s="402">
        <f t="shared" si="149"/>
        <v>5.7396666779684438</v>
      </c>
      <c r="R252" s="403"/>
    </row>
    <row r="253" spans="1:18" ht="15" x14ac:dyDescent="0.25">
      <c r="A253" s="24" t="s">
        <v>16</v>
      </c>
      <c r="B253" s="223">
        <v>74.260000000000005</v>
      </c>
      <c r="C253" s="223">
        <v>83.58</v>
      </c>
      <c r="D253" s="223">
        <v>94.69</v>
      </c>
      <c r="E253" s="224">
        <f t="shared" si="142"/>
        <v>0.13292653744915062</v>
      </c>
      <c r="F253" s="224">
        <f t="shared" si="143"/>
        <v>0.27511446269862638</v>
      </c>
      <c r="G253" s="225">
        <f t="shared" si="146"/>
        <v>11.11</v>
      </c>
      <c r="H253" s="396">
        <f t="shared" si="147"/>
        <v>20.429999999999993</v>
      </c>
      <c r="I253" s="397"/>
      <c r="J253" s="166"/>
      <c r="K253" s="223">
        <v>103.39452739358116</v>
      </c>
      <c r="L253" s="223">
        <v>85.713908847769943</v>
      </c>
      <c r="M253" s="223">
        <v>114.83590039670918</v>
      </c>
      <c r="N253" s="224">
        <f t="shared" si="144"/>
        <v>0.33975806191105606</v>
      </c>
      <c r="O253" s="224">
        <f t="shared" si="145"/>
        <v>0.11065743314997079</v>
      </c>
      <c r="P253" s="225">
        <f t="shared" si="148"/>
        <v>29.121991548939235</v>
      </c>
      <c r="Q253" s="396">
        <f t="shared" si="149"/>
        <v>11.441373003128021</v>
      </c>
      <c r="R253" s="397"/>
    </row>
    <row r="254" spans="1:18" ht="15" x14ac:dyDescent="0.25">
      <c r="A254" s="25" t="s">
        <v>12</v>
      </c>
      <c r="B254" s="215">
        <v>54.95</v>
      </c>
      <c r="C254" s="215">
        <v>56.05</v>
      </c>
      <c r="D254" s="215">
        <v>65.27</v>
      </c>
      <c r="E254" s="226">
        <f t="shared" si="142"/>
        <v>0.16449598572702939</v>
      </c>
      <c r="F254" s="226">
        <f t="shared" si="143"/>
        <v>0.18780709736123735</v>
      </c>
      <c r="G254" s="227">
        <f t="shared" si="146"/>
        <v>9.2199999999999989</v>
      </c>
      <c r="H254" s="382">
        <f t="shared" si="147"/>
        <v>10.319999999999993</v>
      </c>
      <c r="I254" s="383"/>
      <c r="J254" s="166"/>
      <c r="K254" s="215">
        <v>69.99580810724926</v>
      </c>
      <c r="L254" s="215">
        <v>57.855613894641799</v>
      </c>
      <c r="M254" s="215">
        <v>75.437860611793425</v>
      </c>
      <c r="N254" s="226">
        <f t="shared" si="144"/>
        <v>0.30389871498330057</v>
      </c>
      <c r="O254" s="226">
        <f t="shared" si="145"/>
        <v>7.7748263098923243E-2</v>
      </c>
      <c r="P254" s="227">
        <f t="shared" si="148"/>
        <v>17.582246717151627</v>
      </c>
      <c r="Q254" s="382">
        <f t="shared" si="149"/>
        <v>5.442052504544165</v>
      </c>
      <c r="R254" s="383"/>
    </row>
    <row r="255" spans="1:18" ht="15" x14ac:dyDescent="0.25">
      <c r="A255" s="25" t="s">
        <v>13</v>
      </c>
      <c r="B255" s="215">
        <v>40.47</v>
      </c>
      <c r="C255" s="215">
        <v>36.9</v>
      </c>
      <c r="D255" s="215">
        <v>44.51</v>
      </c>
      <c r="E255" s="226">
        <f t="shared" si="142"/>
        <v>0.20623306233062322</v>
      </c>
      <c r="F255" s="226">
        <f t="shared" si="143"/>
        <v>9.9827032369656621E-2</v>
      </c>
      <c r="G255" s="227">
        <f t="shared" si="146"/>
        <v>7.6099999999999994</v>
      </c>
      <c r="H255" s="382">
        <f t="shared" si="147"/>
        <v>4.0399999999999991</v>
      </c>
      <c r="I255" s="383"/>
      <c r="J255" s="166"/>
      <c r="K255" s="215">
        <v>50.620667000816482</v>
      </c>
      <c r="L255" s="215">
        <v>38.73367008208217</v>
      </c>
      <c r="M255" s="215">
        <v>50.608829957700365</v>
      </c>
      <c r="N255" s="226">
        <f t="shared" si="144"/>
        <v>0.30658493890336325</v>
      </c>
      <c r="O255" s="226">
        <f t="shared" si="145"/>
        <v>-2.3383814985933338E-4</v>
      </c>
      <c r="P255" s="227">
        <f t="shared" si="148"/>
        <v>11.875159875618195</v>
      </c>
      <c r="Q255" s="382">
        <f t="shared" si="149"/>
        <v>-1.1837043116116774E-2</v>
      </c>
      <c r="R255" s="383"/>
    </row>
    <row r="256" spans="1:18" ht="15" x14ac:dyDescent="0.25">
      <c r="A256" s="26" t="s">
        <v>14</v>
      </c>
      <c r="B256" s="228">
        <v>66.28</v>
      </c>
      <c r="C256" s="228">
        <v>68.569999999999993</v>
      </c>
      <c r="D256" s="228">
        <v>59.96</v>
      </c>
      <c r="E256" s="229">
        <f t="shared" si="142"/>
        <v>-0.12556511593991526</v>
      </c>
      <c r="F256" s="229">
        <f t="shared" si="143"/>
        <v>-9.5353047676523861E-2</v>
      </c>
      <c r="G256" s="230">
        <f t="shared" si="146"/>
        <v>-8.6099999999999923</v>
      </c>
      <c r="H256" s="390">
        <f t="shared" si="147"/>
        <v>-6.32</v>
      </c>
      <c r="I256" s="391"/>
      <c r="J256" s="166"/>
      <c r="K256" s="228">
        <v>70.872929476372576</v>
      </c>
      <c r="L256" s="228">
        <v>66.506237677944242</v>
      </c>
      <c r="M256" s="228">
        <v>77.616171893279272</v>
      </c>
      <c r="N256" s="229">
        <f t="shared" si="144"/>
        <v>0.16705101060046079</v>
      </c>
      <c r="O256" s="229">
        <f t="shared" si="145"/>
        <v>9.5145529706864185E-2</v>
      </c>
      <c r="P256" s="230">
        <f t="shared" si="148"/>
        <v>11.109934215335031</v>
      </c>
      <c r="Q256" s="390">
        <f t="shared" si="149"/>
        <v>6.7432424169066962</v>
      </c>
      <c r="R256" s="391"/>
    </row>
    <row r="257" spans="1:18" ht="15" x14ac:dyDescent="0.25">
      <c r="A257" s="366" t="s">
        <v>17</v>
      </c>
      <c r="B257" s="367"/>
      <c r="C257" s="367"/>
      <c r="D257" s="367"/>
      <c r="E257" s="367"/>
      <c r="F257" s="367"/>
      <c r="G257" s="367"/>
      <c r="H257" s="367"/>
      <c r="I257" s="367"/>
      <c r="J257" s="367"/>
      <c r="K257" s="367"/>
      <c r="L257" s="367"/>
      <c r="M257" s="367"/>
      <c r="N257" s="367"/>
      <c r="O257" s="367"/>
      <c r="P257" s="367"/>
      <c r="Q257" s="367"/>
      <c r="R257" s="368"/>
    </row>
    <row r="258" spans="1:18" ht="21" x14ac:dyDescent="0.35">
      <c r="A258" s="379" t="s">
        <v>81</v>
      </c>
      <c r="B258" s="379"/>
      <c r="C258" s="379"/>
      <c r="D258" s="379"/>
      <c r="E258" s="379"/>
      <c r="F258" s="379"/>
      <c r="G258" s="379"/>
      <c r="H258" s="379"/>
      <c r="I258" s="379"/>
      <c r="J258" s="379"/>
      <c r="K258" s="379"/>
      <c r="L258" s="379"/>
      <c r="M258" s="379"/>
      <c r="N258" s="379"/>
      <c r="O258" s="379"/>
      <c r="P258" s="379"/>
      <c r="Q258" s="379"/>
      <c r="R258" s="379"/>
    </row>
    <row r="259" spans="1:18" ht="15" x14ac:dyDescent="0.25">
      <c r="A259" s="56"/>
      <c r="B259" s="321" t="s">
        <v>115</v>
      </c>
      <c r="C259" s="322"/>
      <c r="D259" s="322"/>
      <c r="E259" s="322"/>
      <c r="F259" s="322"/>
      <c r="G259" s="322"/>
      <c r="H259" s="322"/>
      <c r="I259" s="323"/>
      <c r="J259" s="165"/>
      <c r="K259" s="321" t="str">
        <f>CONCATENATE("acumulado ",B259)</f>
        <v>acumulado mayo</v>
      </c>
      <c r="L259" s="322"/>
      <c r="M259" s="322"/>
      <c r="N259" s="322"/>
      <c r="O259" s="322"/>
      <c r="P259" s="322"/>
      <c r="Q259" s="322"/>
      <c r="R259" s="323"/>
    </row>
    <row r="260" spans="1:18" ht="30" customHeight="1" x14ac:dyDescent="0.25">
      <c r="A260" s="3"/>
      <c r="B260" s="4">
        <v>2019</v>
      </c>
      <c r="C260" s="4">
        <v>2021</v>
      </c>
      <c r="D260" s="231">
        <v>2022</v>
      </c>
      <c r="E260" s="4" t="s">
        <v>4</v>
      </c>
      <c r="F260" s="4" t="s">
        <v>5</v>
      </c>
      <c r="G260" s="4" t="s">
        <v>6</v>
      </c>
      <c r="H260" s="309" t="s">
        <v>7</v>
      </c>
      <c r="I260" s="310"/>
      <c r="J260" s="166"/>
      <c r="K260" s="4">
        <v>2019</v>
      </c>
      <c r="L260" s="4">
        <v>2021</v>
      </c>
      <c r="M260" s="231">
        <v>2022</v>
      </c>
      <c r="N260" s="4" t="s">
        <v>4</v>
      </c>
      <c r="O260" s="4" t="s">
        <v>5</v>
      </c>
      <c r="P260" s="4" t="s">
        <v>6</v>
      </c>
      <c r="Q260" s="309" t="s">
        <v>7</v>
      </c>
      <c r="R260" s="310"/>
    </row>
    <row r="261" spans="1:18" ht="15" x14ac:dyDescent="0.25">
      <c r="A261" s="167" t="s">
        <v>52</v>
      </c>
      <c r="B261" s="204">
        <v>74.260000000000005</v>
      </c>
      <c r="C261" s="204">
        <v>86.17</v>
      </c>
      <c r="D261" s="204">
        <v>87.38</v>
      </c>
      <c r="E261" s="232">
        <f t="shared" ref="E261:E271" si="150">D261/C261-1</f>
        <v>1.4042009980271386E-2</v>
      </c>
      <c r="F261" s="232">
        <f t="shared" ref="F261:F271" si="151">D261/B261-1</f>
        <v>0.17667654187988147</v>
      </c>
      <c r="G261" s="233">
        <f>D261-C261</f>
        <v>1.2099999999999937</v>
      </c>
      <c r="H261" s="392">
        <f>D261-B261</f>
        <v>13.11999999999999</v>
      </c>
      <c r="I261" s="393"/>
      <c r="J261" s="207"/>
      <c r="K261" s="204">
        <v>90.442003840196293</v>
      </c>
      <c r="L261" s="204">
        <v>89.423468038758116</v>
      </c>
      <c r="M261" s="204">
        <v>105.64044124934222</v>
      </c>
      <c r="N261" s="232">
        <f t="shared" ref="N261:N271" si="152">M261/L261-1</f>
        <v>0.18135030508496164</v>
      </c>
      <c r="O261" s="232">
        <f t="shared" ref="O261:O271" si="153">M261/K261-1</f>
        <v>0.16804622591069895</v>
      </c>
      <c r="P261" s="233">
        <f>M261-L261</f>
        <v>16.216973210584101</v>
      </c>
      <c r="Q261" s="392">
        <f>M261-K261</f>
        <v>15.198437409145924</v>
      </c>
      <c r="R261" s="393"/>
    </row>
    <row r="262" spans="1:18" ht="15" x14ac:dyDescent="0.25">
      <c r="A262" s="82" t="s">
        <v>53</v>
      </c>
      <c r="B262" s="234">
        <v>91.11</v>
      </c>
      <c r="C262" s="234">
        <v>112.98</v>
      </c>
      <c r="D262" s="234">
        <v>108.31</v>
      </c>
      <c r="E262" s="235">
        <f t="shared" si="150"/>
        <v>-4.1334749513188163E-2</v>
      </c>
      <c r="F262" s="236">
        <f t="shared" si="151"/>
        <v>0.18878279003402487</v>
      </c>
      <c r="G262" s="237">
        <f t="shared" ref="G262:G271" si="154">D262-C262</f>
        <v>-4.6700000000000017</v>
      </c>
      <c r="H262" s="394">
        <f t="shared" ref="H262:H271" si="155">D262-B262</f>
        <v>17.200000000000003</v>
      </c>
      <c r="I262" s="395"/>
      <c r="J262" s="166"/>
      <c r="K262" s="234">
        <v>111.03625690525382</v>
      </c>
      <c r="L262" s="234">
        <v>119.61314873097882</v>
      </c>
      <c r="M262" s="234">
        <v>132.23809490025505</v>
      </c>
      <c r="N262" s="235">
        <f t="shared" si="152"/>
        <v>0.10554814669807677</v>
      </c>
      <c r="O262" s="236">
        <f t="shared" si="153"/>
        <v>0.19094517940290934</v>
      </c>
      <c r="P262" s="237">
        <f t="shared" ref="P262:P271" si="156">M262-L262</f>
        <v>12.624946169276228</v>
      </c>
      <c r="Q262" s="394">
        <f t="shared" ref="Q262:Q271" si="157">M262-K262</f>
        <v>21.201837995001227</v>
      </c>
      <c r="R262" s="395"/>
    </row>
    <row r="263" spans="1:18" ht="15" x14ac:dyDescent="0.25">
      <c r="A263" s="85" t="s">
        <v>54</v>
      </c>
      <c r="B263" s="215">
        <v>71.86</v>
      </c>
      <c r="C263" s="215">
        <v>67.34</v>
      </c>
      <c r="D263" s="215">
        <v>79.27</v>
      </c>
      <c r="E263" s="238">
        <f t="shared" si="150"/>
        <v>0.17716067716067707</v>
      </c>
      <c r="F263" s="238">
        <f t="shared" si="151"/>
        <v>0.10311717227943218</v>
      </c>
      <c r="G263" s="227">
        <f t="shared" si="154"/>
        <v>11.929999999999993</v>
      </c>
      <c r="H263" s="382">
        <f t="shared" si="155"/>
        <v>7.4099999999999966</v>
      </c>
      <c r="I263" s="383"/>
      <c r="J263" s="166"/>
      <c r="K263" s="215">
        <v>87.33353910731725</v>
      </c>
      <c r="L263" s="215">
        <v>68.605998124772682</v>
      </c>
      <c r="M263" s="215">
        <v>91.749378487789571</v>
      </c>
      <c r="N263" s="238">
        <f t="shared" si="152"/>
        <v>0.33733756516341873</v>
      </c>
      <c r="O263" s="238">
        <f t="shared" si="153"/>
        <v>5.0562927205389574E-2</v>
      </c>
      <c r="P263" s="227">
        <f t="shared" si="156"/>
        <v>23.143380363016888</v>
      </c>
      <c r="Q263" s="382">
        <f t="shared" si="157"/>
        <v>4.4158393804723204</v>
      </c>
      <c r="R263" s="383"/>
    </row>
    <row r="264" spans="1:18" ht="15" x14ac:dyDescent="0.25">
      <c r="A264" s="85" t="s">
        <v>55</v>
      </c>
      <c r="B264" s="215">
        <v>58.02</v>
      </c>
      <c r="C264" s="215">
        <v>50.39</v>
      </c>
      <c r="D264" s="215">
        <v>66.709999999999994</v>
      </c>
      <c r="E264" s="238">
        <f t="shared" si="150"/>
        <v>0.32387378448104776</v>
      </c>
      <c r="F264" s="238">
        <f t="shared" si="151"/>
        <v>0.14977593933126498</v>
      </c>
      <c r="G264" s="227">
        <f t="shared" si="154"/>
        <v>16.319999999999993</v>
      </c>
      <c r="H264" s="382">
        <f t="shared" si="155"/>
        <v>8.6899999999999906</v>
      </c>
      <c r="I264" s="383"/>
      <c r="J264" s="166"/>
      <c r="K264" s="215">
        <v>68.923029771343678</v>
      </c>
      <c r="L264" s="215">
        <v>54.38569545957332</v>
      </c>
      <c r="M264" s="215">
        <v>69.053002298236152</v>
      </c>
      <c r="N264" s="238">
        <f t="shared" si="152"/>
        <v>0.26969052642832381</v>
      </c>
      <c r="O264" s="238">
        <f t="shared" si="153"/>
        <v>1.8857633990214673E-3</v>
      </c>
      <c r="P264" s="227">
        <f t="shared" si="156"/>
        <v>14.667306838662832</v>
      </c>
      <c r="Q264" s="382">
        <f t="shared" si="157"/>
        <v>0.12997252689247318</v>
      </c>
      <c r="R264" s="383"/>
    </row>
    <row r="265" spans="1:18" ht="15" x14ac:dyDescent="0.25">
      <c r="A265" s="85" t="s">
        <v>56</v>
      </c>
      <c r="B265" s="215">
        <v>41.92</v>
      </c>
      <c r="C265" s="215">
        <v>33.96</v>
      </c>
      <c r="D265" s="215">
        <v>46.88</v>
      </c>
      <c r="E265" s="238">
        <f t="shared" si="150"/>
        <v>0.3804475853945819</v>
      </c>
      <c r="F265" s="238">
        <f t="shared" si="151"/>
        <v>0.11832061068702293</v>
      </c>
      <c r="G265" s="227">
        <f t="shared" si="154"/>
        <v>12.920000000000002</v>
      </c>
      <c r="H265" s="382">
        <f t="shared" si="155"/>
        <v>4.9600000000000009</v>
      </c>
      <c r="I265" s="383"/>
      <c r="J265" s="166"/>
      <c r="K265" s="215">
        <v>53.395862228679071</v>
      </c>
      <c r="L265" s="215">
        <v>35.16420200323001</v>
      </c>
      <c r="M265" s="215">
        <v>56.134315429729149</v>
      </c>
      <c r="N265" s="238">
        <f t="shared" si="152"/>
        <v>0.59634833813583854</v>
      </c>
      <c r="O265" s="238">
        <f t="shared" si="153"/>
        <v>5.1285869105775816E-2</v>
      </c>
      <c r="P265" s="227">
        <f t="shared" si="156"/>
        <v>20.97011342649914</v>
      </c>
      <c r="Q265" s="382">
        <f t="shared" si="157"/>
        <v>2.7384532010500777</v>
      </c>
      <c r="R265" s="383"/>
    </row>
    <row r="266" spans="1:18" ht="15" x14ac:dyDescent="0.25">
      <c r="A266" s="85" t="s">
        <v>57</v>
      </c>
      <c r="B266" s="215">
        <v>78</v>
      </c>
      <c r="C266" s="215">
        <v>92.13</v>
      </c>
      <c r="D266" s="215">
        <v>110.06</v>
      </c>
      <c r="E266" s="238">
        <f t="shared" si="150"/>
        <v>0.19461630305003808</v>
      </c>
      <c r="F266" s="238">
        <f t="shared" si="151"/>
        <v>0.41102564102564099</v>
      </c>
      <c r="G266" s="227">
        <f t="shared" si="154"/>
        <v>17.930000000000007</v>
      </c>
      <c r="H266" s="382">
        <f t="shared" si="155"/>
        <v>32.06</v>
      </c>
      <c r="I266" s="383"/>
      <c r="J266" s="166"/>
      <c r="K266" s="215">
        <v>86.282504508350243</v>
      </c>
      <c r="L266" s="215">
        <v>107.84751943500432</v>
      </c>
      <c r="M266" s="215">
        <v>118.83918536650482</v>
      </c>
      <c r="N266" s="238">
        <f t="shared" si="152"/>
        <v>0.10191857901863721</v>
      </c>
      <c r="O266" s="238">
        <f t="shared" si="153"/>
        <v>0.37732656282599919</v>
      </c>
      <c r="P266" s="227">
        <f t="shared" si="156"/>
        <v>10.991665931500506</v>
      </c>
      <c r="Q266" s="382">
        <f t="shared" si="157"/>
        <v>32.556680858154579</v>
      </c>
      <c r="R266" s="383"/>
    </row>
    <row r="267" spans="1:18" ht="15" x14ac:dyDescent="0.25">
      <c r="A267" s="85" t="s">
        <v>58</v>
      </c>
      <c r="B267" s="215">
        <v>61.36</v>
      </c>
      <c r="C267" s="215">
        <v>65.77</v>
      </c>
      <c r="D267" s="215">
        <v>71.44</v>
      </c>
      <c r="E267" s="238">
        <f t="shared" si="150"/>
        <v>8.6209518017333231E-2</v>
      </c>
      <c r="F267" s="238">
        <f t="shared" si="151"/>
        <v>0.16427640156453704</v>
      </c>
      <c r="G267" s="227">
        <f t="shared" si="154"/>
        <v>5.6700000000000017</v>
      </c>
      <c r="H267" s="382">
        <f t="shared" si="155"/>
        <v>10.079999999999998</v>
      </c>
      <c r="I267" s="383"/>
      <c r="J267" s="166"/>
      <c r="K267" s="215">
        <v>65.704652006396628</v>
      </c>
      <c r="L267" s="215">
        <v>63.394620252519005</v>
      </c>
      <c r="M267" s="215">
        <v>75.761882314410329</v>
      </c>
      <c r="N267" s="238">
        <f t="shared" si="152"/>
        <v>0.19508377860185866</v>
      </c>
      <c r="O267" s="238">
        <f t="shared" si="153"/>
        <v>0.15306724867874788</v>
      </c>
      <c r="P267" s="227">
        <f t="shared" si="156"/>
        <v>12.367262061891324</v>
      </c>
      <c r="Q267" s="382">
        <f t="shared" si="157"/>
        <v>10.0572303080137</v>
      </c>
      <c r="R267" s="383"/>
    </row>
    <row r="268" spans="1:18" ht="15" x14ac:dyDescent="0.25">
      <c r="A268" s="85" t="s">
        <v>59</v>
      </c>
      <c r="B268" s="215">
        <v>77.56</v>
      </c>
      <c r="C268" s="215">
        <v>80.28</v>
      </c>
      <c r="D268" s="215">
        <v>82.54</v>
      </c>
      <c r="E268" s="238">
        <f t="shared" si="150"/>
        <v>2.8151469855505873E-2</v>
      </c>
      <c r="F268" s="238">
        <f t="shared" si="151"/>
        <v>6.4208354822073321E-2</v>
      </c>
      <c r="G268" s="227">
        <f t="shared" si="154"/>
        <v>2.2600000000000051</v>
      </c>
      <c r="H268" s="382">
        <f t="shared" si="155"/>
        <v>4.980000000000004</v>
      </c>
      <c r="I268" s="383"/>
      <c r="J268" s="166"/>
      <c r="K268" s="215">
        <v>83.7464852734403</v>
      </c>
      <c r="L268" s="215">
        <v>80.611090552006999</v>
      </c>
      <c r="M268" s="215">
        <v>89.354754765392471</v>
      </c>
      <c r="N268" s="238">
        <f t="shared" si="152"/>
        <v>0.10846726118590855</v>
      </c>
      <c r="O268" s="238">
        <f t="shared" si="153"/>
        <v>6.6967222249872727E-2</v>
      </c>
      <c r="P268" s="227">
        <f t="shared" si="156"/>
        <v>8.7436642133854718</v>
      </c>
      <c r="Q268" s="382">
        <f t="shared" si="157"/>
        <v>5.6082694919521714</v>
      </c>
      <c r="R268" s="383"/>
    </row>
    <row r="269" spans="1:18" ht="15" x14ac:dyDescent="0.25">
      <c r="A269" s="85" t="s">
        <v>60</v>
      </c>
      <c r="B269" s="215">
        <v>69.48</v>
      </c>
      <c r="C269" s="215">
        <v>80.63</v>
      </c>
      <c r="D269" s="215">
        <v>95.86</v>
      </c>
      <c r="E269" s="238">
        <f t="shared" si="150"/>
        <v>0.18888751085204025</v>
      </c>
      <c r="F269" s="238">
        <f t="shared" si="151"/>
        <v>0.37967760506620607</v>
      </c>
      <c r="G269" s="227">
        <f t="shared" si="154"/>
        <v>15.230000000000004</v>
      </c>
      <c r="H269" s="382">
        <f t="shared" si="155"/>
        <v>26.379999999999995</v>
      </c>
      <c r="I269" s="383"/>
      <c r="J269" s="166"/>
      <c r="K269" s="215">
        <v>96.555494271359848</v>
      </c>
      <c r="L269" s="215">
        <v>84.79904791982085</v>
      </c>
      <c r="M269" s="215">
        <v>108.55793877235132</v>
      </c>
      <c r="N269" s="238">
        <f t="shared" si="152"/>
        <v>0.28017874534387421</v>
      </c>
      <c r="O269" s="238">
        <f t="shared" si="153"/>
        <v>0.12430617844759584</v>
      </c>
      <c r="P269" s="227">
        <f t="shared" si="156"/>
        <v>23.75889085253047</v>
      </c>
      <c r="Q269" s="390">
        <f t="shared" si="157"/>
        <v>12.002444500991473</v>
      </c>
      <c r="R269" s="391"/>
    </row>
    <row r="270" spans="1:18" ht="15" x14ac:dyDescent="0.25">
      <c r="A270" s="85" t="s">
        <v>61</v>
      </c>
      <c r="B270" s="215">
        <v>119.3</v>
      </c>
      <c r="C270" s="215">
        <v>160.93</v>
      </c>
      <c r="D270" s="215">
        <v>104.86</v>
      </c>
      <c r="E270" s="238">
        <f t="shared" si="150"/>
        <v>-0.34841235319704222</v>
      </c>
      <c r="F270" s="238">
        <f t="shared" si="151"/>
        <v>-0.12103939647946349</v>
      </c>
      <c r="G270" s="227">
        <f t="shared" si="154"/>
        <v>-56.070000000000007</v>
      </c>
      <c r="H270" s="382">
        <f t="shared" si="155"/>
        <v>-14.439999999999998</v>
      </c>
      <c r="I270" s="383"/>
      <c r="J270" s="166"/>
      <c r="K270" s="215">
        <v>154.50922131441257</v>
      </c>
      <c r="L270" s="215">
        <v>154.48940917080745</v>
      </c>
      <c r="M270" s="215">
        <v>236.67629712851519</v>
      </c>
      <c r="N270" s="238">
        <f t="shared" si="152"/>
        <v>0.53199043480605068</v>
      </c>
      <c r="O270" s="238">
        <f t="shared" si="153"/>
        <v>0.53179399336237609</v>
      </c>
      <c r="P270" s="227">
        <f t="shared" si="156"/>
        <v>82.186887957707739</v>
      </c>
      <c r="Q270" s="382">
        <f t="shared" si="157"/>
        <v>82.167075814102617</v>
      </c>
      <c r="R270" s="383"/>
    </row>
    <row r="271" spans="1:18" ht="15" x14ac:dyDescent="0.25">
      <c r="A271" s="85" t="s">
        <v>82</v>
      </c>
      <c r="B271" s="228">
        <v>51.06</v>
      </c>
      <c r="C271" s="228">
        <v>79.44</v>
      </c>
      <c r="D271" s="228">
        <v>51.13</v>
      </c>
      <c r="E271" s="238">
        <f t="shared" si="150"/>
        <v>-0.35636958710976829</v>
      </c>
      <c r="F271" s="238">
        <f t="shared" si="151"/>
        <v>1.3709361535447773E-3</v>
      </c>
      <c r="G271" s="227">
        <f t="shared" si="154"/>
        <v>-28.309999999999995</v>
      </c>
      <c r="H271" s="382">
        <f t="shared" si="155"/>
        <v>7.0000000000000284E-2</v>
      </c>
      <c r="I271" s="383"/>
      <c r="J271" s="166"/>
      <c r="K271" s="228">
        <v>54.530845033696238</v>
      </c>
      <c r="L271" s="228">
        <v>79.290809248569559</v>
      </c>
      <c r="M271" s="228">
        <v>62.000242937734299</v>
      </c>
      <c r="N271" s="238">
        <f t="shared" si="152"/>
        <v>-0.21806520168851962</v>
      </c>
      <c r="O271" s="238">
        <f t="shared" si="153"/>
        <v>0.13697564927560713</v>
      </c>
      <c r="P271" s="227">
        <f t="shared" si="156"/>
        <v>-17.29056631083526</v>
      </c>
      <c r="Q271" s="382">
        <f t="shared" si="157"/>
        <v>7.4693979040380611</v>
      </c>
      <c r="R271" s="383"/>
    </row>
    <row r="272" spans="1:18" ht="15" x14ac:dyDescent="0.25">
      <c r="A272" s="366" t="s">
        <v>17</v>
      </c>
      <c r="B272" s="367"/>
      <c r="C272" s="367"/>
      <c r="D272" s="367"/>
      <c r="E272" s="367"/>
      <c r="F272" s="367"/>
      <c r="G272" s="367"/>
      <c r="H272" s="367"/>
      <c r="I272" s="367"/>
      <c r="J272" s="367"/>
      <c r="K272" s="367"/>
      <c r="L272" s="367"/>
      <c r="M272" s="367"/>
      <c r="N272" s="367"/>
      <c r="O272" s="367"/>
      <c r="P272" s="367"/>
      <c r="Q272" s="367"/>
      <c r="R272" s="368"/>
    </row>
    <row r="273" spans="1:18" ht="21" x14ac:dyDescent="0.35">
      <c r="A273" s="379" t="s">
        <v>83</v>
      </c>
      <c r="B273" s="379"/>
      <c r="C273" s="379"/>
      <c r="D273" s="379"/>
      <c r="E273" s="379"/>
      <c r="F273" s="379"/>
      <c r="G273" s="379"/>
      <c r="H273" s="379"/>
      <c r="I273" s="379"/>
      <c r="J273" s="379"/>
      <c r="K273" s="379"/>
      <c r="L273" s="379"/>
      <c r="M273" s="379"/>
      <c r="N273" s="379"/>
      <c r="O273" s="379"/>
      <c r="P273" s="379"/>
      <c r="Q273" s="379"/>
      <c r="R273" s="379"/>
    </row>
    <row r="274" spans="1:18" ht="15" x14ac:dyDescent="0.25">
      <c r="A274" s="56"/>
      <c r="B274" s="321" t="s">
        <v>115</v>
      </c>
      <c r="C274" s="322"/>
      <c r="D274" s="322"/>
      <c r="E274" s="322"/>
      <c r="F274" s="322"/>
      <c r="G274" s="322"/>
      <c r="H274" s="322"/>
      <c r="I274" s="323"/>
      <c r="J274" s="165"/>
      <c r="K274" s="321" t="str">
        <f>CONCATENATE("acumulado ",B274)</f>
        <v>acumulado mayo</v>
      </c>
      <c r="L274" s="322"/>
      <c r="M274" s="322"/>
      <c r="N274" s="322"/>
      <c r="O274" s="322"/>
      <c r="P274" s="322"/>
      <c r="Q274" s="322"/>
      <c r="R274" s="323"/>
    </row>
    <row r="275" spans="1:18" ht="15" x14ac:dyDescent="0.25">
      <c r="A275" s="3"/>
      <c r="B275" s="4">
        <v>2019</v>
      </c>
      <c r="C275" s="4">
        <v>2021</v>
      </c>
      <c r="D275" s="231">
        <v>2022</v>
      </c>
      <c r="E275" s="4" t="s">
        <v>4</v>
      </c>
      <c r="F275" s="4" t="s">
        <v>5</v>
      </c>
      <c r="G275" s="4" t="s">
        <v>6</v>
      </c>
      <c r="H275" s="309" t="s">
        <v>7</v>
      </c>
      <c r="I275" s="310"/>
      <c r="J275" s="166"/>
      <c r="K275" s="4">
        <v>2019</v>
      </c>
      <c r="L275" s="4">
        <v>2021</v>
      </c>
      <c r="M275" s="231">
        <v>2022</v>
      </c>
      <c r="N275" s="4" t="s">
        <v>4</v>
      </c>
      <c r="O275" s="4" t="s">
        <v>5</v>
      </c>
      <c r="P275" s="4" t="s">
        <v>6</v>
      </c>
      <c r="Q275" s="309" t="s">
        <v>7</v>
      </c>
      <c r="R275" s="310"/>
    </row>
    <row r="276" spans="1:18" ht="15" x14ac:dyDescent="0.25">
      <c r="A276" s="167" t="s">
        <v>8</v>
      </c>
      <c r="B276" s="204">
        <v>54.24</v>
      </c>
      <c r="C276" s="204">
        <v>29.15</v>
      </c>
      <c r="D276" s="204">
        <v>61.04</v>
      </c>
      <c r="E276" s="205">
        <f t="shared" ref="E276:E287" si="158">D276/C276-1</f>
        <v>1.0939965694682678</v>
      </c>
      <c r="F276" s="205">
        <f t="shared" ref="F276:F287" si="159">D276/B276-1</f>
        <v>0.12536873156342176</v>
      </c>
      <c r="G276" s="239">
        <f>D276-C276</f>
        <v>31.89</v>
      </c>
      <c r="H276" s="372">
        <f>D276-B276</f>
        <v>6.7999999999999972</v>
      </c>
      <c r="I276" s="373"/>
      <c r="J276" s="207"/>
      <c r="K276" s="204">
        <v>72.652291919048196</v>
      </c>
      <c r="L276" s="204">
        <v>24.61800978023355</v>
      </c>
      <c r="M276" s="204">
        <v>76.315361633408315</v>
      </c>
      <c r="N276" s="205">
        <f t="shared" ref="N276:N287" si="160">M276/L276-1</f>
        <v>2.0999809616894352</v>
      </c>
      <c r="O276" s="205">
        <f t="shared" ref="O276:O287" si="161">M276/K276-1</f>
        <v>5.041919005723372E-2</v>
      </c>
      <c r="P276" s="239">
        <f>M276-L276</f>
        <v>51.697351853174766</v>
      </c>
      <c r="Q276" s="372">
        <f>M276-K276</f>
        <v>3.6630697143601196</v>
      </c>
      <c r="R276" s="373"/>
    </row>
    <row r="277" spans="1:18" ht="15" x14ac:dyDescent="0.25">
      <c r="A277" s="171" t="s">
        <v>9</v>
      </c>
      <c r="B277" s="208">
        <v>60.53</v>
      </c>
      <c r="C277" s="208">
        <v>37.21</v>
      </c>
      <c r="D277" s="208">
        <v>67.489999999999995</v>
      </c>
      <c r="E277" s="209">
        <f t="shared" si="158"/>
        <v>0.81375974200483725</v>
      </c>
      <c r="F277" s="209">
        <f t="shared" si="159"/>
        <v>0.1149843053031554</v>
      </c>
      <c r="G277" s="240">
        <f t="shared" ref="G277:G287" si="162">D277-C277</f>
        <v>30.279999999999994</v>
      </c>
      <c r="H277" s="388">
        <f t="shared" ref="H277:H287" si="163">D277-B277</f>
        <v>6.9599999999999937</v>
      </c>
      <c r="I277" s="389"/>
      <c r="J277" s="211"/>
      <c r="K277" s="208">
        <v>79.906673999618249</v>
      </c>
      <c r="L277" s="208">
        <v>30.209369034183407</v>
      </c>
      <c r="M277" s="208">
        <v>83.003115116156607</v>
      </c>
      <c r="N277" s="209">
        <f t="shared" si="160"/>
        <v>1.7475951259436915</v>
      </c>
      <c r="O277" s="209">
        <f t="shared" si="161"/>
        <v>3.8750719577605564E-2</v>
      </c>
      <c r="P277" s="240">
        <f t="shared" ref="P277:P287" si="164">M277-L277</f>
        <v>52.793746081973197</v>
      </c>
      <c r="Q277" s="388">
        <f t="shared" ref="Q277:Q287" si="165">M277-K277</f>
        <v>3.0964411165383581</v>
      </c>
      <c r="R277" s="389"/>
    </row>
    <row r="278" spans="1:18" ht="15" x14ac:dyDescent="0.25">
      <c r="A278" s="25" t="s">
        <v>74</v>
      </c>
      <c r="B278" s="212">
        <v>88.56</v>
      </c>
      <c r="C278" s="212">
        <v>49.48</v>
      </c>
      <c r="D278" s="212">
        <v>109.48</v>
      </c>
      <c r="E278" s="238">
        <f t="shared" si="158"/>
        <v>1.2126111560226356</v>
      </c>
      <c r="F278" s="238">
        <f t="shared" si="159"/>
        <v>0.23622402890695571</v>
      </c>
      <c r="G278" s="241">
        <f t="shared" si="162"/>
        <v>60.000000000000007</v>
      </c>
      <c r="H278" s="380">
        <f t="shared" si="163"/>
        <v>20.92</v>
      </c>
      <c r="I278" s="381"/>
      <c r="J278" s="166"/>
      <c r="K278" s="212">
        <v>126.23374498125966</v>
      </c>
      <c r="L278" s="212">
        <v>48.089731887046831</v>
      </c>
      <c r="M278" s="212">
        <v>147.44056948301056</v>
      </c>
      <c r="N278" s="238">
        <f t="shared" si="160"/>
        <v>2.0659470056792788</v>
      </c>
      <c r="O278" s="238">
        <f t="shared" si="161"/>
        <v>0.16799647752587243</v>
      </c>
      <c r="P278" s="227">
        <f t="shared" si="164"/>
        <v>99.350837595963725</v>
      </c>
      <c r="Q278" s="382">
        <f t="shared" si="165"/>
        <v>21.206824501750901</v>
      </c>
      <c r="R278" s="383"/>
    </row>
    <row r="279" spans="1:18" ht="15" x14ac:dyDescent="0.25">
      <c r="A279" s="25" t="s">
        <v>75</v>
      </c>
      <c r="B279" s="215">
        <v>61.41</v>
      </c>
      <c r="C279" s="215">
        <v>36.619999999999997</v>
      </c>
      <c r="D279" s="215">
        <v>63.7</v>
      </c>
      <c r="E279" s="238">
        <f t="shared" si="158"/>
        <v>0.73948661933369753</v>
      </c>
      <c r="F279" s="238">
        <f t="shared" si="159"/>
        <v>3.729034359224892E-2</v>
      </c>
      <c r="G279" s="241">
        <f t="shared" si="162"/>
        <v>27.080000000000005</v>
      </c>
      <c r="H279" s="380">
        <f t="shared" si="163"/>
        <v>2.2900000000000063</v>
      </c>
      <c r="I279" s="381"/>
      <c r="J279" s="166"/>
      <c r="K279" s="215">
        <v>77.285260464786049</v>
      </c>
      <c r="L279" s="215">
        <v>26.588962892892518</v>
      </c>
      <c r="M279" s="215">
        <v>72.902945900408511</v>
      </c>
      <c r="N279" s="238">
        <f t="shared" si="160"/>
        <v>1.7418499244999195</v>
      </c>
      <c r="O279" s="238">
        <f t="shared" si="161"/>
        <v>-5.6703109208958158E-2</v>
      </c>
      <c r="P279" s="227">
        <f t="shared" si="164"/>
        <v>46.313983007515994</v>
      </c>
      <c r="Q279" s="382">
        <f t="shared" si="165"/>
        <v>-4.3823145643775376</v>
      </c>
      <c r="R279" s="383"/>
    </row>
    <row r="280" spans="1:18" ht="15" x14ac:dyDescent="0.25">
      <c r="A280" s="25" t="s">
        <v>76</v>
      </c>
      <c r="B280" s="215">
        <v>35.93</v>
      </c>
      <c r="C280" s="215">
        <v>13.97</v>
      </c>
      <c r="D280" s="215">
        <v>34.86</v>
      </c>
      <c r="E280" s="238">
        <f t="shared" si="158"/>
        <v>1.4953471725125267</v>
      </c>
      <c r="F280" s="238">
        <f t="shared" si="159"/>
        <v>-2.9780128026718589E-2</v>
      </c>
      <c r="G280" s="241">
        <f t="shared" si="162"/>
        <v>20.89</v>
      </c>
      <c r="H280" s="380">
        <f t="shared" si="163"/>
        <v>-1.0700000000000003</v>
      </c>
      <c r="I280" s="381"/>
      <c r="J280" s="166"/>
      <c r="K280" s="215">
        <v>50.534613853590301</v>
      </c>
      <c r="L280" s="215">
        <v>13.889431179574471</v>
      </c>
      <c r="M280" s="215">
        <v>45.426936608506644</v>
      </c>
      <c r="N280" s="238">
        <f t="shared" si="160"/>
        <v>2.2706117350083148</v>
      </c>
      <c r="O280" s="238">
        <f t="shared" si="161"/>
        <v>-0.10107284602751099</v>
      </c>
      <c r="P280" s="227">
        <f t="shared" si="164"/>
        <v>31.537505428932171</v>
      </c>
      <c r="Q280" s="382">
        <f t="shared" si="165"/>
        <v>-5.1076772450836572</v>
      </c>
      <c r="R280" s="383"/>
    </row>
    <row r="281" spans="1:18" ht="15" x14ac:dyDescent="0.25">
      <c r="A281" s="25" t="s">
        <v>77</v>
      </c>
      <c r="B281" s="215">
        <v>27.06</v>
      </c>
      <c r="C281" s="215">
        <v>93.24</v>
      </c>
      <c r="D281" s="215">
        <v>32.29</v>
      </c>
      <c r="E281" s="238">
        <f t="shared" si="158"/>
        <v>-0.65368940368940365</v>
      </c>
      <c r="F281" s="238">
        <f t="shared" si="159"/>
        <v>0.1932742054693275</v>
      </c>
      <c r="G281" s="241">
        <f t="shared" si="162"/>
        <v>-60.949999999999996</v>
      </c>
      <c r="H281" s="380">
        <f t="shared" si="163"/>
        <v>5.23</v>
      </c>
      <c r="I281" s="381"/>
      <c r="J281" s="166"/>
      <c r="K281" s="215">
        <v>39.553031167832607</v>
      </c>
      <c r="L281" s="215">
        <v>85.956254105030382</v>
      </c>
      <c r="M281" s="215">
        <v>42.847118673951627</v>
      </c>
      <c r="N281" s="238">
        <f t="shared" si="160"/>
        <v>-0.50152412852243988</v>
      </c>
      <c r="O281" s="238">
        <f t="shared" si="161"/>
        <v>8.3282808140328068E-2</v>
      </c>
      <c r="P281" s="227">
        <f t="shared" si="164"/>
        <v>-43.109135431078755</v>
      </c>
      <c r="Q281" s="382">
        <f t="shared" si="165"/>
        <v>3.2940875061190198</v>
      </c>
      <c r="R281" s="383"/>
    </row>
    <row r="282" spans="1:18" ht="15" x14ac:dyDescent="0.25">
      <c r="A282" s="25" t="s">
        <v>78</v>
      </c>
      <c r="B282" s="220">
        <v>26.82</v>
      </c>
      <c r="C282" s="220">
        <v>21.48</v>
      </c>
      <c r="D282" s="220">
        <v>34.049999999999997</v>
      </c>
      <c r="E282" s="238">
        <f t="shared" si="158"/>
        <v>0.58519553072625685</v>
      </c>
      <c r="F282" s="238">
        <f t="shared" si="159"/>
        <v>0.26957494407158822</v>
      </c>
      <c r="G282" s="241">
        <f t="shared" si="162"/>
        <v>12.569999999999997</v>
      </c>
      <c r="H282" s="380">
        <f t="shared" si="163"/>
        <v>7.2299999999999969</v>
      </c>
      <c r="I282" s="381"/>
      <c r="J282" s="166"/>
      <c r="K282" s="220">
        <v>30.494777145472991</v>
      </c>
      <c r="L282" s="220">
        <v>20.852218442055825</v>
      </c>
      <c r="M282" s="220">
        <v>34.82913540159484</v>
      </c>
      <c r="N282" s="238">
        <f t="shared" si="160"/>
        <v>0.67028441114685666</v>
      </c>
      <c r="O282" s="238">
        <f t="shared" si="161"/>
        <v>0.14213444602153102</v>
      </c>
      <c r="P282" s="227">
        <f t="shared" si="164"/>
        <v>13.976916959539015</v>
      </c>
      <c r="Q282" s="382">
        <f t="shared" si="165"/>
        <v>4.334358256121849</v>
      </c>
      <c r="R282" s="383"/>
    </row>
    <row r="283" spans="1:18" ht="15" x14ac:dyDescent="0.25">
      <c r="A283" s="171" t="s">
        <v>15</v>
      </c>
      <c r="B283" s="208">
        <v>36.9</v>
      </c>
      <c r="C283" s="208">
        <v>13.04</v>
      </c>
      <c r="D283" s="208">
        <v>38.340000000000003</v>
      </c>
      <c r="E283" s="209">
        <f t="shared" si="158"/>
        <v>1.9401840490797548</v>
      </c>
      <c r="F283" s="209">
        <f t="shared" si="159"/>
        <v>3.9024390243902474E-2</v>
      </c>
      <c r="G283" s="240">
        <f t="shared" si="162"/>
        <v>25.300000000000004</v>
      </c>
      <c r="H283" s="388">
        <f t="shared" si="163"/>
        <v>1.4400000000000048</v>
      </c>
      <c r="I283" s="389"/>
      <c r="J283" s="211"/>
      <c r="K283" s="208">
        <v>52.500828606629838</v>
      </c>
      <c r="L283" s="208">
        <v>12.840528570171431</v>
      </c>
      <c r="M283" s="208">
        <v>51.480463661616966</v>
      </c>
      <c r="N283" s="209">
        <f t="shared" si="160"/>
        <v>3.0092168620851147</v>
      </c>
      <c r="O283" s="209">
        <f t="shared" si="161"/>
        <v>-1.9435216016457701E-2</v>
      </c>
      <c r="P283" s="240">
        <f t="shared" si="164"/>
        <v>38.639935091445537</v>
      </c>
      <c r="Q283" s="388">
        <f t="shared" si="165"/>
        <v>-1.0203649450128722</v>
      </c>
      <c r="R283" s="389"/>
    </row>
    <row r="284" spans="1:18" ht="15" x14ac:dyDescent="0.25">
      <c r="A284" s="24" t="s">
        <v>16</v>
      </c>
      <c r="B284" s="223">
        <v>48.3</v>
      </c>
      <c r="C284" s="223">
        <v>22.37</v>
      </c>
      <c r="D284" s="223">
        <v>57.75</v>
      </c>
      <c r="E284" s="238">
        <f t="shared" si="158"/>
        <v>1.5815824765310684</v>
      </c>
      <c r="F284" s="238">
        <f t="shared" si="159"/>
        <v>0.19565217391304346</v>
      </c>
      <c r="G284" s="241">
        <f t="shared" si="162"/>
        <v>35.379999999999995</v>
      </c>
      <c r="H284" s="380">
        <f t="shared" si="163"/>
        <v>9.4500000000000028</v>
      </c>
      <c r="I284" s="381"/>
      <c r="J284" s="166"/>
      <c r="K284" s="223">
        <v>78.07921370375486</v>
      </c>
      <c r="L284" s="223">
        <v>22.574508197575241</v>
      </c>
      <c r="M284" s="223">
        <v>81.227843425929279</v>
      </c>
      <c r="N284" s="238">
        <f t="shared" si="160"/>
        <v>2.5982109871458494</v>
      </c>
      <c r="O284" s="238">
        <f t="shared" si="161"/>
        <v>4.0326094139738977E-2</v>
      </c>
      <c r="P284" s="227">
        <f t="shared" si="164"/>
        <v>58.653335228354038</v>
      </c>
      <c r="Q284" s="382">
        <f t="shared" si="165"/>
        <v>3.1486297221744195</v>
      </c>
      <c r="R284" s="383"/>
    </row>
    <row r="285" spans="1:18" ht="15" x14ac:dyDescent="0.25">
      <c r="A285" s="25" t="s">
        <v>12</v>
      </c>
      <c r="B285" s="215">
        <v>40.03</v>
      </c>
      <c r="C285" s="215">
        <v>14.45</v>
      </c>
      <c r="D285" s="215">
        <v>44.02</v>
      </c>
      <c r="E285" s="238">
        <f t="shared" si="158"/>
        <v>2.0463667820069209</v>
      </c>
      <c r="F285" s="238">
        <f t="shared" si="159"/>
        <v>9.967524356732449E-2</v>
      </c>
      <c r="G285" s="241">
        <f t="shared" si="162"/>
        <v>29.570000000000004</v>
      </c>
      <c r="H285" s="380">
        <f t="shared" si="163"/>
        <v>3.990000000000002</v>
      </c>
      <c r="I285" s="381"/>
      <c r="J285" s="166"/>
      <c r="K285" s="215">
        <v>57.08283894206641</v>
      </c>
      <c r="L285" s="215">
        <v>13.88357889832246</v>
      </c>
      <c r="M285" s="215">
        <v>55.085725225609124</v>
      </c>
      <c r="N285" s="238">
        <f t="shared" si="160"/>
        <v>2.9676891404611156</v>
      </c>
      <c r="O285" s="238">
        <f t="shared" si="161"/>
        <v>-3.4986236730169651E-2</v>
      </c>
      <c r="P285" s="227">
        <f t="shared" si="164"/>
        <v>41.202146327286663</v>
      </c>
      <c r="Q285" s="382">
        <f t="shared" si="165"/>
        <v>-1.9971137164572852</v>
      </c>
      <c r="R285" s="383"/>
    </row>
    <row r="286" spans="1:18" ht="15" x14ac:dyDescent="0.25">
      <c r="A286" s="25" t="s">
        <v>13</v>
      </c>
      <c r="B286" s="215">
        <v>26.24</v>
      </c>
      <c r="C286" s="215">
        <v>5.95</v>
      </c>
      <c r="D286" s="215">
        <v>23.46</v>
      </c>
      <c r="E286" s="238">
        <f t="shared" si="158"/>
        <v>2.9428571428571431</v>
      </c>
      <c r="F286" s="238">
        <f t="shared" si="159"/>
        <v>-0.10594512195121941</v>
      </c>
      <c r="G286" s="241">
        <f t="shared" si="162"/>
        <v>17.510000000000002</v>
      </c>
      <c r="H286" s="380">
        <f t="shared" si="163"/>
        <v>-2.7799999999999976</v>
      </c>
      <c r="I286" s="381"/>
      <c r="J286" s="166"/>
      <c r="K286" s="215">
        <v>37.668369857989191</v>
      </c>
      <c r="L286" s="215">
        <v>6.27131018682097</v>
      </c>
      <c r="M286" s="215">
        <v>33.63427463571383</v>
      </c>
      <c r="N286" s="238">
        <f t="shared" si="160"/>
        <v>4.3631974234659241</v>
      </c>
      <c r="O286" s="238">
        <f t="shared" si="161"/>
        <v>-0.10709503059155501</v>
      </c>
      <c r="P286" s="227">
        <f t="shared" si="164"/>
        <v>27.362964448892861</v>
      </c>
      <c r="Q286" s="382">
        <f t="shared" si="165"/>
        <v>-4.0340952222753614</v>
      </c>
      <c r="R286" s="383"/>
    </row>
    <row r="287" spans="1:18" s="246" customFormat="1" ht="15" x14ac:dyDescent="0.25">
      <c r="A287" s="26" t="s">
        <v>14</v>
      </c>
      <c r="B287" s="228">
        <v>43.22</v>
      </c>
      <c r="C287" s="228">
        <v>16.21</v>
      </c>
      <c r="D287" s="228">
        <v>31.12</v>
      </c>
      <c r="E287" s="242">
        <f t="shared" si="158"/>
        <v>0.91980259099321393</v>
      </c>
      <c r="F287" s="242">
        <f t="shared" si="159"/>
        <v>-0.27996298010180465</v>
      </c>
      <c r="G287" s="243">
        <f t="shared" si="162"/>
        <v>14.91</v>
      </c>
      <c r="H287" s="384">
        <f t="shared" si="163"/>
        <v>-12.099999999999998</v>
      </c>
      <c r="I287" s="385"/>
      <c r="J287" s="244"/>
      <c r="K287" s="228">
        <v>55.694254064416121</v>
      </c>
      <c r="L287" s="228">
        <v>14.631256487048081</v>
      </c>
      <c r="M287" s="228">
        <v>56.660939626894468</v>
      </c>
      <c r="N287" s="242">
        <f t="shared" si="160"/>
        <v>2.8725956090682994</v>
      </c>
      <c r="O287" s="242">
        <f t="shared" si="161"/>
        <v>1.7357007086588716E-2</v>
      </c>
      <c r="P287" s="245">
        <f t="shared" si="164"/>
        <v>42.029683139846384</v>
      </c>
      <c r="Q287" s="386">
        <f t="shared" si="165"/>
        <v>0.96668556247834658</v>
      </c>
      <c r="R287" s="387"/>
    </row>
    <row r="288" spans="1:18" ht="15" x14ac:dyDescent="0.25">
      <c r="A288" s="376" t="s">
        <v>17</v>
      </c>
      <c r="B288" s="377"/>
      <c r="C288" s="377"/>
      <c r="D288" s="377"/>
      <c r="E288" s="377"/>
      <c r="F288" s="377"/>
      <c r="G288" s="377"/>
      <c r="H288" s="377"/>
      <c r="I288" s="377"/>
      <c r="J288" s="377"/>
      <c r="K288" s="377"/>
      <c r="L288" s="377"/>
      <c r="M288" s="377"/>
      <c r="N288" s="377"/>
      <c r="O288" s="377"/>
      <c r="P288" s="377"/>
      <c r="Q288" s="377"/>
      <c r="R288" s="378"/>
    </row>
    <row r="289" spans="1:18" ht="21" x14ac:dyDescent="0.35">
      <c r="A289" s="379" t="s">
        <v>84</v>
      </c>
      <c r="B289" s="379"/>
      <c r="C289" s="379"/>
      <c r="D289" s="379"/>
      <c r="E289" s="379"/>
      <c r="F289" s="379"/>
      <c r="G289" s="379"/>
      <c r="H289" s="379"/>
      <c r="I289" s="379"/>
      <c r="J289" s="379"/>
      <c r="K289" s="379"/>
      <c r="L289" s="379"/>
      <c r="M289" s="379"/>
      <c r="N289" s="379"/>
      <c r="O289" s="379"/>
      <c r="P289" s="379"/>
      <c r="Q289" s="379"/>
      <c r="R289" s="379"/>
    </row>
    <row r="290" spans="1:18" ht="15" x14ac:dyDescent="0.25">
      <c r="A290" s="56"/>
      <c r="B290" s="321" t="s">
        <v>115</v>
      </c>
      <c r="C290" s="322"/>
      <c r="D290" s="322"/>
      <c r="E290" s="322"/>
      <c r="F290" s="322"/>
      <c r="G290" s="322"/>
      <c r="H290" s="322"/>
      <c r="I290" s="323"/>
      <c r="J290" s="165"/>
      <c r="K290" s="321" t="str">
        <f>CONCATENATE("acumulado ",B290)</f>
        <v>acumulado mayo</v>
      </c>
      <c r="L290" s="322"/>
      <c r="M290" s="322"/>
      <c r="N290" s="322"/>
      <c r="O290" s="322"/>
      <c r="P290" s="322"/>
      <c r="Q290" s="322"/>
      <c r="R290" s="323"/>
    </row>
    <row r="291" spans="1:18" ht="15" x14ac:dyDescent="0.25">
      <c r="A291" s="3"/>
      <c r="B291" s="4">
        <v>2019</v>
      </c>
      <c r="C291" s="4">
        <v>2021</v>
      </c>
      <c r="D291" s="231">
        <v>2022</v>
      </c>
      <c r="E291" s="4" t="s">
        <v>4</v>
      </c>
      <c r="F291" s="4" t="s">
        <v>5</v>
      </c>
      <c r="G291" s="4" t="s">
        <v>6</v>
      </c>
      <c r="H291" s="309" t="s">
        <v>7</v>
      </c>
      <c r="I291" s="310"/>
      <c r="J291" s="166"/>
      <c r="K291" s="4">
        <v>2019</v>
      </c>
      <c r="L291" s="4">
        <v>2021</v>
      </c>
      <c r="M291" s="231">
        <v>2022</v>
      </c>
      <c r="N291" s="4" t="s">
        <v>4</v>
      </c>
      <c r="O291" s="4" t="s">
        <v>5</v>
      </c>
      <c r="P291" s="4" t="s">
        <v>6</v>
      </c>
      <c r="Q291" s="309" t="s">
        <v>7</v>
      </c>
      <c r="R291" s="310"/>
    </row>
    <row r="292" spans="1:18" ht="15" x14ac:dyDescent="0.25">
      <c r="A292" s="167" t="s">
        <v>52</v>
      </c>
      <c r="B292" s="204">
        <v>54.24</v>
      </c>
      <c r="C292" s="204">
        <v>29.15</v>
      </c>
      <c r="D292" s="204">
        <v>61.04</v>
      </c>
      <c r="E292" s="232">
        <f t="shared" ref="E292:E302" si="166">D292/C292-1</f>
        <v>1.0939965694682678</v>
      </c>
      <c r="F292" s="232">
        <f t="shared" ref="F292:F302" si="167">D292/B292-1</f>
        <v>0.12536873156342176</v>
      </c>
      <c r="G292" s="239">
        <f>D292-C292</f>
        <v>31.89</v>
      </c>
      <c r="H292" s="372">
        <f>D292-B292</f>
        <v>6.7999999999999972</v>
      </c>
      <c r="I292" s="373"/>
      <c r="J292" s="207"/>
      <c r="K292" s="204">
        <v>72.652291919048196</v>
      </c>
      <c r="L292" s="204">
        <v>24.61800978023355</v>
      </c>
      <c r="M292" s="204">
        <v>76.315361633408315</v>
      </c>
      <c r="N292" s="232">
        <f t="shared" ref="N292:N302" si="168">M292/L292-1</f>
        <v>2.0999809616894352</v>
      </c>
      <c r="O292" s="232">
        <f t="shared" ref="O292:O302" si="169">M292/K292-1</f>
        <v>5.041919005723372E-2</v>
      </c>
      <c r="P292" s="239">
        <f>M292-L292</f>
        <v>51.697351853174766</v>
      </c>
      <c r="Q292" s="372">
        <f>M292-K292</f>
        <v>3.6630697143601196</v>
      </c>
      <c r="R292" s="373"/>
    </row>
    <row r="293" spans="1:18" ht="15" x14ac:dyDescent="0.25">
      <c r="A293" s="82" t="s">
        <v>53</v>
      </c>
      <c r="B293" s="234">
        <v>71.790000000000006</v>
      </c>
      <c r="C293" s="234">
        <v>38.03</v>
      </c>
      <c r="D293" s="234">
        <v>83.6</v>
      </c>
      <c r="E293" s="247">
        <f t="shared" si="166"/>
        <v>1.198264528004207</v>
      </c>
      <c r="F293" s="247">
        <f t="shared" si="167"/>
        <v>0.16450759158657169</v>
      </c>
      <c r="G293" s="248">
        <f t="shared" ref="G293:G302" si="170">D293-C293</f>
        <v>45.569999999999993</v>
      </c>
      <c r="H293" s="374">
        <f t="shared" ref="H293:H302" si="171">D293-B293</f>
        <v>11.809999999999988</v>
      </c>
      <c r="I293" s="375"/>
      <c r="J293" s="166"/>
      <c r="K293" s="234">
        <v>93.338639513678345</v>
      </c>
      <c r="L293" s="234">
        <v>34.532290327417719</v>
      </c>
      <c r="M293" s="234">
        <v>102.92898644100694</v>
      </c>
      <c r="N293" s="247">
        <f>M293/L293-1</f>
        <v>1.980659129906714</v>
      </c>
      <c r="O293" s="247">
        <f t="shared" si="169"/>
        <v>0.10274787566325272</v>
      </c>
      <c r="P293" s="248">
        <f t="shared" ref="P293:P302" si="172">M293-L293</f>
        <v>68.396696113589229</v>
      </c>
      <c r="Q293" s="374">
        <f t="shared" ref="Q293:Q302" si="173">M293-K293</f>
        <v>9.5903469273285964</v>
      </c>
      <c r="R293" s="375"/>
    </row>
    <row r="294" spans="1:18" ht="15" x14ac:dyDescent="0.25">
      <c r="A294" s="85" t="s">
        <v>54</v>
      </c>
      <c r="B294" s="215">
        <v>52.74</v>
      </c>
      <c r="C294" s="215">
        <v>15.16</v>
      </c>
      <c r="D294" s="215">
        <v>53.96</v>
      </c>
      <c r="E294" s="238">
        <f t="shared" si="166"/>
        <v>2.5593667546174141</v>
      </c>
      <c r="F294" s="238">
        <f t="shared" si="167"/>
        <v>2.3132347364429151E-2</v>
      </c>
      <c r="G294" s="249">
        <f t="shared" si="170"/>
        <v>38.799999999999997</v>
      </c>
      <c r="H294" s="364">
        <f t="shared" si="171"/>
        <v>1.2199999999999989</v>
      </c>
      <c r="I294" s="365"/>
      <c r="J294" s="166"/>
      <c r="K294" s="215">
        <v>70.414695108664205</v>
      </c>
      <c r="L294" s="215">
        <v>14.137286315654363</v>
      </c>
      <c r="M294" s="215">
        <v>66.15306212844591</v>
      </c>
      <c r="N294" s="238">
        <f t="shared" si="168"/>
        <v>3.6793324158112259</v>
      </c>
      <c r="O294" s="238">
        <f t="shared" si="169"/>
        <v>-6.0521926192277475E-2</v>
      </c>
      <c r="P294" s="249">
        <f t="shared" si="172"/>
        <v>52.015775812791546</v>
      </c>
      <c r="Q294" s="364">
        <f t="shared" si="173"/>
        <v>-4.2616329802182946</v>
      </c>
      <c r="R294" s="365"/>
    </row>
    <row r="295" spans="1:18" ht="15" x14ac:dyDescent="0.25">
      <c r="A295" s="85" t="s">
        <v>55</v>
      </c>
      <c r="B295" s="215">
        <v>31.65</v>
      </c>
      <c r="C295" s="215">
        <v>19.03</v>
      </c>
      <c r="D295" s="215">
        <v>35.21</v>
      </c>
      <c r="E295" s="238">
        <f t="shared" si="166"/>
        <v>0.85023646873357839</v>
      </c>
      <c r="F295" s="238">
        <f t="shared" si="167"/>
        <v>0.11248025276461293</v>
      </c>
      <c r="G295" s="249">
        <f t="shared" si="170"/>
        <v>16.18</v>
      </c>
      <c r="H295" s="364">
        <f t="shared" si="171"/>
        <v>3.5600000000000023</v>
      </c>
      <c r="I295" s="365"/>
      <c r="J295" s="166"/>
      <c r="K295" s="215">
        <v>48.979817864189428</v>
      </c>
      <c r="L295" s="215">
        <v>19.218728302184203</v>
      </c>
      <c r="M295" s="215">
        <v>49.444334994722745</v>
      </c>
      <c r="N295" s="238">
        <f t="shared" si="168"/>
        <v>1.5727162701552637</v>
      </c>
      <c r="O295" s="238">
        <f t="shared" si="169"/>
        <v>9.4838476496854618E-3</v>
      </c>
      <c r="P295" s="249">
        <f t="shared" si="172"/>
        <v>30.225606692538541</v>
      </c>
      <c r="Q295" s="364">
        <f t="shared" si="173"/>
        <v>0.46451713053331645</v>
      </c>
      <c r="R295" s="365"/>
    </row>
    <row r="296" spans="1:18" ht="15" x14ac:dyDescent="0.25">
      <c r="A296" s="85" t="s">
        <v>56</v>
      </c>
      <c r="B296" s="215">
        <v>30.05</v>
      </c>
      <c r="C296" s="215">
        <v>14.65</v>
      </c>
      <c r="D296" s="215">
        <v>30.01</v>
      </c>
      <c r="E296" s="238">
        <f t="shared" si="166"/>
        <v>1.0484641638225258</v>
      </c>
      <c r="F296" s="238">
        <f t="shared" si="167"/>
        <v>-1.3311148086522229E-3</v>
      </c>
      <c r="G296" s="249">
        <f t="shared" si="170"/>
        <v>15.360000000000001</v>
      </c>
      <c r="H296" s="364">
        <f t="shared" si="171"/>
        <v>-3.9999999999999147E-2</v>
      </c>
      <c r="I296" s="365"/>
      <c r="J296" s="166"/>
      <c r="K296" s="215">
        <v>42.106524472874256</v>
      </c>
      <c r="L296" s="215">
        <v>10.539728120072974</v>
      </c>
      <c r="M296" s="215">
        <v>36.382449139046848</v>
      </c>
      <c r="N296" s="238">
        <f t="shared" si="168"/>
        <v>2.4519343122102231</v>
      </c>
      <c r="O296" s="238">
        <f t="shared" si="169"/>
        <v>-0.13594271684700443</v>
      </c>
      <c r="P296" s="249">
        <f t="shared" si="172"/>
        <v>25.842721018973876</v>
      </c>
      <c r="Q296" s="364">
        <f t="shared" si="173"/>
        <v>-5.7240753338274075</v>
      </c>
      <c r="R296" s="365"/>
    </row>
    <row r="297" spans="1:18" ht="15" x14ac:dyDescent="0.25">
      <c r="A297" s="85" t="s">
        <v>57</v>
      </c>
      <c r="B297" s="215">
        <v>52.25</v>
      </c>
      <c r="C297" s="215">
        <v>47.09</v>
      </c>
      <c r="D297" s="215">
        <v>74.209999999999994</v>
      </c>
      <c r="E297" s="238">
        <f t="shared" si="166"/>
        <v>0.5759184540242086</v>
      </c>
      <c r="F297" s="238">
        <f t="shared" si="167"/>
        <v>0.42028708133971282</v>
      </c>
      <c r="G297" s="249">
        <f t="shared" si="170"/>
        <v>27.11999999999999</v>
      </c>
      <c r="H297" s="364">
        <f t="shared" si="171"/>
        <v>21.959999999999994</v>
      </c>
      <c r="I297" s="365"/>
      <c r="J297" s="166"/>
      <c r="K297" s="215">
        <v>68.659172764831709</v>
      </c>
      <c r="L297" s="215">
        <v>44.959498197315746</v>
      </c>
      <c r="M297" s="215">
        <v>88.148081426396161</v>
      </c>
      <c r="N297" s="238">
        <f t="shared" si="168"/>
        <v>0.96061088225533031</v>
      </c>
      <c r="O297" s="238">
        <f t="shared" si="169"/>
        <v>0.28385003600781755</v>
      </c>
      <c r="P297" s="249">
        <f t="shared" si="172"/>
        <v>43.188583229080415</v>
      </c>
      <c r="Q297" s="364">
        <f t="shared" si="173"/>
        <v>19.488908661564452</v>
      </c>
      <c r="R297" s="365"/>
    </row>
    <row r="298" spans="1:18" ht="15" x14ac:dyDescent="0.25">
      <c r="A298" s="85" t="s">
        <v>58</v>
      </c>
      <c r="B298" s="215">
        <v>35.28</v>
      </c>
      <c r="C298" s="215">
        <v>28.77</v>
      </c>
      <c r="D298" s="215">
        <v>52.03</v>
      </c>
      <c r="E298" s="238">
        <f t="shared" si="166"/>
        <v>0.80848105665623926</v>
      </c>
      <c r="F298" s="238">
        <f t="shared" si="167"/>
        <v>0.47477324263038545</v>
      </c>
      <c r="G298" s="249">
        <f t="shared" si="170"/>
        <v>23.26</v>
      </c>
      <c r="H298" s="364">
        <f t="shared" si="171"/>
        <v>16.75</v>
      </c>
      <c r="I298" s="365"/>
      <c r="J298" s="166"/>
      <c r="K298" s="215">
        <v>46.860015705015066</v>
      </c>
      <c r="L298" s="215">
        <v>26.247603193336278</v>
      </c>
      <c r="M298" s="215">
        <v>56.21857133151228</v>
      </c>
      <c r="N298" s="238">
        <f t="shared" si="168"/>
        <v>1.1418554264712828</v>
      </c>
      <c r="O298" s="238">
        <f t="shared" si="169"/>
        <v>0.19971302795563606</v>
      </c>
      <c r="P298" s="249">
        <f t="shared" si="172"/>
        <v>29.970968138176001</v>
      </c>
      <c r="Q298" s="364">
        <f t="shared" si="173"/>
        <v>9.3585556264972141</v>
      </c>
      <c r="R298" s="365"/>
    </row>
    <row r="299" spans="1:18" ht="15" x14ac:dyDescent="0.25">
      <c r="A299" s="85" t="s">
        <v>59</v>
      </c>
      <c r="B299" s="215">
        <v>45.07</v>
      </c>
      <c r="C299" s="215">
        <v>36.950000000000003</v>
      </c>
      <c r="D299" s="215">
        <v>59.7</v>
      </c>
      <c r="E299" s="238">
        <f t="shared" si="166"/>
        <v>0.61569688768606223</v>
      </c>
      <c r="F299" s="238">
        <f t="shared" si="167"/>
        <v>0.32460616818282673</v>
      </c>
      <c r="G299" s="249">
        <f t="shared" si="170"/>
        <v>22.75</v>
      </c>
      <c r="H299" s="364">
        <f t="shared" si="171"/>
        <v>14.630000000000003</v>
      </c>
      <c r="I299" s="365"/>
      <c r="J299" s="166"/>
      <c r="K299" s="215">
        <v>55.048026816827381</v>
      </c>
      <c r="L299" s="215">
        <v>31.407207596971091</v>
      </c>
      <c r="M299" s="215">
        <v>69.287823586122954</v>
      </c>
      <c r="N299" s="238">
        <f t="shared" si="168"/>
        <v>1.2061121916742787</v>
      </c>
      <c r="O299" s="238">
        <f t="shared" si="169"/>
        <v>0.25867951301285652</v>
      </c>
      <c r="P299" s="249">
        <f t="shared" si="172"/>
        <v>37.880615989151863</v>
      </c>
      <c r="Q299" s="364">
        <f t="shared" si="173"/>
        <v>14.239796769295573</v>
      </c>
      <c r="R299" s="365"/>
    </row>
    <row r="300" spans="1:18" ht="15" x14ac:dyDescent="0.25">
      <c r="A300" s="85" t="s">
        <v>60</v>
      </c>
      <c r="B300" s="215">
        <v>44.18</v>
      </c>
      <c r="C300" s="215">
        <v>29.03</v>
      </c>
      <c r="D300" s="215">
        <v>65.599999999999994</v>
      </c>
      <c r="E300" s="238">
        <f t="shared" si="166"/>
        <v>1.2597313124354113</v>
      </c>
      <c r="F300" s="238">
        <f t="shared" si="167"/>
        <v>0.48483476686283367</v>
      </c>
      <c r="G300" s="249">
        <f t="shared" si="170"/>
        <v>36.569999999999993</v>
      </c>
      <c r="H300" s="364">
        <f t="shared" si="171"/>
        <v>21.419999999999995</v>
      </c>
      <c r="I300" s="365"/>
      <c r="J300" s="166"/>
      <c r="K300" s="215">
        <v>70.445792467793552</v>
      </c>
      <c r="L300" s="215">
        <v>25.330788310187256</v>
      </c>
      <c r="M300" s="215">
        <v>77.907610986334447</v>
      </c>
      <c r="N300" s="238">
        <f t="shared" si="168"/>
        <v>2.0756094138216152</v>
      </c>
      <c r="O300" s="238">
        <f t="shared" si="169"/>
        <v>0.10592284162254684</v>
      </c>
      <c r="P300" s="249">
        <f t="shared" si="172"/>
        <v>52.576822676147188</v>
      </c>
      <c r="Q300" s="370">
        <f t="shared" si="173"/>
        <v>7.4618185185408947</v>
      </c>
      <c r="R300" s="371"/>
    </row>
    <row r="301" spans="1:18" ht="15" x14ac:dyDescent="0.25">
      <c r="A301" s="85" t="s">
        <v>61</v>
      </c>
      <c r="B301" s="215">
        <v>74.930000000000007</v>
      </c>
      <c r="C301" s="215">
        <v>51.71</v>
      </c>
      <c r="D301" s="215">
        <v>40.42</v>
      </c>
      <c r="E301" s="238">
        <f t="shared" si="166"/>
        <v>-0.21833301102301295</v>
      </c>
      <c r="F301" s="238">
        <f t="shared" si="167"/>
        <v>-0.46056319231282528</v>
      </c>
      <c r="G301" s="249">
        <f t="shared" si="170"/>
        <v>-11.29</v>
      </c>
      <c r="H301" s="364">
        <f t="shared" si="171"/>
        <v>-34.510000000000005</v>
      </c>
      <c r="I301" s="365"/>
      <c r="J301" s="166"/>
      <c r="K301" s="215">
        <v>112.39228111608709</v>
      </c>
      <c r="L301" s="215">
        <v>36.316833258124696</v>
      </c>
      <c r="M301" s="215">
        <v>117.61546768022718</v>
      </c>
      <c r="N301" s="238">
        <f t="shared" si="168"/>
        <v>2.238593707889291</v>
      </c>
      <c r="O301" s="238">
        <f t="shared" si="169"/>
        <v>4.6472822797725799E-2</v>
      </c>
      <c r="P301" s="249">
        <f t="shared" si="172"/>
        <v>81.298634422102481</v>
      </c>
      <c r="Q301" s="364">
        <f t="shared" si="173"/>
        <v>5.223186564140093</v>
      </c>
      <c r="R301" s="365"/>
    </row>
    <row r="302" spans="1:18" ht="15" x14ac:dyDescent="0.25">
      <c r="A302" s="85" t="s">
        <v>82</v>
      </c>
      <c r="B302" s="228">
        <v>34.04</v>
      </c>
      <c r="C302" s="228">
        <v>30.5</v>
      </c>
      <c r="D302" s="228">
        <v>34.869999999999997</v>
      </c>
      <c r="E302" s="238">
        <f t="shared" si="166"/>
        <v>0.14327868852459003</v>
      </c>
      <c r="F302" s="238">
        <f t="shared" si="167"/>
        <v>2.4383078730904728E-2</v>
      </c>
      <c r="G302" s="249">
        <f t="shared" si="170"/>
        <v>4.3699999999999974</v>
      </c>
      <c r="H302" s="364">
        <f t="shared" si="171"/>
        <v>0.82999999999999829</v>
      </c>
      <c r="I302" s="365"/>
      <c r="J302" s="166"/>
      <c r="K302" s="228">
        <v>42.431086714563499</v>
      </c>
      <c r="L302" s="228">
        <v>16.728878531526682</v>
      </c>
      <c r="M302" s="228">
        <v>42.193841171498107</v>
      </c>
      <c r="N302" s="238">
        <f t="shared" si="168"/>
        <v>1.5222157655087885</v>
      </c>
      <c r="O302" s="238">
        <f t="shared" si="169"/>
        <v>-5.5913143271902888E-3</v>
      </c>
      <c r="P302" s="249">
        <f t="shared" si="172"/>
        <v>25.464962639971425</v>
      </c>
      <c r="Q302" s="364">
        <f t="shared" si="173"/>
        <v>-0.23724554306539147</v>
      </c>
      <c r="R302" s="365"/>
    </row>
    <row r="303" spans="1:18" ht="15" x14ac:dyDescent="0.25">
      <c r="A303" s="366" t="s">
        <v>17</v>
      </c>
      <c r="B303" s="367"/>
      <c r="C303" s="367"/>
      <c r="D303" s="367"/>
      <c r="E303" s="367"/>
      <c r="F303" s="367"/>
      <c r="G303" s="367"/>
      <c r="H303" s="367"/>
      <c r="I303" s="367"/>
      <c r="J303" s="367"/>
      <c r="K303" s="367"/>
      <c r="L303" s="367"/>
      <c r="M303" s="367"/>
      <c r="N303" s="367"/>
      <c r="O303" s="367"/>
      <c r="P303" s="367"/>
      <c r="Q303" s="367"/>
      <c r="R303" s="368"/>
    </row>
    <row r="304" spans="1:18" ht="23.25" x14ac:dyDescent="0.35">
      <c r="A304" s="369" t="s">
        <v>85</v>
      </c>
      <c r="B304" s="369"/>
      <c r="C304" s="369"/>
      <c r="D304" s="369"/>
      <c r="E304" s="369"/>
      <c r="F304" s="369"/>
      <c r="G304" s="369"/>
      <c r="H304" s="369"/>
      <c r="I304" s="369"/>
      <c r="J304" s="369"/>
      <c r="K304" s="369"/>
      <c r="L304" s="369"/>
      <c r="M304" s="369"/>
      <c r="N304" s="369"/>
      <c r="O304" s="369"/>
      <c r="P304" s="369"/>
      <c r="Q304" s="369"/>
      <c r="R304" s="369"/>
    </row>
    <row r="305" spans="1:18" ht="21" x14ac:dyDescent="0.35">
      <c r="A305" s="302" t="s">
        <v>86</v>
      </c>
      <c r="B305" s="302"/>
      <c r="C305" s="302"/>
      <c r="D305" s="302"/>
      <c r="E305" s="302"/>
      <c r="F305" s="302"/>
      <c r="G305" s="302"/>
      <c r="H305" s="302"/>
      <c r="I305" s="302"/>
      <c r="J305" s="302"/>
      <c r="K305" s="302"/>
      <c r="L305" s="302"/>
      <c r="M305" s="302"/>
      <c r="N305" s="302"/>
      <c r="O305" s="302"/>
      <c r="P305" s="302"/>
      <c r="Q305" s="302"/>
      <c r="R305" s="302"/>
    </row>
    <row r="306" spans="1:18" ht="15" x14ac:dyDescent="0.25">
      <c r="A306" s="56"/>
      <c r="B306" s="321" t="s">
        <v>115</v>
      </c>
      <c r="C306" s="322"/>
      <c r="D306" s="322"/>
      <c r="E306" s="322"/>
      <c r="F306" s="322"/>
      <c r="G306" s="322"/>
      <c r="H306" s="322"/>
      <c r="I306" s="322"/>
      <c r="J306" s="322"/>
      <c r="K306" s="322"/>
      <c r="L306" s="322"/>
      <c r="M306" s="322"/>
      <c r="N306" s="322"/>
      <c r="O306" s="322"/>
      <c r="P306" s="322"/>
      <c r="Q306" s="322"/>
      <c r="R306" s="323"/>
    </row>
    <row r="307" spans="1:18" ht="30" customHeight="1" x14ac:dyDescent="0.25">
      <c r="A307" s="3"/>
      <c r="B307" s="309">
        <v>2019</v>
      </c>
      <c r="C307" s="310"/>
      <c r="D307" s="309">
        <v>2021</v>
      </c>
      <c r="E307" s="310"/>
      <c r="F307" s="309">
        <v>2022</v>
      </c>
      <c r="G307" s="310"/>
      <c r="H307" s="309" t="s">
        <v>4</v>
      </c>
      <c r="I307" s="310"/>
      <c r="J307" s="4"/>
      <c r="K307" s="309" t="s">
        <v>5</v>
      </c>
      <c r="L307" s="310"/>
      <c r="M307" s="309" t="s">
        <v>6</v>
      </c>
      <c r="N307" s="310"/>
      <c r="O307" s="309" t="s">
        <v>7</v>
      </c>
      <c r="P307" s="310"/>
      <c r="Q307" s="309" t="str">
        <f>CONCATENATE("cuota ",RIGHT(F307,2))</f>
        <v>cuota 22</v>
      </c>
      <c r="R307" s="310"/>
    </row>
    <row r="308" spans="1:18" ht="15" x14ac:dyDescent="0.25">
      <c r="A308" s="250" t="s">
        <v>8</v>
      </c>
      <c r="B308" s="348">
        <v>380</v>
      </c>
      <c r="C308" s="349"/>
      <c r="D308" s="348">
        <v>136</v>
      </c>
      <c r="E308" s="349"/>
      <c r="F308" s="348">
        <v>289</v>
      </c>
      <c r="G308" s="349"/>
      <c r="H308" s="313">
        <f>F308/D308-1</f>
        <v>1.125</v>
      </c>
      <c r="I308" s="314"/>
      <c r="J308" s="251"/>
      <c r="K308" s="313">
        <f>F308/B308-1</f>
        <v>-0.23947368421052628</v>
      </c>
      <c r="L308" s="314"/>
      <c r="M308" s="346">
        <f>F308-D308</f>
        <v>153</v>
      </c>
      <c r="N308" s="347"/>
      <c r="O308" s="346">
        <f>F308-B308</f>
        <v>-91</v>
      </c>
      <c r="P308" s="347"/>
      <c r="Q308" s="313">
        <f>F308/$F$308</f>
        <v>1</v>
      </c>
      <c r="R308" s="314"/>
    </row>
    <row r="309" spans="1:18" ht="15" x14ac:dyDescent="0.25">
      <c r="A309" s="252" t="s">
        <v>9</v>
      </c>
      <c r="B309" s="358">
        <v>226</v>
      </c>
      <c r="C309" s="359"/>
      <c r="D309" s="358">
        <v>78</v>
      </c>
      <c r="E309" s="359"/>
      <c r="F309" s="358">
        <v>191</v>
      </c>
      <c r="G309" s="359"/>
      <c r="H309" s="328">
        <f t="shared" ref="H309:H319" si="174">F309/D309-1</f>
        <v>1.4487179487179489</v>
      </c>
      <c r="I309" s="329"/>
      <c r="J309" s="253"/>
      <c r="K309" s="328">
        <f t="shared" ref="K309:K319" si="175">F309/B309-1</f>
        <v>-0.15486725663716816</v>
      </c>
      <c r="L309" s="329"/>
      <c r="M309" s="360">
        <f t="shared" ref="M309:M319" si="176">F309-D309</f>
        <v>113</v>
      </c>
      <c r="N309" s="361"/>
      <c r="O309" s="360">
        <f t="shared" ref="O309:O319" si="177">F309-B309</f>
        <v>-35</v>
      </c>
      <c r="P309" s="361"/>
      <c r="Q309" s="328">
        <f t="shared" ref="Q309:Q319" si="178">F309/$F$308</f>
        <v>0.66089965397923878</v>
      </c>
      <c r="R309" s="329"/>
    </row>
    <row r="310" spans="1:18" ht="15" x14ac:dyDescent="0.25">
      <c r="A310" s="254" t="s">
        <v>10</v>
      </c>
      <c r="B310" s="362">
        <v>25</v>
      </c>
      <c r="C310" s="363"/>
      <c r="D310" s="362">
        <v>17</v>
      </c>
      <c r="E310" s="363"/>
      <c r="F310" s="362">
        <v>27</v>
      </c>
      <c r="G310" s="363"/>
      <c r="H310" s="330">
        <f t="shared" si="174"/>
        <v>0.58823529411764697</v>
      </c>
      <c r="I310" s="331"/>
      <c r="J310" s="255"/>
      <c r="K310" s="330">
        <f t="shared" si="175"/>
        <v>8.0000000000000071E-2</v>
      </c>
      <c r="L310" s="331"/>
      <c r="M310" s="354">
        <f t="shared" si="176"/>
        <v>10</v>
      </c>
      <c r="N310" s="355"/>
      <c r="O310" s="354">
        <f t="shared" si="177"/>
        <v>2</v>
      </c>
      <c r="P310" s="355"/>
      <c r="Q310" s="330">
        <f t="shared" si="178"/>
        <v>9.3425605536332182E-2</v>
      </c>
      <c r="R310" s="331"/>
    </row>
    <row r="311" spans="1:18" ht="15" x14ac:dyDescent="0.25">
      <c r="A311" s="25" t="s">
        <v>11</v>
      </c>
      <c r="B311" s="344">
        <v>95</v>
      </c>
      <c r="C311" s="345"/>
      <c r="D311" s="344">
        <v>34</v>
      </c>
      <c r="E311" s="345"/>
      <c r="F311" s="344">
        <v>99</v>
      </c>
      <c r="G311" s="345"/>
      <c r="H311" s="305">
        <f t="shared" si="174"/>
        <v>1.9117647058823528</v>
      </c>
      <c r="I311" s="306"/>
      <c r="J311" s="256"/>
      <c r="K311" s="305">
        <f t="shared" si="175"/>
        <v>4.2105263157894646E-2</v>
      </c>
      <c r="L311" s="306"/>
      <c r="M311" s="342">
        <f t="shared" si="176"/>
        <v>65</v>
      </c>
      <c r="N311" s="343"/>
      <c r="O311" s="342">
        <f t="shared" si="177"/>
        <v>4</v>
      </c>
      <c r="P311" s="343"/>
      <c r="Q311" s="305">
        <f t="shared" si="178"/>
        <v>0.34256055363321797</v>
      </c>
      <c r="R311" s="306"/>
    </row>
    <row r="312" spans="1:18" ht="15" x14ac:dyDescent="0.25">
      <c r="A312" s="25" t="s">
        <v>12</v>
      </c>
      <c r="B312" s="344">
        <v>52</v>
      </c>
      <c r="C312" s="345"/>
      <c r="D312" s="344">
        <v>19</v>
      </c>
      <c r="E312" s="345"/>
      <c r="F312" s="344">
        <v>42</v>
      </c>
      <c r="G312" s="345"/>
      <c r="H312" s="305">
        <f t="shared" si="174"/>
        <v>1.2105263157894739</v>
      </c>
      <c r="I312" s="306"/>
      <c r="J312" s="256"/>
      <c r="K312" s="305">
        <f t="shared" si="175"/>
        <v>-0.19230769230769229</v>
      </c>
      <c r="L312" s="306"/>
      <c r="M312" s="342">
        <f t="shared" si="176"/>
        <v>23</v>
      </c>
      <c r="N312" s="343"/>
      <c r="O312" s="342">
        <f t="shared" si="177"/>
        <v>-10</v>
      </c>
      <c r="P312" s="343"/>
      <c r="Q312" s="305">
        <f t="shared" si="178"/>
        <v>0.1453287197231834</v>
      </c>
      <c r="R312" s="306"/>
    </row>
    <row r="313" spans="1:18" ht="15" x14ac:dyDescent="0.25">
      <c r="A313" s="25" t="s">
        <v>13</v>
      </c>
      <c r="B313" s="344">
        <v>22</v>
      </c>
      <c r="C313" s="345"/>
      <c r="D313" s="344">
        <v>2</v>
      </c>
      <c r="E313" s="345"/>
      <c r="F313" s="344">
        <v>13</v>
      </c>
      <c r="G313" s="345"/>
      <c r="H313" s="305">
        <f t="shared" si="174"/>
        <v>5.5</v>
      </c>
      <c r="I313" s="306"/>
      <c r="J313" s="256"/>
      <c r="K313" s="305">
        <f t="shared" si="175"/>
        <v>-0.40909090909090906</v>
      </c>
      <c r="L313" s="306"/>
      <c r="M313" s="342">
        <f t="shared" si="176"/>
        <v>11</v>
      </c>
      <c r="N313" s="343"/>
      <c r="O313" s="342">
        <f t="shared" si="177"/>
        <v>-9</v>
      </c>
      <c r="P313" s="343"/>
      <c r="Q313" s="305">
        <f t="shared" si="178"/>
        <v>4.4982698961937718E-2</v>
      </c>
      <c r="R313" s="306"/>
    </row>
    <row r="314" spans="1:18" ht="15" x14ac:dyDescent="0.25">
      <c r="A314" s="257" t="s">
        <v>14</v>
      </c>
      <c r="B314" s="350">
        <v>32</v>
      </c>
      <c r="C314" s="351"/>
      <c r="D314" s="350">
        <v>6</v>
      </c>
      <c r="E314" s="351"/>
      <c r="F314" s="350">
        <v>10</v>
      </c>
      <c r="G314" s="351"/>
      <c r="H314" s="336">
        <f t="shared" si="174"/>
        <v>0.66666666666666674</v>
      </c>
      <c r="I314" s="337"/>
      <c r="J314" s="258"/>
      <c r="K314" s="336">
        <f t="shared" si="175"/>
        <v>-0.6875</v>
      </c>
      <c r="L314" s="337"/>
      <c r="M314" s="356">
        <f t="shared" si="176"/>
        <v>4</v>
      </c>
      <c r="N314" s="357"/>
      <c r="O314" s="356">
        <f t="shared" si="177"/>
        <v>-22</v>
      </c>
      <c r="P314" s="357"/>
      <c r="Q314" s="336">
        <f t="shared" si="178"/>
        <v>3.4602076124567477E-2</v>
      </c>
      <c r="R314" s="337"/>
    </row>
    <row r="315" spans="1:18" ht="15" x14ac:dyDescent="0.25">
      <c r="A315" s="259" t="s">
        <v>15</v>
      </c>
      <c r="B315" s="358">
        <v>154</v>
      </c>
      <c r="C315" s="359"/>
      <c r="D315" s="358">
        <v>58</v>
      </c>
      <c r="E315" s="359"/>
      <c r="F315" s="358">
        <v>98</v>
      </c>
      <c r="G315" s="359"/>
      <c r="H315" s="328">
        <f t="shared" si="174"/>
        <v>0.68965517241379315</v>
      </c>
      <c r="I315" s="329"/>
      <c r="J315" s="253"/>
      <c r="K315" s="328">
        <f t="shared" si="175"/>
        <v>-0.36363636363636365</v>
      </c>
      <c r="L315" s="329"/>
      <c r="M315" s="360">
        <f t="shared" si="176"/>
        <v>40</v>
      </c>
      <c r="N315" s="361"/>
      <c r="O315" s="360">
        <f t="shared" si="177"/>
        <v>-56</v>
      </c>
      <c r="P315" s="361"/>
      <c r="Q315" s="328">
        <f t="shared" si="178"/>
        <v>0.33910034602076122</v>
      </c>
      <c r="R315" s="329"/>
    </row>
    <row r="316" spans="1:18" ht="15" x14ac:dyDescent="0.25">
      <c r="A316" s="254" t="s">
        <v>16</v>
      </c>
      <c r="B316" s="344">
        <v>5</v>
      </c>
      <c r="C316" s="345"/>
      <c r="D316" s="344">
        <v>3</v>
      </c>
      <c r="E316" s="345"/>
      <c r="F316" s="344">
        <v>5</v>
      </c>
      <c r="G316" s="345"/>
      <c r="H316" s="330">
        <f t="shared" si="174"/>
        <v>0.66666666666666674</v>
      </c>
      <c r="I316" s="331"/>
      <c r="J316" s="255"/>
      <c r="K316" s="330">
        <f t="shared" si="175"/>
        <v>0</v>
      </c>
      <c r="L316" s="331"/>
      <c r="M316" s="354">
        <f t="shared" si="176"/>
        <v>2</v>
      </c>
      <c r="N316" s="355"/>
      <c r="O316" s="354">
        <f t="shared" si="177"/>
        <v>0</v>
      </c>
      <c r="P316" s="355"/>
      <c r="Q316" s="330">
        <f t="shared" si="178"/>
        <v>1.7301038062283738E-2</v>
      </c>
      <c r="R316" s="331"/>
    </row>
    <row r="317" spans="1:18" ht="15" x14ac:dyDescent="0.25">
      <c r="A317" s="25" t="s">
        <v>12</v>
      </c>
      <c r="B317" s="344">
        <v>61</v>
      </c>
      <c r="C317" s="345"/>
      <c r="D317" s="344">
        <v>29</v>
      </c>
      <c r="E317" s="345"/>
      <c r="F317" s="344">
        <v>48</v>
      </c>
      <c r="G317" s="345"/>
      <c r="H317" s="305">
        <f t="shared" si="174"/>
        <v>0.65517241379310343</v>
      </c>
      <c r="I317" s="306"/>
      <c r="J317" s="256"/>
      <c r="K317" s="305">
        <f t="shared" si="175"/>
        <v>-0.21311475409836067</v>
      </c>
      <c r="L317" s="306"/>
      <c r="M317" s="342">
        <f t="shared" si="176"/>
        <v>19</v>
      </c>
      <c r="N317" s="343"/>
      <c r="O317" s="342">
        <f t="shared" si="177"/>
        <v>-13</v>
      </c>
      <c r="P317" s="343"/>
      <c r="Q317" s="305">
        <f t="shared" si="178"/>
        <v>0.16608996539792387</v>
      </c>
      <c r="R317" s="306"/>
    </row>
    <row r="318" spans="1:18" ht="15" x14ac:dyDescent="0.25">
      <c r="A318" s="25" t="s">
        <v>13</v>
      </c>
      <c r="B318" s="344">
        <v>51</v>
      </c>
      <c r="C318" s="345"/>
      <c r="D318" s="344">
        <v>16</v>
      </c>
      <c r="E318" s="345"/>
      <c r="F318" s="344">
        <v>29</v>
      </c>
      <c r="G318" s="345"/>
      <c r="H318" s="305">
        <f t="shared" si="174"/>
        <v>0.8125</v>
      </c>
      <c r="I318" s="306"/>
      <c r="J318" s="256"/>
      <c r="K318" s="305">
        <f t="shared" si="175"/>
        <v>-0.43137254901960786</v>
      </c>
      <c r="L318" s="306"/>
      <c r="M318" s="342">
        <f t="shared" si="176"/>
        <v>13</v>
      </c>
      <c r="N318" s="343"/>
      <c r="O318" s="342">
        <f t="shared" si="177"/>
        <v>-22</v>
      </c>
      <c r="P318" s="343"/>
      <c r="Q318" s="305">
        <f t="shared" si="178"/>
        <v>0.10034602076124567</v>
      </c>
      <c r="R318" s="306"/>
    </row>
    <row r="319" spans="1:18" ht="15" x14ac:dyDescent="0.25">
      <c r="A319" s="260" t="s">
        <v>14</v>
      </c>
      <c r="B319" s="350">
        <v>37</v>
      </c>
      <c r="C319" s="351"/>
      <c r="D319" s="350">
        <v>10</v>
      </c>
      <c r="E319" s="351"/>
      <c r="F319" s="350">
        <v>16</v>
      </c>
      <c r="G319" s="351"/>
      <c r="H319" s="319">
        <f t="shared" si="174"/>
        <v>0.60000000000000009</v>
      </c>
      <c r="I319" s="320"/>
      <c r="J319" s="261"/>
      <c r="K319" s="319">
        <f t="shared" si="175"/>
        <v>-0.56756756756756754</v>
      </c>
      <c r="L319" s="320"/>
      <c r="M319" s="352">
        <f t="shared" si="176"/>
        <v>6</v>
      </c>
      <c r="N319" s="353"/>
      <c r="O319" s="352">
        <f t="shared" si="177"/>
        <v>-21</v>
      </c>
      <c r="P319" s="353"/>
      <c r="Q319" s="319">
        <f t="shared" si="178"/>
        <v>5.536332179930796E-2</v>
      </c>
      <c r="R319" s="320"/>
    </row>
    <row r="320" spans="1:18" ht="21" x14ac:dyDescent="0.35">
      <c r="A320" s="302" t="s">
        <v>87</v>
      </c>
      <c r="B320" s="302"/>
      <c r="C320" s="302"/>
      <c r="D320" s="302"/>
      <c r="E320" s="302"/>
      <c r="F320" s="302"/>
      <c r="G320" s="302"/>
      <c r="H320" s="302"/>
      <c r="I320" s="302"/>
      <c r="J320" s="302"/>
      <c r="K320" s="302"/>
      <c r="L320" s="302"/>
      <c r="M320" s="302"/>
      <c r="N320" s="302"/>
      <c r="O320" s="302"/>
      <c r="P320" s="302"/>
      <c r="Q320" s="302"/>
      <c r="R320" s="302"/>
    </row>
    <row r="321" spans="1:18" ht="15" x14ac:dyDescent="0.25">
      <c r="A321" s="56"/>
      <c r="B321" s="321" t="s">
        <v>115</v>
      </c>
      <c r="C321" s="322"/>
      <c r="D321" s="322"/>
      <c r="E321" s="322"/>
      <c r="F321" s="322"/>
      <c r="G321" s="322"/>
      <c r="H321" s="322"/>
      <c r="I321" s="322"/>
      <c r="J321" s="322"/>
      <c r="K321" s="322"/>
      <c r="L321" s="322"/>
      <c r="M321" s="322"/>
      <c r="N321" s="322"/>
      <c r="O321" s="322"/>
      <c r="P321" s="322"/>
      <c r="Q321" s="322"/>
      <c r="R321" s="323"/>
    </row>
    <row r="322" spans="1:18" ht="30" customHeight="1" x14ac:dyDescent="0.25">
      <c r="A322" s="3"/>
      <c r="B322" s="309">
        <v>2019</v>
      </c>
      <c r="C322" s="310"/>
      <c r="D322" s="309">
        <v>2021</v>
      </c>
      <c r="E322" s="310"/>
      <c r="F322" s="309">
        <v>2022</v>
      </c>
      <c r="G322" s="310"/>
      <c r="H322" s="309" t="s">
        <v>4</v>
      </c>
      <c r="I322" s="310"/>
      <c r="J322" s="4"/>
      <c r="K322" s="309" t="s">
        <v>5</v>
      </c>
      <c r="L322" s="310"/>
      <c r="M322" s="309" t="s">
        <v>6</v>
      </c>
      <c r="N322" s="310"/>
      <c r="O322" s="309" t="s">
        <v>7</v>
      </c>
      <c r="P322" s="310"/>
      <c r="Q322" s="309" t="str">
        <f>CONCATENATE("cuota ",RIGHT(F322,2))</f>
        <v>cuota 22</v>
      </c>
      <c r="R322" s="310"/>
    </row>
    <row r="323" spans="1:18" ht="15" x14ac:dyDescent="0.25">
      <c r="A323" s="250" t="s">
        <v>52</v>
      </c>
      <c r="B323" s="348">
        <v>380</v>
      </c>
      <c r="C323" s="349"/>
      <c r="D323" s="348">
        <v>136</v>
      </c>
      <c r="E323" s="349"/>
      <c r="F323" s="348">
        <v>289</v>
      </c>
      <c r="G323" s="349"/>
      <c r="H323" s="313">
        <f>F323/D323-1</f>
        <v>1.125</v>
      </c>
      <c r="I323" s="314"/>
      <c r="J323" s="251"/>
      <c r="K323" s="313">
        <f>F323/B323-1</f>
        <v>-0.23947368421052628</v>
      </c>
      <c r="L323" s="314"/>
      <c r="M323" s="346">
        <f>F323-D323</f>
        <v>153</v>
      </c>
      <c r="N323" s="347"/>
      <c r="O323" s="346">
        <f>F323-B323</f>
        <v>-91</v>
      </c>
      <c r="P323" s="347"/>
      <c r="Q323" s="313">
        <f>F323/$F$323</f>
        <v>1</v>
      </c>
      <c r="R323" s="314"/>
    </row>
    <row r="324" spans="1:18" ht="15" x14ac:dyDescent="0.25">
      <c r="A324" s="82" t="s">
        <v>53</v>
      </c>
      <c r="B324" s="344">
        <v>98</v>
      </c>
      <c r="C324" s="345"/>
      <c r="D324" s="344">
        <v>40</v>
      </c>
      <c r="E324" s="345"/>
      <c r="F324" s="344">
        <v>84</v>
      </c>
      <c r="G324" s="345"/>
      <c r="H324" s="305">
        <f t="shared" ref="H324:H333" si="179">F324/D324-1</f>
        <v>1.1000000000000001</v>
      </c>
      <c r="I324" s="306"/>
      <c r="J324" s="256"/>
      <c r="K324" s="305">
        <f t="shared" ref="K324:K333" si="180">F324/B324-1</f>
        <v>-0.1428571428571429</v>
      </c>
      <c r="L324" s="306"/>
      <c r="M324" s="342">
        <f t="shared" ref="M324:M333" si="181">F324-D324</f>
        <v>44</v>
      </c>
      <c r="N324" s="343"/>
      <c r="O324" s="342">
        <f t="shared" ref="O324:O333" si="182">F324-B324</f>
        <v>-14</v>
      </c>
      <c r="P324" s="343"/>
      <c r="Q324" s="305">
        <f t="shared" ref="Q324:Q333" si="183">F324/$F$323</f>
        <v>0.29065743944636679</v>
      </c>
      <c r="R324" s="306"/>
    </row>
    <row r="325" spans="1:18" ht="15" x14ac:dyDescent="0.25">
      <c r="A325" s="85" t="s">
        <v>54</v>
      </c>
      <c r="B325" s="344">
        <v>99</v>
      </c>
      <c r="C325" s="345"/>
      <c r="D325" s="344">
        <v>30</v>
      </c>
      <c r="E325" s="345"/>
      <c r="F325" s="344">
        <v>75</v>
      </c>
      <c r="G325" s="345"/>
      <c r="H325" s="305">
        <f t="shared" si="179"/>
        <v>1.5</v>
      </c>
      <c r="I325" s="306"/>
      <c r="J325" s="256"/>
      <c r="K325" s="305">
        <f t="shared" si="180"/>
        <v>-0.24242424242424243</v>
      </c>
      <c r="L325" s="306"/>
      <c r="M325" s="342">
        <f t="shared" si="181"/>
        <v>45</v>
      </c>
      <c r="N325" s="343"/>
      <c r="O325" s="342">
        <f t="shared" si="182"/>
        <v>-24</v>
      </c>
      <c r="P325" s="343"/>
      <c r="Q325" s="305">
        <f t="shared" si="183"/>
        <v>0.25951557093425603</v>
      </c>
      <c r="R325" s="306"/>
    </row>
    <row r="326" spans="1:18" ht="15" x14ac:dyDescent="0.25">
      <c r="A326" s="85" t="s">
        <v>56</v>
      </c>
      <c r="B326" s="344">
        <v>76</v>
      </c>
      <c r="C326" s="345"/>
      <c r="D326" s="344">
        <v>22</v>
      </c>
      <c r="E326" s="345"/>
      <c r="F326" s="344">
        <v>58</v>
      </c>
      <c r="G326" s="345"/>
      <c r="H326" s="305">
        <f t="shared" si="179"/>
        <v>1.6363636363636362</v>
      </c>
      <c r="I326" s="306"/>
      <c r="J326" s="256"/>
      <c r="K326" s="305">
        <f t="shared" si="180"/>
        <v>-0.23684210526315785</v>
      </c>
      <c r="L326" s="306"/>
      <c r="M326" s="342">
        <f t="shared" si="181"/>
        <v>36</v>
      </c>
      <c r="N326" s="343"/>
      <c r="O326" s="342">
        <f t="shared" si="182"/>
        <v>-18</v>
      </c>
      <c r="P326" s="343"/>
      <c r="Q326" s="305">
        <f t="shared" si="183"/>
        <v>0.20069204152249134</v>
      </c>
      <c r="R326" s="306"/>
    </row>
    <row r="327" spans="1:18" ht="15" x14ac:dyDescent="0.25">
      <c r="A327" s="85" t="s">
        <v>57</v>
      </c>
      <c r="B327" s="344">
        <v>15</v>
      </c>
      <c r="C327" s="345"/>
      <c r="D327" s="344">
        <v>4</v>
      </c>
      <c r="E327" s="345"/>
      <c r="F327" s="344">
        <v>10</v>
      </c>
      <c r="G327" s="345"/>
      <c r="H327" s="305">
        <f t="shared" si="179"/>
        <v>1.5</v>
      </c>
      <c r="I327" s="306"/>
      <c r="J327" s="256"/>
      <c r="K327" s="305">
        <f t="shared" si="180"/>
        <v>-0.33333333333333337</v>
      </c>
      <c r="L327" s="306"/>
      <c r="M327" s="342">
        <f t="shared" si="181"/>
        <v>6</v>
      </c>
      <c r="N327" s="343"/>
      <c r="O327" s="342">
        <f t="shared" si="182"/>
        <v>-5</v>
      </c>
      <c r="P327" s="343"/>
      <c r="Q327" s="305">
        <f t="shared" si="183"/>
        <v>3.4602076124567477E-2</v>
      </c>
      <c r="R327" s="306"/>
    </row>
    <row r="328" spans="1:18" ht="15" x14ac:dyDescent="0.25">
      <c r="A328" s="85" t="s">
        <v>58</v>
      </c>
      <c r="B328" s="344">
        <v>23</v>
      </c>
      <c r="C328" s="345"/>
      <c r="D328" s="344">
        <v>12</v>
      </c>
      <c r="E328" s="345"/>
      <c r="F328" s="344">
        <v>17</v>
      </c>
      <c r="G328" s="345"/>
      <c r="H328" s="305">
        <f t="shared" si="179"/>
        <v>0.41666666666666674</v>
      </c>
      <c r="I328" s="306"/>
      <c r="J328" s="256"/>
      <c r="K328" s="305">
        <f t="shared" si="180"/>
        <v>-0.26086956521739135</v>
      </c>
      <c r="L328" s="306"/>
      <c r="M328" s="342">
        <f t="shared" si="181"/>
        <v>5</v>
      </c>
      <c r="N328" s="343"/>
      <c r="O328" s="342">
        <f t="shared" si="182"/>
        <v>-6</v>
      </c>
      <c r="P328" s="343"/>
      <c r="Q328" s="305">
        <f t="shared" si="183"/>
        <v>5.8823529411764705E-2</v>
      </c>
      <c r="R328" s="306"/>
    </row>
    <row r="329" spans="1:18" ht="15" x14ac:dyDescent="0.25">
      <c r="A329" s="85" t="s">
        <v>59</v>
      </c>
      <c r="B329" s="344">
        <v>9</v>
      </c>
      <c r="C329" s="345"/>
      <c r="D329" s="344">
        <v>3</v>
      </c>
      <c r="E329" s="345"/>
      <c r="F329" s="344">
        <v>5</v>
      </c>
      <c r="G329" s="345"/>
      <c r="H329" s="305">
        <f t="shared" si="179"/>
        <v>0.66666666666666674</v>
      </c>
      <c r="I329" s="306"/>
      <c r="J329" s="256"/>
      <c r="K329" s="305">
        <f t="shared" si="180"/>
        <v>-0.44444444444444442</v>
      </c>
      <c r="L329" s="306"/>
      <c r="M329" s="342">
        <f t="shared" si="181"/>
        <v>2</v>
      </c>
      <c r="N329" s="343"/>
      <c r="O329" s="342">
        <f t="shared" si="182"/>
        <v>-4</v>
      </c>
      <c r="P329" s="343"/>
      <c r="Q329" s="305">
        <f t="shared" si="183"/>
        <v>1.7301038062283738E-2</v>
      </c>
      <c r="R329" s="306"/>
    </row>
    <row r="330" spans="1:18" ht="15" x14ac:dyDescent="0.25">
      <c r="A330" s="85" t="s">
        <v>60</v>
      </c>
      <c r="B330" s="344">
        <v>19</v>
      </c>
      <c r="C330" s="345"/>
      <c r="D330" s="344">
        <v>8</v>
      </c>
      <c r="E330" s="345"/>
      <c r="F330" s="344">
        <v>14</v>
      </c>
      <c r="G330" s="345"/>
      <c r="H330" s="305">
        <f t="shared" si="179"/>
        <v>0.75</v>
      </c>
      <c r="I330" s="306"/>
      <c r="J330" s="256"/>
      <c r="K330" s="305">
        <f t="shared" si="180"/>
        <v>-0.26315789473684215</v>
      </c>
      <c r="L330" s="306"/>
      <c r="M330" s="342">
        <f t="shared" si="181"/>
        <v>6</v>
      </c>
      <c r="N330" s="343"/>
      <c r="O330" s="342">
        <f t="shared" si="182"/>
        <v>-5</v>
      </c>
      <c r="P330" s="343"/>
      <c r="Q330" s="305">
        <f t="shared" si="183"/>
        <v>4.8442906574394463E-2</v>
      </c>
      <c r="R330" s="306"/>
    </row>
    <row r="331" spans="1:18" ht="15" x14ac:dyDescent="0.25">
      <c r="A331" s="85" t="s">
        <v>55</v>
      </c>
      <c r="B331" s="344">
        <v>13</v>
      </c>
      <c r="C331" s="345"/>
      <c r="D331" s="344">
        <v>3</v>
      </c>
      <c r="E331" s="345"/>
      <c r="F331" s="344">
        <v>5</v>
      </c>
      <c r="G331" s="345"/>
      <c r="H331" s="305">
        <f t="shared" si="179"/>
        <v>0.66666666666666674</v>
      </c>
      <c r="I331" s="306"/>
      <c r="J331" s="256"/>
      <c r="K331" s="305">
        <f t="shared" si="180"/>
        <v>-0.61538461538461542</v>
      </c>
      <c r="L331" s="306"/>
      <c r="M331" s="342">
        <f t="shared" si="181"/>
        <v>2</v>
      </c>
      <c r="N331" s="343"/>
      <c r="O331" s="342">
        <f t="shared" si="182"/>
        <v>-8</v>
      </c>
      <c r="P331" s="343"/>
      <c r="Q331" s="305">
        <f t="shared" si="183"/>
        <v>1.7301038062283738E-2</v>
      </c>
      <c r="R331" s="306"/>
    </row>
    <row r="332" spans="1:18" ht="15" x14ac:dyDescent="0.25">
      <c r="A332" s="86" t="s">
        <v>61</v>
      </c>
      <c r="B332" s="344">
        <v>6</v>
      </c>
      <c r="C332" s="345"/>
      <c r="D332" s="344">
        <v>3</v>
      </c>
      <c r="E332" s="345"/>
      <c r="F332" s="344">
        <v>5</v>
      </c>
      <c r="G332" s="345"/>
      <c r="H332" s="305">
        <f t="shared" si="179"/>
        <v>0.66666666666666674</v>
      </c>
      <c r="I332" s="306"/>
      <c r="J332" s="256"/>
      <c r="K332" s="305">
        <f t="shared" si="180"/>
        <v>-0.16666666666666663</v>
      </c>
      <c r="L332" s="306"/>
      <c r="M332" s="342">
        <f t="shared" si="181"/>
        <v>2</v>
      </c>
      <c r="N332" s="343"/>
      <c r="O332" s="342">
        <f t="shared" si="182"/>
        <v>-1</v>
      </c>
      <c r="P332" s="343"/>
      <c r="Q332" s="305">
        <f t="shared" si="183"/>
        <v>1.7301038062283738E-2</v>
      </c>
      <c r="R332" s="306"/>
    </row>
    <row r="333" spans="1:18" ht="15" x14ac:dyDescent="0.25">
      <c r="A333" s="87" t="s">
        <v>62</v>
      </c>
      <c r="B333" s="344">
        <v>22</v>
      </c>
      <c r="C333" s="345"/>
      <c r="D333" s="344">
        <v>11</v>
      </c>
      <c r="E333" s="345"/>
      <c r="F333" s="344">
        <v>16</v>
      </c>
      <c r="G333" s="345"/>
      <c r="H333" s="305">
        <f t="shared" si="179"/>
        <v>0.45454545454545459</v>
      </c>
      <c r="I333" s="306"/>
      <c r="J333" s="256"/>
      <c r="K333" s="305">
        <f t="shared" si="180"/>
        <v>-0.27272727272727271</v>
      </c>
      <c r="L333" s="306"/>
      <c r="M333" s="342">
        <f t="shared" si="181"/>
        <v>5</v>
      </c>
      <c r="N333" s="343"/>
      <c r="O333" s="342">
        <f t="shared" si="182"/>
        <v>-6</v>
      </c>
      <c r="P333" s="343"/>
      <c r="Q333" s="305">
        <f t="shared" si="183"/>
        <v>5.536332179930796E-2</v>
      </c>
      <c r="R333" s="306"/>
    </row>
    <row r="334" spans="1:18" ht="21" x14ac:dyDescent="0.35">
      <c r="A334" s="302" t="s">
        <v>88</v>
      </c>
      <c r="B334" s="302"/>
      <c r="C334" s="302"/>
      <c r="D334" s="302"/>
      <c r="E334" s="302"/>
      <c r="F334" s="302"/>
      <c r="G334" s="302"/>
      <c r="H334" s="302"/>
      <c r="I334" s="302"/>
      <c r="J334" s="302"/>
      <c r="K334" s="302"/>
      <c r="L334" s="302"/>
      <c r="M334" s="302"/>
      <c r="N334" s="302"/>
      <c r="O334" s="302"/>
      <c r="P334" s="302"/>
      <c r="Q334" s="302"/>
      <c r="R334" s="302"/>
    </row>
    <row r="335" spans="1:18" ht="15" x14ac:dyDescent="0.25">
      <c r="A335" s="56"/>
      <c r="B335" s="321" t="s">
        <v>115</v>
      </c>
      <c r="C335" s="322"/>
      <c r="D335" s="322"/>
      <c r="E335" s="322"/>
      <c r="F335" s="322"/>
      <c r="G335" s="322"/>
      <c r="H335" s="322"/>
      <c r="I335" s="322"/>
      <c r="J335" s="322"/>
      <c r="K335" s="322"/>
      <c r="L335" s="322"/>
      <c r="M335" s="322"/>
      <c r="N335" s="322"/>
      <c r="O335" s="322"/>
      <c r="P335" s="322"/>
      <c r="Q335" s="322"/>
      <c r="R335" s="323"/>
    </row>
    <row r="336" spans="1:18" ht="30" customHeight="1" x14ac:dyDescent="0.25">
      <c r="A336" s="3"/>
      <c r="B336" s="309">
        <v>2019</v>
      </c>
      <c r="C336" s="310"/>
      <c r="D336" s="309">
        <v>2021</v>
      </c>
      <c r="E336" s="310"/>
      <c r="F336" s="309">
        <v>2022</v>
      </c>
      <c r="G336" s="310"/>
      <c r="H336" s="309" t="s">
        <v>4</v>
      </c>
      <c r="I336" s="310"/>
      <c r="J336" s="4"/>
      <c r="K336" s="309" t="s">
        <v>5</v>
      </c>
      <c r="L336" s="310"/>
      <c r="M336" s="309" t="s">
        <v>6</v>
      </c>
      <c r="N336" s="310"/>
      <c r="O336" s="309" t="s">
        <v>7</v>
      </c>
      <c r="P336" s="310"/>
      <c r="Q336" s="309" t="str">
        <f>CONCATENATE("cuota ",RIGHT(F336,2))</f>
        <v>cuota 22</v>
      </c>
      <c r="R336" s="310"/>
    </row>
    <row r="337" spans="1:18" ht="15" x14ac:dyDescent="0.25">
      <c r="A337" s="250" t="s">
        <v>8</v>
      </c>
      <c r="B337" s="311">
        <v>128919</v>
      </c>
      <c r="C337" s="312"/>
      <c r="D337" s="311">
        <v>54622</v>
      </c>
      <c r="E337" s="312"/>
      <c r="F337" s="311">
        <v>122273</v>
      </c>
      <c r="G337" s="312"/>
      <c r="H337" s="313">
        <f>F337/D337-1</f>
        <v>1.2385302625315808</v>
      </c>
      <c r="I337" s="314"/>
      <c r="J337" s="251"/>
      <c r="K337" s="313">
        <f>F337/B337-1</f>
        <v>-5.1551749548165882E-2</v>
      </c>
      <c r="L337" s="314"/>
      <c r="M337" s="315">
        <f>F337-D337</f>
        <v>67651</v>
      </c>
      <c r="N337" s="316"/>
      <c r="O337" s="315">
        <f>F337-B337</f>
        <v>-6646</v>
      </c>
      <c r="P337" s="316"/>
      <c r="Q337" s="313">
        <f>F337/$F$337</f>
        <v>1</v>
      </c>
      <c r="R337" s="314"/>
    </row>
    <row r="338" spans="1:18" ht="15" x14ac:dyDescent="0.25">
      <c r="A338" s="252" t="s">
        <v>9</v>
      </c>
      <c r="B338" s="334">
        <v>86208</v>
      </c>
      <c r="C338" s="335"/>
      <c r="D338" s="334">
        <v>31839</v>
      </c>
      <c r="E338" s="335"/>
      <c r="F338" s="334">
        <v>88060</v>
      </c>
      <c r="G338" s="335"/>
      <c r="H338" s="328">
        <f t="shared" ref="H338:H348" si="184">F338/D338-1</f>
        <v>1.7657903828637833</v>
      </c>
      <c r="I338" s="329"/>
      <c r="J338" s="253"/>
      <c r="K338" s="328">
        <f t="shared" ref="K338:K348" si="185">F338/B338-1</f>
        <v>2.1482925018559751E-2</v>
      </c>
      <c r="L338" s="329"/>
      <c r="M338" s="326">
        <f t="shared" ref="M338:M348" si="186">F338-D338</f>
        <v>56221</v>
      </c>
      <c r="N338" s="327"/>
      <c r="O338" s="326">
        <f t="shared" ref="O338:O348" si="187">F338-B338</f>
        <v>1852</v>
      </c>
      <c r="P338" s="327"/>
      <c r="Q338" s="328">
        <f t="shared" ref="Q338:Q348" si="188">F338/$F$337</f>
        <v>0.72019170217464201</v>
      </c>
      <c r="R338" s="329"/>
    </row>
    <row r="339" spans="1:18" ht="15" x14ac:dyDescent="0.25">
      <c r="A339" s="254" t="s">
        <v>10</v>
      </c>
      <c r="B339" s="340">
        <v>15147</v>
      </c>
      <c r="C339" s="341"/>
      <c r="D339" s="340">
        <v>11075</v>
      </c>
      <c r="E339" s="341"/>
      <c r="F339" s="340">
        <v>16958</v>
      </c>
      <c r="G339" s="341"/>
      <c r="H339" s="330">
        <f t="shared" si="184"/>
        <v>0.53119638826185112</v>
      </c>
      <c r="I339" s="331"/>
      <c r="J339" s="255"/>
      <c r="K339" s="330">
        <f t="shared" si="185"/>
        <v>0.11956162936555104</v>
      </c>
      <c r="L339" s="331"/>
      <c r="M339" s="332">
        <f t="shared" si="186"/>
        <v>5883</v>
      </c>
      <c r="N339" s="333"/>
      <c r="O339" s="332">
        <f t="shared" si="187"/>
        <v>1811</v>
      </c>
      <c r="P339" s="333"/>
      <c r="Q339" s="330">
        <f t="shared" si="188"/>
        <v>0.1386896534803268</v>
      </c>
      <c r="R339" s="331"/>
    </row>
    <row r="340" spans="1:18" ht="15" x14ac:dyDescent="0.25">
      <c r="A340" s="25" t="s">
        <v>11</v>
      </c>
      <c r="B340" s="307">
        <v>51775</v>
      </c>
      <c r="C340" s="308"/>
      <c r="D340" s="307">
        <v>14718</v>
      </c>
      <c r="E340" s="308"/>
      <c r="F340" s="307">
        <v>53781</v>
      </c>
      <c r="G340" s="308"/>
      <c r="H340" s="305">
        <f t="shared" si="184"/>
        <v>2.6540970240521808</v>
      </c>
      <c r="I340" s="306"/>
      <c r="J340" s="256"/>
      <c r="K340" s="305">
        <f t="shared" si="185"/>
        <v>3.8744567841622501E-2</v>
      </c>
      <c r="L340" s="306"/>
      <c r="M340" s="303">
        <f t="shared" si="186"/>
        <v>39063</v>
      </c>
      <c r="N340" s="304"/>
      <c r="O340" s="303">
        <f t="shared" si="187"/>
        <v>2006</v>
      </c>
      <c r="P340" s="304"/>
      <c r="Q340" s="305">
        <f t="shared" si="188"/>
        <v>0.43984362860157189</v>
      </c>
      <c r="R340" s="306"/>
    </row>
    <row r="341" spans="1:18" ht="15" x14ac:dyDescent="0.25">
      <c r="A341" s="25" t="s">
        <v>12</v>
      </c>
      <c r="B341" s="307">
        <v>15768</v>
      </c>
      <c r="C341" s="308"/>
      <c r="D341" s="307">
        <v>5712</v>
      </c>
      <c r="E341" s="308"/>
      <c r="F341" s="307">
        <v>14700</v>
      </c>
      <c r="G341" s="308"/>
      <c r="H341" s="305">
        <f t="shared" si="184"/>
        <v>1.5735294117647061</v>
      </c>
      <c r="I341" s="306"/>
      <c r="J341" s="256"/>
      <c r="K341" s="305">
        <f t="shared" si="185"/>
        <v>-6.7732115677321181E-2</v>
      </c>
      <c r="L341" s="306"/>
      <c r="M341" s="303">
        <f t="shared" si="186"/>
        <v>8988</v>
      </c>
      <c r="N341" s="304"/>
      <c r="O341" s="303">
        <f t="shared" si="187"/>
        <v>-1068</v>
      </c>
      <c r="P341" s="304"/>
      <c r="Q341" s="305">
        <f t="shared" si="188"/>
        <v>0.12022278017223753</v>
      </c>
      <c r="R341" s="306"/>
    </row>
    <row r="342" spans="1:18" ht="15" x14ac:dyDescent="0.25">
      <c r="A342" s="25" t="s">
        <v>13</v>
      </c>
      <c r="B342" s="307">
        <v>2513</v>
      </c>
      <c r="C342" s="308"/>
      <c r="D342" s="307">
        <v>84</v>
      </c>
      <c r="E342" s="308"/>
      <c r="F342" s="307">
        <v>2043</v>
      </c>
      <c r="G342" s="308"/>
      <c r="H342" s="305">
        <f t="shared" si="184"/>
        <v>23.321428571428573</v>
      </c>
      <c r="I342" s="306"/>
      <c r="J342" s="256"/>
      <c r="K342" s="305">
        <f t="shared" si="185"/>
        <v>-0.18702745722244329</v>
      </c>
      <c r="L342" s="306"/>
      <c r="M342" s="303">
        <f t="shared" si="186"/>
        <v>1959</v>
      </c>
      <c r="N342" s="304"/>
      <c r="O342" s="303">
        <f t="shared" si="187"/>
        <v>-470</v>
      </c>
      <c r="P342" s="304"/>
      <c r="Q342" s="305">
        <f t="shared" si="188"/>
        <v>1.6708512917815055E-2</v>
      </c>
      <c r="R342" s="306"/>
    </row>
    <row r="343" spans="1:18" ht="15" x14ac:dyDescent="0.25">
      <c r="A343" s="257" t="s">
        <v>14</v>
      </c>
      <c r="B343" s="324">
        <v>1005</v>
      </c>
      <c r="C343" s="325"/>
      <c r="D343" s="324">
        <v>250</v>
      </c>
      <c r="E343" s="325"/>
      <c r="F343" s="324">
        <v>578</v>
      </c>
      <c r="G343" s="325"/>
      <c r="H343" s="336">
        <f t="shared" si="184"/>
        <v>1.3119999999999998</v>
      </c>
      <c r="I343" s="337"/>
      <c r="J343" s="258"/>
      <c r="K343" s="336">
        <f t="shared" si="185"/>
        <v>-0.42487562189054728</v>
      </c>
      <c r="L343" s="337"/>
      <c r="M343" s="338">
        <f t="shared" si="186"/>
        <v>328</v>
      </c>
      <c r="N343" s="339"/>
      <c r="O343" s="338">
        <f t="shared" si="187"/>
        <v>-427</v>
      </c>
      <c r="P343" s="339"/>
      <c r="Q343" s="336">
        <f t="shared" si="188"/>
        <v>4.7271270026907003E-3</v>
      </c>
      <c r="R343" s="337"/>
    </row>
    <row r="344" spans="1:18" ht="15" x14ac:dyDescent="0.25">
      <c r="A344" s="259" t="s">
        <v>15</v>
      </c>
      <c r="B344" s="334">
        <v>42711</v>
      </c>
      <c r="C344" s="335"/>
      <c r="D344" s="334">
        <v>22783</v>
      </c>
      <c r="E344" s="335"/>
      <c r="F344" s="334">
        <v>34213</v>
      </c>
      <c r="G344" s="335"/>
      <c r="H344" s="328">
        <f t="shared" si="184"/>
        <v>0.50168985647193076</v>
      </c>
      <c r="I344" s="329"/>
      <c r="J344" s="253"/>
      <c r="K344" s="328">
        <f t="shared" si="185"/>
        <v>-0.1989651377865187</v>
      </c>
      <c r="L344" s="329"/>
      <c r="M344" s="326">
        <f t="shared" si="186"/>
        <v>11430</v>
      </c>
      <c r="N344" s="327"/>
      <c r="O344" s="326">
        <f t="shared" si="187"/>
        <v>-8498</v>
      </c>
      <c r="P344" s="327"/>
      <c r="Q344" s="328">
        <f t="shared" si="188"/>
        <v>0.27980829782535799</v>
      </c>
      <c r="R344" s="329"/>
    </row>
    <row r="345" spans="1:18" ht="15" x14ac:dyDescent="0.25">
      <c r="A345" s="254" t="s">
        <v>16</v>
      </c>
      <c r="B345" s="307">
        <v>1933</v>
      </c>
      <c r="C345" s="308"/>
      <c r="D345" s="307">
        <v>1494</v>
      </c>
      <c r="E345" s="308"/>
      <c r="F345" s="307">
        <v>2230</v>
      </c>
      <c r="G345" s="308"/>
      <c r="H345" s="330">
        <f t="shared" si="184"/>
        <v>0.4926372155287817</v>
      </c>
      <c r="I345" s="331"/>
      <c r="J345" s="255"/>
      <c r="K345" s="330">
        <f t="shared" si="185"/>
        <v>0.15364718054837034</v>
      </c>
      <c r="L345" s="331"/>
      <c r="M345" s="332">
        <f t="shared" si="186"/>
        <v>736</v>
      </c>
      <c r="N345" s="333"/>
      <c r="O345" s="332">
        <f t="shared" si="187"/>
        <v>297</v>
      </c>
      <c r="P345" s="333"/>
      <c r="Q345" s="330">
        <f t="shared" si="188"/>
        <v>1.8237877536332634E-2</v>
      </c>
      <c r="R345" s="331"/>
    </row>
    <row r="346" spans="1:18" ht="15" x14ac:dyDescent="0.25">
      <c r="A346" s="25" t="s">
        <v>12</v>
      </c>
      <c r="B346" s="307">
        <v>23356</v>
      </c>
      <c r="C346" s="308"/>
      <c r="D346" s="307">
        <v>13455</v>
      </c>
      <c r="E346" s="308"/>
      <c r="F346" s="307">
        <v>19962</v>
      </c>
      <c r="G346" s="308"/>
      <c r="H346" s="305">
        <f t="shared" si="184"/>
        <v>0.48361204013377934</v>
      </c>
      <c r="I346" s="306"/>
      <c r="J346" s="256"/>
      <c r="K346" s="305">
        <f t="shared" si="185"/>
        <v>-0.1453159787634869</v>
      </c>
      <c r="L346" s="306"/>
      <c r="M346" s="303">
        <f t="shared" si="186"/>
        <v>6507</v>
      </c>
      <c r="N346" s="304"/>
      <c r="O346" s="303">
        <f t="shared" si="187"/>
        <v>-3394</v>
      </c>
      <c r="P346" s="304"/>
      <c r="Q346" s="305">
        <f t="shared" si="188"/>
        <v>0.16325762842164665</v>
      </c>
      <c r="R346" s="306"/>
    </row>
    <row r="347" spans="1:18" ht="15" x14ac:dyDescent="0.25">
      <c r="A347" s="25" t="s">
        <v>13</v>
      </c>
      <c r="B347" s="307">
        <v>12342</v>
      </c>
      <c r="C347" s="308"/>
      <c r="D347" s="307">
        <v>5560</v>
      </c>
      <c r="E347" s="308"/>
      <c r="F347" s="307">
        <v>9023</v>
      </c>
      <c r="G347" s="308"/>
      <c r="H347" s="305">
        <f t="shared" si="184"/>
        <v>0.62284172661870496</v>
      </c>
      <c r="I347" s="306"/>
      <c r="J347" s="256"/>
      <c r="K347" s="305">
        <f t="shared" si="185"/>
        <v>-0.26891913790309507</v>
      </c>
      <c r="L347" s="306"/>
      <c r="M347" s="303">
        <f t="shared" si="186"/>
        <v>3463</v>
      </c>
      <c r="N347" s="304"/>
      <c r="O347" s="303">
        <f t="shared" si="187"/>
        <v>-3319</v>
      </c>
      <c r="P347" s="304"/>
      <c r="Q347" s="305">
        <f t="shared" si="188"/>
        <v>7.3793887448578177E-2</v>
      </c>
      <c r="R347" s="306"/>
    </row>
    <row r="348" spans="1:18" ht="15" x14ac:dyDescent="0.25">
      <c r="A348" s="260" t="s">
        <v>14</v>
      </c>
      <c r="B348" s="324">
        <v>5080</v>
      </c>
      <c r="C348" s="325"/>
      <c r="D348" s="324">
        <v>2274</v>
      </c>
      <c r="E348" s="325"/>
      <c r="F348" s="324">
        <v>2998</v>
      </c>
      <c r="G348" s="325"/>
      <c r="H348" s="319">
        <f t="shared" si="184"/>
        <v>0.31838170624450313</v>
      </c>
      <c r="I348" s="320"/>
      <c r="J348" s="261"/>
      <c r="K348" s="319">
        <f t="shared" si="185"/>
        <v>-0.40984251968503937</v>
      </c>
      <c r="L348" s="320"/>
      <c r="M348" s="317">
        <f t="shared" si="186"/>
        <v>724</v>
      </c>
      <c r="N348" s="318"/>
      <c r="O348" s="317">
        <f t="shared" si="187"/>
        <v>-2082</v>
      </c>
      <c r="P348" s="318"/>
      <c r="Q348" s="319">
        <f t="shared" si="188"/>
        <v>2.4518904418800554E-2</v>
      </c>
      <c r="R348" s="320"/>
    </row>
    <row r="349" spans="1:18" ht="21" x14ac:dyDescent="0.35">
      <c r="A349" s="302" t="s">
        <v>89</v>
      </c>
      <c r="B349" s="302"/>
      <c r="C349" s="302"/>
      <c r="D349" s="302"/>
      <c r="E349" s="302"/>
      <c r="F349" s="302"/>
      <c r="G349" s="302"/>
      <c r="H349" s="302"/>
      <c r="I349" s="302"/>
      <c r="J349" s="302"/>
      <c r="K349" s="302"/>
      <c r="L349" s="302"/>
      <c r="M349" s="302"/>
      <c r="N349" s="302"/>
      <c r="O349" s="302"/>
      <c r="P349" s="302"/>
      <c r="Q349" s="302"/>
      <c r="R349" s="302"/>
    </row>
    <row r="350" spans="1:18" ht="15" x14ac:dyDescent="0.25">
      <c r="A350" s="56"/>
      <c r="B350" s="321" t="s">
        <v>115</v>
      </c>
      <c r="C350" s="322"/>
      <c r="D350" s="322"/>
      <c r="E350" s="322"/>
      <c r="F350" s="322"/>
      <c r="G350" s="322"/>
      <c r="H350" s="322"/>
      <c r="I350" s="322"/>
      <c r="J350" s="322"/>
      <c r="K350" s="322"/>
      <c r="L350" s="322"/>
      <c r="M350" s="322"/>
      <c r="N350" s="322"/>
      <c r="O350" s="322"/>
      <c r="P350" s="322"/>
      <c r="Q350" s="322"/>
      <c r="R350" s="323"/>
    </row>
    <row r="351" spans="1:18" ht="30" customHeight="1" x14ac:dyDescent="0.25">
      <c r="A351" s="3"/>
      <c r="B351" s="309">
        <v>2019</v>
      </c>
      <c r="C351" s="310"/>
      <c r="D351" s="309">
        <v>2021</v>
      </c>
      <c r="E351" s="310"/>
      <c r="F351" s="309">
        <v>2022</v>
      </c>
      <c r="G351" s="310"/>
      <c r="H351" s="309" t="s">
        <v>4</v>
      </c>
      <c r="I351" s="310"/>
      <c r="J351" s="4"/>
      <c r="K351" s="309" t="s">
        <v>5</v>
      </c>
      <c r="L351" s="310"/>
      <c r="M351" s="309" t="s">
        <v>6</v>
      </c>
      <c r="N351" s="310"/>
      <c r="O351" s="309" t="s">
        <v>7</v>
      </c>
      <c r="P351" s="310"/>
      <c r="Q351" s="309" t="str">
        <f>CONCATENATE("cuota ",RIGHT(F351,2))</f>
        <v>cuota 22</v>
      </c>
      <c r="R351" s="310"/>
    </row>
    <row r="352" spans="1:18" ht="15" x14ac:dyDescent="0.25">
      <c r="A352" s="250" t="s">
        <v>52</v>
      </c>
      <c r="B352" s="311">
        <v>128919</v>
      </c>
      <c r="C352" s="312"/>
      <c r="D352" s="311">
        <v>54622</v>
      </c>
      <c r="E352" s="312"/>
      <c r="F352" s="311">
        <v>122273</v>
      </c>
      <c r="G352" s="312"/>
      <c r="H352" s="313">
        <f>F352/D352-1</f>
        <v>1.2385302625315808</v>
      </c>
      <c r="I352" s="314"/>
      <c r="J352" s="251"/>
      <c r="K352" s="313">
        <f>F352/B352-1</f>
        <v>-5.1551749548165882E-2</v>
      </c>
      <c r="L352" s="314"/>
      <c r="M352" s="315">
        <f>F352-D352</f>
        <v>67651</v>
      </c>
      <c r="N352" s="316"/>
      <c r="O352" s="315">
        <f>F352-B352</f>
        <v>-6646</v>
      </c>
      <c r="P352" s="316"/>
      <c r="Q352" s="313">
        <f>F352/$F$352</f>
        <v>1</v>
      </c>
      <c r="R352" s="314"/>
    </row>
    <row r="353" spans="1:18" ht="15" x14ac:dyDescent="0.25">
      <c r="A353" s="82" t="s">
        <v>53</v>
      </c>
      <c r="B353" s="307">
        <v>45400</v>
      </c>
      <c r="C353" s="308"/>
      <c r="D353" s="307">
        <v>20045</v>
      </c>
      <c r="E353" s="308"/>
      <c r="F353" s="307">
        <v>44594</v>
      </c>
      <c r="G353" s="308"/>
      <c r="H353" s="305">
        <f t="shared" ref="H353:H362" si="189">F353/D353-1</f>
        <v>1.2246944375155899</v>
      </c>
      <c r="I353" s="306"/>
      <c r="J353" s="256"/>
      <c r="K353" s="305">
        <f t="shared" ref="K353:K362" si="190">F353/B353-1</f>
        <v>-1.7753303964757716E-2</v>
      </c>
      <c r="L353" s="306"/>
      <c r="M353" s="303">
        <f t="shared" ref="M353:M362" si="191">F353-D353</f>
        <v>24549</v>
      </c>
      <c r="N353" s="304"/>
      <c r="O353" s="303">
        <f t="shared" ref="O353:O362" si="192">F353-B353</f>
        <v>-806</v>
      </c>
      <c r="P353" s="304"/>
      <c r="Q353" s="305">
        <f t="shared" ref="Q353:Q362" si="193">F353/$F$352</f>
        <v>0.36470848020413338</v>
      </c>
      <c r="R353" s="306"/>
    </row>
    <row r="354" spans="1:18" ht="15" x14ac:dyDescent="0.25">
      <c r="A354" s="85" t="s">
        <v>54</v>
      </c>
      <c r="B354" s="307">
        <v>40089</v>
      </c>
      <c r="C354" s="308"/>
      <c r="D354" s="307">
        <v>14634</v>
      </c>
      <c r="E354" s="308"/>
      <c r="F354" s="307">
        <v>37529</v>
      </c>
      <c r="G354" s="308"/>
      <c r="H354" s="305">
        <f t="shared" si="189"/>
        <v>1.5645073117397841</v>
      </c>
      <c r="I354" s="306"/>
      <c r="J354" s="256"/>
      <c r="K354" s="305">
        <f t="shared" si="190"/>
        <v>-6.3857916136596082E-2</v>
      </c>
      <c r="L354" s="306"/>
      <c r="M354" s="303">
        <f t="shared" si="191"/>
        <v>22895</v>
      </c>
      <c r="N354" s="304"/>
      <c r="O354" s="303">
        <f t="shared" si="192"/>
        <v>-2560</v>
      </c>
      <c r="P354" s="304"/>
      <c r="Q354" s="305">
        <f t="shared" si="193"/>
        <v>0.30692793993768042</v>
      </c>
      <c r="R354" s="306"/>
    </row>
    <row r="355" spans="1:18" ht="15" x14ac:dyDescent="0.25">
      <c r="A355" s="85" t="s">
        <v>56</v>
      </c>
      <c r="B355" s="307">
        <v>20354</v>
      </c>
      <c r="C355" s="308"/>
      <c r="D355" s="307">
        <v>5994</v>
      </c>
      <c r="E355" s="308"/>
      <c r="F355" s="307">
        <v>17794</v>
      </c>
      <c r="G355" s="308"/>
      <c r="H355" s="305">
        <f t="shared" si="189"/>
        <v>1.9686353019686353</v>
      </c>
      <c r="I355" s="306"/>
      <c r="J355" s="256"/>
      <c r="K355" s="305">
        <f t="shared" si="190"/>
        <v>-0.12577380367495328</v>
      </c>
      <c r="L355" s="306"/>
      <c r="M355" s="303">
        <f t="shared" si="191"/>
        <v>11800</v>
      </c>
      <c r="N355" s="304"/>
      <c r="O355" s="303">
        <f t="shared" si="192"/>
        <v>-2560</v>
      </c>
      <c r="P355" s="304"/>
      <c r="Q355" s="305">
        <f t="shared" si="193"/>
        <v>0.14552681295134659</v>
      </c>
      <c r="R355" s="306"/>
    </row>
    <row r="356" spans="1:18" ht="15" x14ac:dyDescent="0.25">
      <c r="A356" s="85" t="s">
        <v>57</v>
      </c>
      <c r="B356" s="307">
        <v>4121</v>
      </c>
      <c r="C356" s="308"/>
      <c r="D356" s="307">
        <v>1972</v>
      </c>
      <c r="E356" s="308"/>
      <c r="F356" s="307">
        <v>4097</v>
      </c>
      <c r="G356" s="308"/>
      <c r="H356" s="305">
        <f t="shared" si="189"/>
        <v>1.0775862068965516</v>
      </c>
      <c r="I356" s="306"/>
      <c r="J356" s="256"/>
      <c r="K356" s="305">
        <f t="shared" si="190"/>
        <v>-5.8238291676777632E-3</v>
      </c>
      <c r="L356" s="306"/>
      <c r="M356" s="303">
        <f t="shared" si="191"/>
        <v>2125</v>
      </c>
      <c r="N356" s="304"/>
      <c r="O356" s="303">
        <f t="shared" si="192"/>
        <v>-24</v>
      </c>
      <c r="P356" s="304"/>
      <c r="Q356" s="305">
        <f t="shared" si="193"/>
        <v>3.3506988460248785E-2</v>
      </c>
      <c r="R356" s="306"/>
    </row>
    <row r="357" spans="1:18" ht="15" x14ac:dyDescent="0.25">
      <c r="A357" s="85" t="s">
        <v>58</v>
      </c>
      <c r="B357" s="307">
        <v>2708</v>
      </c>
      <c r="C357" s="308"/>
      <c r="D357" s="307">
        <v>2378</v>
      </c>
      <c r="E357" s="308"/>
      <c r="F357" s="307">
        <v>2703</v>
      </c>
      <c r="G357" s="308"/>
      <c r="H357" s="305">
        <f t="shared" si="189"/>
        <v>0.13666947014297737</v>
      </c>
      <c r="I357" s="306"/>
      <c r="J357" s="256"/>
      <c r="K357" s="305">
        <f t="shared" si="190"/>
        <v>-1.8463810930575697E-3</v>
      </c>
      <c r="L357" s="306"/>
      <c r="M357" s="303">
        <f t="shared" si="191"/>
        <v>325</v>
      </c>
      <c r="N357" s="304"/>
      <c r="O357" s="303">
        <f t="shared" si="192"/>
        <v>-5</v>
      </c>
      <c r="P357" s="304"/>
      <c r="Q357" s="305">
        <f t="shared" si="193"/>
        <v>2.2106270394935922E-2</v>
      </c>
      <c r="R357" s="306"/>
    </row>
    <row r="358" spans="1:18" ht="15" x14ac:dyDescent="0.25">
      <c r="A358" s="85" t="s">
        <v>59</v>
      </c>
      <c r="B358" s="307">
        <v>778</v>
      </c>
      <c r="C358" s="308"/>
      <c r="D358" s="307">
        <v>465</v>
      </c>
      <c r="E358" s="308"/>
      <c r="F358" s="307">
        <v>663</v>
      </c>
      <c r="G358" s="308"/>
      <c r="H358" s="305">
        <f t="shared" si="189"/>
        <v>0.4258064516129032</v>
      </c>
      <c r="I358" s="306"/>
      <c r="J358" s="256"/>
      <c r="K358" s="305">
        <f t="shared" si="190"/>
        <v>-0.1478149100257069</v>
      </c>
      <c r="L358" s="306"/>
      <c r="M358" s="303">
        <f t="shared" si="191"/>
        <v>198</v>
      </c>
      <c r="N358" s="304"/>
      <c r="O358" s="303">
        <f t="shared" si="192"/>
        <v>-115</v>
      </c>
      <c r="P358" s="304"/>
      <c r="Q358" s="305">
        <f t="shared" si="193"/>
        <v>5.4222927383805091E-3</v>
      </c>
      <c r="R358" s="306"/>
    </row>
    <row r="359" spans="1:18" ht="15" x14ac:dyDescent="0.25">
      <c r="A359" s="85" t="s">
        <v>60</v>
      </c>
      <c r="B359" s="307">
        <v>6890</v>
      </c>
      <c r="C359" s="308"/>
      <c r="D359" s="307">
        <v>2827</v>
      </c>
      <c r="E359" s="308"/>
      <c r="F359" s="307">
        <v>6412</v>
      </c>
      <c r="G359" s="308"/>
      <c r="H359" s="305">
        <f t="shared" si="189"/>
        <v>1.268128758401132</v>
      </c>
      <c r="I359" s="306"/>
      <c r="J359" s="256"/>
      <c r="K359" s="305">
        <f t="shared" si="190"/>
        <v>-6.9375907111756119E-2</v>
      </c>
      <c r="L359" s="306"/>
      <c r="M359" s="303">
        <f t="shared" si="191"/>
        <v>3585</v>
      </c>
      <c r="N359" s="304"/>
      <c r="O359" s="303">
        <f t="shared" si="192"/>
        <v>-478</v>
      </c>
      <c r="P359" s="304"/>
      <c r="Q359" s="305">
        <f t="shared" si="193"/>
        <v>5.2440031732271228E-2</v>
      </c>
      <c r="R359" s="306"/>
    </row>
    <row r="360" spans="1:18" ht="15" x14ac:dyDescent="0.25">
      <c r="A360" s="85" t="s">
        <v>55</v>
      </c>
      <c r="B360" s="307">
        <v>1127</v>
      </c>
      <c r="C360" s="308"/>
      <c r="D360" s="307">
        <v>482</v>
      </c>
      <c r="E360" s="308"/>
      <c r="F360" s="307">
        <v>844</v>
      </c>
      <c r="G360" s="308"/>
      <c r="H360" s="305">
        <f t="shared" si="189"/>
        <v>0.75103734439834025</v>
      </c>
      <c r="I360" s="306"/>
      <c r="J360" s="256"/>
      <c r="K360" s="305">
        <f t="shared" si="190"/>
        <v>-0.25110913930789702</v>
      </c>
      <c r="L360" s="306"/>
      <c r="M360" s="303">
        <f t="shared" si="191"/>
        <v>362</v>
      </c>
      <c r="N360" s="304"/>
      <c r="O360" s="303">
        <f t="shared" si="192"/>
        <v>-283</v>
      </c>
      <c r="P360" s="304"/>
      <c r="Q360" s="305">
        <f t="shared" si="193"/>
        <v>6.9025868343788079E-3</v>
      </c>
      <c r="R360" s="306"/>
    </row>
    <row r="361" spans="1:18" ht="15" x14ac:dyDescent="0.25">
      <c r="A361" s="86" t="s">
        <v>61</v>
      </c>
      <c r="B361" s="307">
        <v>4070</v>
      </c>
      <c r="C361" s="308"/>
      <c r="D361" s="307">
        <v>3652</v>
      </c>
      <c r="E361" s="308"/>
      <c r="F361" s="307">
        <v>4562</v>
      </c>
      <c r="G361" s="308"/>
      <c r="H361" s="305">
        <f t="shared" si="189"/>
        <v>0.24917853231106246</v>
      </c>
      <c r="I361" s="306"/>
      <c r="J361" s="256"/>
      <c r="K361" s="305">
        <f t="shared" si="190"/>
        <v>0.12088452088452084</v>
      </c>
      <c r="L361" s="306"/>
      <c r="M361" s="303">
        <f t="shared" si="191"/>
        <v>910</v>
      </c>
      <c r="N361" s="304"/>
      <c r="O361" s="303">
        <f t="shared" si="192"/>
        <v>492</v>
      </c>
      <c r="P361" s="304"/>
      <c r="Q361" s="305">
        <f t="shared" si="193"/>
        <v>3.7309953955493039E-2</v>
      </c>
      <c r="R361" s="306"/>
    </row>
    <row r="362" spans="1:18" ht="15" x14ac:dyDescent="0.25">
      <c r="A362" s="87" t="s">
        <v>62</v>
      </c>
      <c r="B362" s="307">
        <v>3382</v>
      </c>
      <c r="C362" s="308"/>
      <c r="D362" s="307">
        <v>2173</v>
      </c>
      <c r="E362" s="308"/>
      <c r="F362" s="307">
        <v>3075</v>
      </c>
      <c r="G362" s="308"/>
      <c r="H362" s="305">
        <f t="shared" si="189"/>
        <v>0.41509433962264142</v>
      </c>
      <c r="I362" s="306"/>
      <c r="J362" s="256"/>
      <c r="K362" s="305">
        <f t="shared" si="190"/>
        <v>-9.0774689532820863E-2</v>
      </c>
      <c r="L362" s="306"/>
      <c r="M362" s="303">
        <f t="shared" si="191"/>
        <v>902</v>
      </c>
      <c r="N362" s="304"/>
      <c r="O362" s="303">
        <f t="shared" si="192"/>
        <v>-307</v>
      </c>
      <c r="P362" s="304"/>
      <c r="Q362" s="305">
        <f t="shared" si="193"/>
        <v>2.5148642791131322E-2</v>
      </c>
      <c r="R362" s="306"/>
    </row>
    <row r="363" spans="1:18" ht="21" x14ac:dyDescent="0.35">
      <c r="A363" s="302" t="s">
        <v>90</v>
      </c>
      <c r="B363" s="302"/>
      <c r="C363" s="302"/>
      <c r="D363" s="302"/>
      <c r="E363" s="302"/>
      <c r="F363" s="302"/>
      <c r="G363" s="302"/>
      <c r="H363" s="302"/>
      <c r="I363" s="302"/>
      <c r="J363" s="302"/>
      <c r="K363" s="302"/>
      <c r="L363" s="302"/>
      <c r="M363" s="302"/>
      <c r="N363" s="302"/>
      <c r="O363" s="302"/>
      <c r="P363" s="302"/>
      <c r="Q363" s="302"/>
      <c r="R363" s="302"/>
    </row>
  </sheetData>
  <mergeCells count="917">
    <mergeCell ref="A1:R1"/>
    <mergeCell ref="A2:R2"/>
    <mergeCell ref="A3:R3"/>
    <mergeCell ref="A4:R4"/>
    <mergeCell ref="B5:I5"/>
    <mergeCell ref="K5:R5"/>
    <mergeCell ref="A69:R69"/>
    <mergeCell ref="B70:I70"/>
    <mergeCell ref="K70:R70"/>
    <mergeCell ref="A84:R84"/>
    <mergeCell ref="A85:R85"/>
    <mergeCell ref="B86:I86"/>
    <mergeCell ref="K86:R86"/>
    <mergeCell ref="A19:R19"/>
    <mergeCell ref="B21:I21"/>
    <mergeCell ref="K21:R21"/>
    <mergeCell ref="A55:R55"/>
    <mergeCell ref="B56:I56"/>
    <mergeCell ref="K56:R56"/>
    <mergeCell ref="C127:D127"/>
    <mergeCell ref="F127:G127"/>
    <mergeCell ref="H127:I127"/>
    <mergeCell ref="L127:M127"/>
    <mergeCell ref="O127:P127"/>
    <mergeCell ref="Q127:R127"/>
    <mergeCell ref="A111:R111"/>
    <mergeCell ref="B112:I112"/>
    <mergeCell ref="K112:R112"/>
    <mergeCell ref="A125:R125"/>
    <mergeCell ref="B126:I126"/>
    <mergeCell ref="K126:R126"/>
    <mergeCell ref="C129:D129"/>
    <mergeCell ref="F129:G129"/>
    <mergeCell ref="H129:I129"/>
    <mergeCell ref="L129:M129"/>
    <mergeCell ref="O129:P129"/>
    <mergeCell ref="Q129:R129"/>
    <mergeCell ref="C128:D128"/>
    <mergeCell ref="F128:G128"/>
    <mergeCell ref="H128:I128"/>
    <mergeCell ref="L128:M128"/>
    <mergeCell ref="O128:P128"/>
    <mergeCell ref="Q128:R128"/>
    <mergeCell ref="C131:D131"/>
    <mergeCell ref="F131:G131"/>
    <mergeCell ref="H131:I131"/>
    <mergeCell ref="L131:M131"/>
    <mergeCell ref="O131:P131"/>
    <mergeCell ref="Q131:R131"/>
    <mergeCell ref="C130:D130"/>
    <mergeCell ref="F130:G130"/>
    <mergeCell ref="H130:I130"/>
    <mergeCell ref="L130:M130"/>
    <mergeCell ref="O130:P130"/>
    <mergeCell ref="Q130:R130"/>
    <mergeCell ref="C133:D133"/>
    <mergeCell ref="F133:G133"/>
    <mergeCell ref="H133:I133"/>
    <mergeCell ref="L133:M133"/>
    <mergeCell ref="O133:P133"/>
    <mergeCell ref="Q133:R133"/>
    <mergeCell ref="C132:D132"/>
    <mergeCell ref="F132:G132"/>
    <mergeCell ref="H132:I132"/>
    <mergeCell ref="L132:M132"/>
    <mergeCell ref="O132:P132"/>
    <mergeCell ref="Q132:R132"/>
    <mergeCell ref="C135:D135"/>
    <mergeCell ref="F135:G135"/>
    <mergeCell ref="H135:I135"/>
    <mergeCell ref="L135:M135"/>
    <mergeCell ref="O135:P135"/>
    <mergeCell ref="Q135:R135"/>
    <mergeCell ref="C134:D134"/>
    <mergeCell ref="F134:G134"/>
    <mergeCell ref="H134:I134"/>
    <mergeCell ref="L134:M134"/>
    <mergeCell ref="O134:P134"/>
    <mergeCell ref="Q134:R134"/>
    <mergeCell ref="C137:D137"/>
    <mergeCell ref="F137:G137"/>
    <mergeCell ref="H137:I137"/>
    <mergeCell ref="L137:M137"/>
    <mergeCell ref="O137:P137"/>
    <mergeCell ref="Q137:R137"/>
    <mergeCell ref="C136:D136"/>
    <mergeCell ref="F136:G136"/>
    <mergeCell ref="H136:I136"/>
    <mergeCell ref="L136:M136"/>
    <mergeCell ref="O136:P136"/>
    <mergeCell ref="Q136:R136"/>
    <mergeCell ref="C139:D139"/>
    <mergeCell ref="F139:G139"/>
    <mergeCell ref="H139:I139"/>
    <mergeCell ref="L139:M139"/>
    <mergeCell ref="O139:P139"/>
    <mergeCell ref="Q139:R139"/>
    <mergeCell ref="C138:D138"/>
    <mergeCell ref="F138:G138"/>
    <mergeCell ref="H138:I138"/>
    <mergeCell ref="L138:M138"/>
    <mergeCell ref="O138:P138"/>
    <mergeCell ref="Q138:R138"/>
    <mergeCell ref="C144:D144"/>
    <mergeCell ref="F144:G144"/>
    <mergeCell ref="H144:I144"/>
    <mergeCell ref="L144:M144"/>
    <mergeCell ref="O144:P144"/>
    <mergeCell ref="Q144:R144"/>
    <mergeCell ref="A140:R140"/>
    <mergeCell ref="A141:R141"/>
    <mergeCell ref="B142:I142"/>
    <mergeCell ref="K142:R142"/>
    <mergeCell ref="C143:D143"/>
    <mergeCell ref="F143:G143"/>
    <mergeCell ref="H143:I143"/>
    <mergeCell ref="L143:M143"/>
    <mergeCell ref="O143:P143"/>
    <mergeCell ref="Q143:R143"/>
    <mergeCell ref="C146:D146"/>
    <mergeCell ref="F146:G146"/>
    <mergeCell ref="H146:I146"/>
    <mergeCell ref="L146:M146"/>
    <mergeCell ref="O146:P146"/>
    <mergeCell ref="Q146:R146"/>
    <mergeCell ref="C145:D145"/>
    <mergeCell ref="F145:G145"/>
    <mergeCell ref="H145:I145"/>
    <mergeCell ref="L145:M145"/>
    <mergeCell ref="O145:P145"/>
    <mergeCell ref="Q145:R145"/>
    <mergeCell ref="C148:D148"/>
    <mergeCell ref="F148:G148"/>
    <mergeCell ref="H148:I148"/>
    <mergeCell ref="L148:M148"/>
    <mergeCell ref="O148:P148"/>
    <mergeCell ref="Q148:R148"/>
    <mergeCell ref="C147:D147"/>
    <mergeCell ref="F147:G147"/>
    <mergeCell ref="H147:I147"/>
    <mergeCell ref="L147:M147"/>
    <mergeCell ref="O147:P147"/>
    <mergeCell ref="Q147:R147"/>
    <mergeCell ref="C150:D150"/>
    <mergeCell ref="F150:G150"/>
    <mergeCell ref="H150:I150"/>
    <mergeCell ref="L150:M150"/>
    <mergeCell ref="O150:P150"/>
    <mergeCell ref="Q150:R150"/>
    <mergeCell ref="C149:D149"/>
    <mergeCell ref="F149:G149"/>
    <mergeCell ref="H149:I149"/>
    <mergeCell ref="L149:M149"/>
    <mergeCell ref="O149:P149"/>
    <mergeCell ref="Q149:R149"/>
    <mergeCell ref="C152:D152"/>
    <mergeCell ref="F152:G152"/>
    <mergeCell ref="H152:I152"/>
    <mergeCell ref="L152:M152"/>
    <mergeCell ref="O152:P152"/>
    <mergeCell ref="Q152:R152"/>
    <mergeCell ref="C151:D151"/>
    <mergeCell ref="F151:G151"/>
    <mergeCell ref="H151:I151"/>
    <mergeCell ref="L151:M151"/>
    <mergeCell ref="O151:P151"/>
    <mergeCell ref="Q151:R151"/>
    <mergeCell ref="C154:D154"/>
    <mergeCell ref="F154:G154"/>
    <mergeCell ref="H154:I154"/>
    <mergeCell ref="L154:M154"/>
    <mergeCell ref="O154:P154"/>
    <mergeCell ref="Q154:R154"/>
    <mergeCell ref="C153:D153"/>
    <mergeCell ref="F153:G153"/>
    <mergeCell ref="H153:I153"/>
    <mergeCell ref="L153:M153"/>
    <mergeCell ref="O153:P153"/>
    <mergeCell ref="Q153:R153"/>
    <mergeCell ref="C156:D156"/>
    <mergeCell ref="F156:G156"/>
    <mergeCell ref="H156:I156"/>
    <mergeCell ref="L156:M156"/>
    <mergeCell ref="O156:P156"/>
    <mergeCell ref="Q156:R156"/>
    <mergeCell ref="C155:D155"/>
    <mergeCell ref="F155:G155"/>
    <mergeCell ref="H155:I155"/>
    <mergeCell ref="L155:M155"/>
    <mergeCell ref="O155:P155"/>
    <mergeCell ref="Q155:R155"/>
    <mergeCell ref="C158:D158"/>
    <mergeCell ref="F158:G158"/>
    <mergeCell ref="H158:I158"/>
    <mergeCell ref="L158:M158"/>
    <mergeCell ref="O158:P158"/>
    <mergeCell ref="Q158:R158"/>
    <mergeCell ref="C157:D157"/>
    <mergeCell ref="F157:G157"/>
    <mergeCell ref="H157:I157"/>
    <mergeCell ref="L157:M157"/>
    <mergeCell ref="O157:P157"/>
    <mergeCell ref="Q157:R157"/>
    <mergeCell ref="C160:D160"/>
    <mergeCell ref="F160:G160"/>
    <mergeCell ref="H160:I160"/>
    <mergeCell ref="L160:M160"/>
    <mergeCell ref="O160:P160"/>
    <mergeCell ref="Q160:R160"/>
    <mergeCell ref="C159:D159"/>
    <mergeCell ref="F159:G159"/>
    <mergeCell ref="H159:I159"/>
    <mergeCell ref="L159:M159"/>
    <mergeCell ref="O159:P159"/>
    <mergeCell ref="Q159:R159"/>
    <mergeCell ref="C162:D162"/>
    <mergeCell ref="F162:G162"/>
    <mergeCell ref="H162:I162"/>
    <mergeCell ref="L162:M162"/>
    <mergeCell ref="O162:P162"/>
    <mergeCell ref="Q162:R162"/>
    <mergeCell ref="C161:D161"/>
    <mergeCell ref="F161:G161"/>
    <mergeCell ref="H161:I161"/>
    <mergeCell ref="L161:M161"/>
    <mergeCell ref="O161:P161"/>
    <mergeCell ref="Q161:R161"/>
    <mergeCell ref="C164:D164"/>
    <mergeCell ref="F164:G164"/>
    <mergeCell ref="H164:I164"/>
    <mergeCell ref="L164:M164"/>
    <mergeCell ref="O164:P164"/>
    <mergeCell ref="Q164:R164"/>
    <mergeCell ref="C163:D163"/>
    <mergeCell ref="F163:G163"/>
    <mergeCell ref="H163:I163"/>
    <mergeCell ref="L163:M163"/>
    <mergeCell ref="O163:P163"/>
    <mergeCell ref="Q163:R163"/>
    <mergeCell ref="C166:D166"/>
    <mergeCell ref="F166:G166"/>
    <mergeCell ref="H166:I166"/>
    <mergeCell ref="L166:M166"/>
    <mergeCell ref="O166:P166"/>
    <mergeCell ref="Q166:R166"/>
    <mergeCell ref="C165:D165"/>
    <mergeCell ref="F165:G165"/>
    <mergeCell ref="H165:I165"/>
    <mergeCell ref="L165:M165"/>
    <mergeCell ref="O165:P165"/>
    <mergeCell ref="Q165:R165"/>
    <mergeCell ref="C170:D170"/>
    <mergeCell ref="F170:G170"/>
    <mergeCell ref="H170:I170"/>
    <mergeCell ref="L170:M170"/>
    <mergeCell ref="O170:P170"/>
    <mergeCell ref="Q170:R170"/>
    <mergeCell ref="A167:R167"/>
    <mergeCell ref="B168:I168"/>
    <mergeCell ref="K168:R168"/>
    <mergeCell ref="C169:D169"/>
    <mergeCell ref="F169:G169"/>
    <mergeCell ref="H169:I169"/>
    <mergeCell ref="L169:M169"/>
    <mergeCell ref="O169:P169"/>
    <mergeCell ref="Q169:R169"/>
    <mergeCell ref="C172:D172"/>
    <mergeCell ref="F172:G172"/>
    <mergeCell ref="H172:I172"/>
    <mergeCell ref="L172:M172"/>
    <mergeCell ref="O172:P172"/>
    <mergeCell ref="Q172:R172"/>
    <mergeCell ref="C171:D171"/>
    <mergeCell ref="F171:G171"/>
    <mergeCell ref="H171:I171"/>
    <mergeCell ref="L171:M171"/>
    <mergeCell ref="O171:P171"/>
    <mergeCell ref="Q171:R171"/>
    <mergeCell ref="C174:D174"/>
    <mergeCell ref="F174:G174"/>
    <mergeCell ref="H174:I174"/>
    <mergeCell ref="L174:M174"/>
    <mergeCell ref="O174:P174"/>
    <mergeCell ref="Q174:R174"/>
    <mergeCell ref="C173:D173"/>
    <mergeCell ref="F173:G173"/>
    <mergeCell ref="H173:I173"/>
    <mergeCell ref="L173:M173"/>
    <mergeCell ref="O173:P173"/>
    <mergeCell ref="Q173:R173"/>
    <mergeCell ref="C176:D176"/>
    <mergeCell ref="F176:G176"/>
    <mergeCell ref="H176:I176"/>
    <mergeCell ref="L176:M176"/>
    <mergeCell ref="O176:P176"/>
    <mergeCell ref="Q176:R176"/>
    <mergeCell ref="C175:D175"/>
    <mergeCell ref="F175:G175"/>
    <mergeCell ref="H175:I175"/>
    <mergeCell ref="L175:M175"/>
    <mergeCell ref="O175:P175"/>
    <mergeCell ref="Q175:R175"/>
    <mergeCell ref="C178:D178"/>
    <mergeCell ref="F178:G178"/>
    <mergeCell ref="H178:I178"/>
    <mergeCell ref="L178:M178"/>
    <mergeCell ref="O178:P178"/>
    <mergeCell ref="Q178:R178"/>
    <mergeCell ref="C177:D177"/>
    <mergeCell ref="F177:G177"/>
    <mergeCell ref="H177:I177"/>
    <mergeCell ref="L177:M177"/>
    <mergeCell ref="O177:P177"/>
    <mergeCell ref="Q177:R177"/>
    <mergeCell ref="C180:D180"/>
    <mergeCell ref="F180:G180"/>
    <mergeCell ref="H180:I180"/>
    <mergeCell ref="L180:M180"/>
    <mergeCell ref="O180:P180"/>
    <mergeCell ref="Q180:R180"/>
    <mergeCell ref="C179:D179"/>
    <mergeCell ref="F179:G179"/>
    <mergeCell ref="H179:I179"/>
    <mergeCell ref="L179:M179"/>
    <mergeCell ref="O179:P179"/>
    <mergeCell ref="Q179:R179"/>
    <mergeCell ref="H185:I185"/>
    <mergeCell ref="Q185:R185"/>
    <mergeCell ref="H186:I186"/>
    <mergeCell ref="Q186:R186"/>
    <mergeCell ref="H187:I187"/>
    <mergeCell ref="Q187:R187"/>
    <mergeCell ref="A181:R181"/>
    <mergeCell ref="B182:I182"/>
    <mergeCell ref="K182:R182"/>
    <mergeCell ref="H183:I183"/>
    <mergeCell ref="Q183:R183"/>
    <mergeCell ref="H184:I184"/>
    <mergeCell ref="Q184:R184"/>
    <mergeCell ref="H191:I191"/>
    <mergeCell ref="Q191:R191"/>
    <mergeCell ref="H192:I192"/>
    <mergeCell ref="Q192:R192"/>
    <mergeCell ref="H193:I193"/>
    <mergeCell ref="Q193:R193"/>
    <mergeCell ref="H188:I188"/>
    <mergeCell ref="Q188:R188"/>
    <mergeCell ref="H189:I189"/>
    <mergeCell ref="Q189:R189"/>
    <mergeCell ref="H190:I190"/>
    <mergeCell ref="Q190:R190"/>
    <mergeCell ref="B198:I198"/>
    <mergeCell ref="K198:R198"/>
    <mergeCell ref="H199:I199"/>
    <mergeCell ref="Q199:R199"/>
    <mergeCell ref="H200:I200"/>
    <mergeCell ref="Q200:R200"/>
    <mergeCell ref="H194:I194"/>
    <mergeCell ref="Q194:R194"/>
    <mergeCell ref="H195:I195"/>
    <mergeCell ref="Q195:R195"/>
    <mergeCell ref="A196:R196"/>
    <mergeCell ref="A197:R197"/>
    <mergeCell ref="H204:I204"/>
    <mergeCell ref="Q204:R204"/>
    <mergeCell ref="H205:I205"/>
    <mergeCell ref="Q205:R205"/>
    <mergeCell ref="H206:I206"/>
    <mergeCell ref="Q206:R206"/>
    <mergeCell ref="H201:I201"/>
    <mergeCell ref="Q201:R201"/>
    <mergeCell ref="H202:I202"/>
    <mergeCell ref="Q202:R202"/>
    <mergeCell ref="H203:I203"/>
    <mergeCell ref="Q203:R203"/>
    <mergeCell ref="H210:I210"/>
    <mergeCell ref="Q210:R210"/>
    <mergeCell ref="A211:R211"/>
    <mergeCell ref="A212:R212"/>
    <mergeCell ref="B213:I213"/>
    <mergeCell ref="K213:R213"/>
    <mergeCell ref="H207:I207"/>
    <mergeCell ref="Q207:R207"/>
    <mergeCell ref="H208:I208"/>
    <mergeCell ref="Q208:R208"/>
    <mergeCell ref="H209:I209"/>
    <mergeCell ref="Q209:R209"/>
    <mergeCell ref="H244:I244"/>
    <mergeCell ref="Q244:R244"/>
    <mergeCell ref="H245:I245"/>
    <mergeCell ref="Q245:R245"/>
    <mergeCell ref="H246:I246"/>
    <mergeCell ref="Q246:R246"/>
    <mergeCell ref="A227:R227"/>
    <mergeCell ref="A228:R228"/>
    <mergeCell ref="B229:I229"/>
    <mergeCell ref="K229:R229"/>
    <mergeCell ref="A242:R242"/>
    <mergeCell ref="B243:I243"/>
    <mergeCell ref="K243:R243"/>
    <mergeCell ref="H250:I250"/>
    <mergeCell ref="Q250:R250"/>
    <mergeCell ref="H251:I251"/>
    <mergeCell ref="Q251:R251"/>
    <mergeCell ref="H252:I252"/>
    <mergeCell ref="Q252:R252"/>
    <mergeCell ref="H247:I247"/>
    <mergeCell ref="Q247:R247"/>
    <mergeCell ref="H248:I248"/>
    <mergeCell ref="Q248:R248"/>
    <mergeCell ref="H249:I249"/>
    <mergeCell ref="Q249:R249"/>
    <mergeCell ref="H256:I256"/>
    <mergeCell ref="Q256:R256"/>
    <mergeCell ref="A257:R257"/>
    <mergeCell ref="A258:R258"/>
    <mergeCell ref="B259:I259"/>
    <mergeCell ref="K259:R259"/>
    <mergeCell ref="H253:I253"/>
    <mergeCell ref="Q253:R253"/>
    <mergeCell ref="H254:I254"/>
    <mergeCell ref="Q254:R254"/>
    <mergeCell ref="H255:I255"/>
    <mergeCell ref="Q255:R255"/>
    <mergeCell ref="H263:I263"/>
    <mergeCell ref="Q263:R263"/>
    <mergeCell ref="H264:I264"/>
    <mergeCell ref="Q264:R264"/>
    <mergeCell ref="H265:I265"/>
    <mergeCell ref="Q265:R265"/>
    <mergeCell ref="H260:I260"/>
    <mergeCell ref="Q260:R260"/>
    <mergeCell ref="H261:I261"/>
    <mergeCell ref="Q261:R261"/>
    <mergeCell ref="H262:I262"/>
    <mergeCell ref="Q262:R262"/>
    <mergeCell ref="H269:I269"/>
    <mergeCell ref="Q269:R269"/>
    <mergeCell ref="H270:I270"/>
    <mergeCell ref="Q270:R270"/>
    <mergeCell ref="H271:I271"/>
    <mergeCell ref="Q271:R271"/>
    <mergeCell ref="H266:I266"/>
    <mergeCell ref="Q266:R266"/>
    <mergeCell ref="H267:I267"/>
    <mergeCell ref="Q267:R267"/>
    <mergeCell ref="H268:I268"/>
    <mergeCell ref="Q268:R268"/>
    <mergeCell ref="H276:I276"/>
    <mergeCell ref="Q276:R276"/>
    <mergeCell ref="H277:I277"/>
    <mergeCell ref="Q277:R277"/>
    <mergeCell ref="H278:I278"/>
    <mergeCell ref="Q278:R278"/>
    <mergeCell ref="A272:R272"/>
    <mergeCell ref="A273:R273"/>
    <mergeCell ref="B274:I274"/>
    <mergeCell ref="K274:R274"/>
    <mergeCell ref="H275:I275"/>
    <mergeCell ref="Q275:R275"/>
    <mergeCell ref="H282:I282"/>
    <mergeCell ref="Q282:R282"/>
    <mergeCell ref="H283:I283"/>
    <mergeCell ref="Q283:R283"/>
    <mergeCell ref="H284:I284"/>
    <mergeCell ref="Q284:R284"/>
    <mergeCell ref="H279:I279"/>
    <mergeCell ref="Q279:R279"/>
    <mergeCell ref="H280:I280"/>
    <mergeCell ref="Q280:R280"/>
    <mergeCell ref="H281:I281"/>
    <mergeCell ref="Q281:R281"/>
    <mergeCell ref="A288:R288"/>
    <mergeCell ref="A289:R289"/>
    <mergeCell ref="B290:I290"/>
    <mergeCell ref="K290:R290"/>
    <mergeCell ref="H291:I291"/>
    <mergeCell ref="Q291:R291"/>
    <mergeCell ref="H285:I285"/>
    <mergeCell ref="Q285:R285"/>
    <mergeCell ref="H286:I286"/>
    <mergeCell ref="Q286:R286"/>
    <mergeCell ref="H287:I287"/>
    <mergeCell ref="Q287:R287"/>
    <mergeCell ref="H295:I295"/>
    <mergeCell ref="Q295:R295"/>
    <mergeCell ref="H296:I296"/>
    <mergeCell ref="Q296:R296"/>
    <mergeCell ref="H297:I297"/>
    <mergeCell ref="Q297:R297"/>
    <mergeCell ref="H292:I292"/>
    <mergeCell ref="Q292:R292"/>
    <mergeCell ref="H293:I293"/>
    <mergeCell ref="Q293:R293"/>
    <mergeCell ref="H294:I294"/>
    <mergeCell ref="Q294:R294"/>
    <mergeCell ref="H301:I301"/>
    <mergeCell ref="Q301:R301"/>
    <mergeCell ref="H302:I302"/>
    <mergeCell ref="Q302:R302"/>
    <mergeCell ref="A303:R303"/>
    <mergeCell ref="A304:R304"/>
    <mergeCell ref="H298:I298"/>
    <mergeCell ref="Q298:R298"/>
    <mergeCell ref="H299:I299"/>
    <mergeCell ref="Q299:R299"/>
    <mergeCell ref="H300:I300"/>
    <mergeCell ref="Q300:R300"/>
    <mergeCell ref="A305:R305"/>
    <mergeCell ref="B306:R306"/>
    <mergeCell ref="B307:C307"/>
    <mergeCell ref="D307:E307"/>
    <mergeCell ref="F307:G307"/>
    <mergeCell ref="H307:I307"/>
    <mergeCell ref="K307:L307"/>
    <mergeCell ref="M307:N307"/>
    <mergeCell ref="O307:P307"/>
    <mergeCell ref="Q307:R307"/>
    <mergeCell ref="O308:P308"/>
    <mergeCell ref="Q308:R308"/>
    <mergeCell ref="B309:C309"/>
    <mergeCell ref="D309:E309"/>
    <mergeCell ref="F309:G309"/>
    <mergeCell ref="H309:I309"/>
    <mergeCell ref="K309:L309"/>
    <mergeCell ref="M309:N309"/>
    <mergeCell ref="O309:P309"/>
    <mergeCell ref="Q309:R309"/>
    <mergeCell ref="B308:C308"/>
    <mergeCell ref="D308:E308"/>
    <mergeCell ref="F308:G308"/>
    <mergeCell ref="H308:I308"/>
    <mergeCell ref="K308:L308"/>
    <mergeCell ref="M308:N308"/>
    <mergeCell ref="O310:P310"/>
    <mergeCell ref="Q310:R310"/>
    <mergeCell ref="B311:C311"/>
    <mergeCell ref="D311:E311"/>
    <mergeCell ref="F311:G311"/>
    <mergeCell ref="H311:I311"/>
    <mergeCell ref="K311:L311"/>
    <mergeCell ref="M311:N311"/>
    <mergeCell ref="O311:P311"/>
    <mergeCell ref="Q311:R311"/>
    <mergeCell ref="B310:C310"/>
    <mergeCell ref="D310:E310"/>
    <mergeCell ref="F310:G310"/>
    <mergeCell ref="H310:I310"/>
    <mergeCell ref="K310:L310"/>
    <mergeCell ref="M310:N310"/>
    <mergeCell ref="O312:P312"/>
    <mergeCell ref="Q312:R312"/>
    <mergeCell ref="B313:C313"/>
    <mergeCell ref="D313:E313"/>
    <mergeCell ref="F313:G313"/>
    <mergeCell ref="H313:I313"/>
    <mergeCell ref="K313:L313"/>
    <mergeCell ref="M313:N313"/>
    <mergeCell ref="O313:P313"/>
    <mergeCell ref="Q313:R313"/>
    <mergeCell ref="B312:C312"/>
    <mergeCell ref="D312:E312"/>
    <mergeCell ref="F312:G312"/>
    <mergeCell ref="H312:I312"/>
    <mergeCell ref="K312:L312"/>
    <mergeCell ref="M312:N312"/>
    <mergeCell ref="O314:P314"/>
    <mergeCell ref="Q314:R314"/>
    <mergeCell ref="B315:C315"/>
    <mergeCell ref="D315:E315"/>
    <mergeCell ref="F315:G315"/>
    <mergeCell ref="H315:I315"/>
    <mergeCell ref="K315:L315"/>
    <mergeCell ref="M315:N315"/>
    <mergeCell ref="O315:P315"/>
    <mergeCell ref="Q315:R315"/>
    <mergeCell ref="B314:C314"/>
    <mergeCell ref="D314:E314"/>
    <mergeCell ref="F314:G314"/>
    <mergeCell ref="H314:I314"/>
    <mergeCell ref="K314:L314"/>
    <mergeCell ref="M314:N314"/>
    <mergeCell ref="O316:P316"/>
    <mergeCell ref="Q316:R316"/>
    <mergeCell ref="B317:C317"/>
    <mergeCell ref="D317:E317"/>
    <mergeCell ref="F317:G317"/>
    <mergeCell ref="H317:I317"/>
    <mergeCell ref="K317:L317"/>
    <mergeCell ref="M317:N317"/>
    <mergeCell ref="O317:P317"/>
    <mergeCell ref="Q317:R317"/>
    <mergeCell ref="B316:C316"/>
    <mergeCell ref="D316:E316"/>
    <mergeCell ref="F316:G316"/>
    <mergeCell ref="H316:I316"/>
    <mergeCell ref="K316:L316"/>
    <mergeCell ref="M316:N316"/>
    <mergeCell ref="O318:P318"/>
    <mergeCell ref="Q318:R318"/>
    <mergeCell ref="B319:C319"/>
    <mergeCell ref="D319:E319"/>
    <mergeCell ref="F319:G319"/>
    <mergeCell ref="H319:I319"/>
    <mergeCell ref="K319:L319"/>
    <mergeCell ref="M319:N319"/>
    <mergeCell ref="O319:P319"/>
    <mergeCell ref="Q319:R319"/>
    <mergeCell ref="B318:C318"/>
    <mergeCell ref="D318:E318"/>
    <mergeCell ref="F318:G318"/>
    <mergeCell ref="H318:I318"/>
    <mergeCell ref="K318:L318"/>
    <mergeCell ref="M318:N318"/>
    <mergeCell ref="A320:R320"/>
    <mergeCell ref="B321:R321"/>
    <mergeCell ref="B322:C322"/>
    <mergeCell ref="D322:E322"/>
    <mergeCell ref="F322:G322"/>
    <mergeCell ref="H322:I322"/>
    <mergeCell ref="K322:L322"/>
    <mergeCell ref="M322:N322"/>
    <mergeCell ref="O322:P322"/>
    <mergeCell ref="Q322:R322"/>
    <mergeCell ref="O323:P323"/>
    <mergeCell ref="Q323:R323"/>
    <mergeCell ref="B324:C324"/>
    <mergeCell ref="D324:E324"/>
    <mergeCell ref="F324:G324"/>
    <mergeCell ref="H324:I324"/>
    <mergeCell ref="K324:L324"/>
    <mergeCell ref="M324:N324"/>
    <mergeCell ref="O324:P324"/>
    <mergeCell ref="Q324:R324"/>
    <mergeCell ref="B323:C323"/>
    <mergeCell ref="D323:E323"/>
    <mergeCell ref="F323:G323"/>
    <mergeCell ref="H323:I323"/>
    <mergeCell ref="K323:L323"/>
    <mergeCell ref="M323:N323"/>
    <mergeCell ref="O325:P325"/>
    <mergeCell ref="Q325:R325"/>
    <mergeCell ref="B326:C326"/>
    <mergeCell ref="D326:E326"/>
    <mergeCell ref="F326:G326"/>
    <mergeCell ref="H326:I326"/>
    <mergeCell ref="K326:L326"/>
    <mergeCell ref="M326:N326"/>
    <mergeCell ref="O326:P326"/>
    <mergeCell ref="Q326:R326"/>
    <mergeCell ref="B325:C325"/>
    <mergeCell ref="D325:E325"/>
    <mergeCell ref="F325:G325"/>
    <mergeCell ref="H325:I325"/>
    <mergeCell ref="K325:L325"/>
    <mergeCell ref="M325:N325"/>
    <mergeCell ref="O327:P327"/>
    <mergeCell ref="Q327:R327"/>
    <mergeCell ref="B328:C328"/>
    <mergeCell ref="D328:E328"/>
    <mergeCell ref="F328:G328"/>
    <mergeCell ref="H328:I328"/>
    <mergeCell ref="K328:L328"/>
    <mergeCell ref="M328:N328"/>
    <mergeCell ref="O328:P328"/>
    <mergeCell ref="Q328:R328"/>
    <mergeCell ref="B327:C327"/>
    <mergeCell ref="D327:E327"/>
    <mergeCell ref="F327:G327"/>
    <mergeCell ref="H327:I327"/>
    <mergeCell ref="K327:L327"/>
    <mergeCell ref="M327:N327"/>
    <mergeCell ref="O329:P329"/>
    <mergeCell ref="Q329:R329"/>
    <mergeCell ref="B330:C330"/>
    <mergeCell ref="D330:E330"/>
    <mergeCell ref="F330:G330"/>
    <mergeCell ref="H330:I330"/>
    <mergeCell ref="K330:L330"/>
    <mergeCell ref="M330:N330"/>
    <mergeCell ref="O330:P330"/>
    <mergeCell ref="Q330:R330"/>
    <mergeCell ref="B329:C329"/>
    <mergeCell ref="D329:E329"/>
    <mergeCell ref="F329:G329"/>
    <mergeCell ref="H329:I329"/>
    <mergeCell ref="K329:L329"/>
    <mergeCell ref="M329:N329"/>
    <mergeCell ref="O331:P331"/>
    <mergeCell ref="Q331:R331"/>
    <mergeCell ref="B332:C332"/>
    <mergeCell ref="D332:E332"/>
    <mergeCell ref="F332:G332"/>
    <mergeCell ref="H332:I332"/>
    <mergeCell ref="K332:L332"/>
    <mergeCell ref="M332:N332"/>
    <mergeCell ref="O332:P332"/>
    <mergeCell ref="Q332:R332"/>
    <mergeCell ref="B331:C331"/>
    <mergeCell ref="D331:E331"/>
    <mergeCell ref="F331:G331"/>
    <mergeCell ref="H331:I331"/>
    <mergeCell ref="K331:L331"/>
    <mergeCell ref="M331:N331"/>
    <mergeCell ref="O333:P333"/>
    <mergeCell ref="Q333:R333"/>
    <mergeCell ref="A334:R334"/>
    <mergeCell ref="B335:R335"/>
    <mergeCell ref="B336:C336"/>
    <mergeCell ref="D336:E336"/>
    <mergeCell ref="F336:G336"/>
    <mergeCell ref="H336:I336"/>
    <mergeCell ref="K336:L336"/>
    <mergeCell ref="M336:N336"/>
    <mergeCell ref="B333:C333"/>
    <mergeCell ref="D333:E333"/>
    <mergeCell ref="F333:G333"/>
    <mergeCell ref="H333:I333"/>
    <mergeCell ref="K333:L333"/>
    <mergeCell ref="M333:N333"/>
    <mergeCell ref="O336:P336"/>
    <mergeCell ref="Q336:R336"/>
    <mergeCell ref="B337:C337"/>
    <mergeCell ref="D337:E337"/>
    <mergeCell ref="F337:G337"/>
    <mergeCell ref="H337:I337"/>
    <mergeCell ref="K337:L337"/>
    <mergeCell ref="M337:N337"/>
    <mergeCell ref="O337:P337"/>
    <mergeCell ref="Q337:R337"/>
    <mergeCell ref="O338:P338"/>
    <mergeCell ref="Q338:R338"/>
    <mergeCell ref="B339:C339"/>
    <mergeCell ref="D339:E339"/>
    <mergeCell ref="F339:G339"/>
    <mergeCell ref="H339:I339"/>
    <mergeCell ref="K339:L339"/>
    <mergeCell ref="M339:N339"/>
    <mergeCell ref="O339:P339"/>
    <mergeCell ref="Q339:R339"/>
    <mergeCell ref="B338:C338"/>
    <mergeCell ref="D338:E338"/>
    <mergeCell ref="F338:G338"/>
    <mergeCell ref="H338:I338"/>
    <mergeCell ref="K338:L338"/>
    <mergeCell ref="M338:N338"/>
    <mergeCell ref="O340:P340"/>
    <mergeCell ref="Q340:R340"/>
    <mergeCell ref="B341:C341"/>
    <mergeCell ref="D341:E341"/>
    <mergeCell ref="F341:G341"/>
    <mergeCell ref="H341:I341"/>
    <mergeCell ref="K341:L341"/>
    <mergeCell ref="M341:N341"/>
    <mergeCell ref="O341:P341"/>
    <mergeCell ref="Q341:R341"/>
    <mergeCell ref="B340:C340"/>
    <mergeCell ref="D340:E340"/>
    <mergeCell ref="F340:G340"/>
    <mergeCell ref="H340:I340"/>
    <mergeCell ref="K340:L340"/>
    <mergeCell ref="M340:N340"/>
    <mergeCell ref="O342:P342"/>
    <mergeCell ref="Q342:R342"/>
    <mergeCell ref="B343:C343"/>
    <mergeCell ref="D343:E343"/>
    <mergeCell ref="F343:G343"/>
    <mergeCell ref="H343:I343"/>
    <mergeCell ref="K343:L343"/>
    <mergeCell ref="M343:N343"/>
    <mergeCell ref="O343:P343"/>
    <mergeCell ref="Q343:R343"/>
    <mergeCell ref="B342:C342"/>
    <mergeCell ref="D342:E342"/>
    <mergeCell ref="F342:G342"/>
    <mergeCell ref="H342:I342"/>
    <mergeCell ref="K342:L342"/>
    <mergeCell ref="M342:N342"/>
    <mergeCell ref="O344:P344"/>
    <mergeCell ref="Q344:R344"/>
    <mergeCell ref="B345:C345"/>
    <mergeCell ref="D345:E345"/>
    <mergeCell ref="F345:G345"/>
    <mergeCell ref="H345:I345"/>
    <mergeCell ref="K345:L345"/>
    <mergeCell ref="M345:N345"/>
    <mergeCell ref="O345:P345"/>
    <mergeCell ref="Q345:R345"/>
    <mergeCell ref="B344:C344"/>
    <mergeCell ref="D344:E344"/>
    <mergeCell ref="F344:G344"/>
    <mergeCell ref="H344:I344"/>
    <mergeCell ref="K344:L344"/>
    <mergeCell ref="M344:N344"/>
    <mergeCell ref="O346:P346"/>
    <mergeCell ref="Q346:R346"/>
    <mergeCell ref="B347:C347"/>
    <mergeCell ref="D347:E347"/>
    <mergeCell ref="F347:G347"/>
    <mergeCell ref="H347:I347"/>
    <mergeCell ref="K347:L347"/>
    <mergeCell ref="M347:N347"/>
    <mergeCell ref="O347:P347"/>
    <mergeCell ref="Q347:R347"/>
    <mergeCell ref="B346:C346"/>
    <mergeCell ref="D346:E346"/>
    <mergeCell ref="F346:G346"/>
    <mergeCell ref="H346:I346"/>
    <mergeCell ref="K346:L346"/>
    <mergeCell ref="M346:N346"/>
    <mergeCell ref="O348:P348"/>
    <mergeCell ref="Q348:R348"/>
    <mergeCell ref="A349:R349"/>
    <mergeCell ref="B350:R350"/>
    <mergeCell ref="B351:C351"/>
    <mergeCell ref="D351:E351"/>
    <mergeCell ref="F351:G351"/>
    <mergeCell ref="H351:I351"/>
    <mergeCell ref="K351:L351"/>
    <mergeCell ref="M351:N351"/>
    <mergeCell ref="B348:C348"/>
    <mergeCell ref="D348:E348"/>
    <mergeCell ref="F348:G348"/>
    <mergeCell ref="H348:I348"/>
    <mergeCell ref="K348:L348"/>
    <mergeCell ref="M348:N348"/>
    <mergeCell ref="O351:P351"/>
    <mergeCell ref="Q351:R351"/>
    <mergeCell ref="B352:C352"/>
    <mergeCell ref="D352:E352"/>
    <mergeCell ref="F352:G352"/>
    <mergeCell ref="H352:I352"/>
    <mergeCell ref="K352:L352"/>
    <mergeCell ref="M352:N352"/>
    <mergeCell ref="O352:P352"/>
    <mergeCell ref="Q352:R352"/>
    <mergeCell ref="O353:P353"/>
    <mergeCell ref="Q353:R353"/>
    <mergeCell ref="B354:C354"/>
    <mergeCell ref="D354:E354"/>
    <mergeCell ref="F354:G354"/>
    <mergeCell ref="H354:I354"/>
    <mergeCell ref="K354:L354"/>
    <mergeCell ref="M354:N354"/>
    <mergeCell ref="O354:P354"/>
    <mergeCell ref="Q354:R354"/>
    <mergeCell ref="B353:C353"/>
    <mergeCell ref="D353:E353"/>
    <mergeCell ref="F353:G353"/>
    <mergeCell ref="H353:I353"/>
    <mergeCell ref="K353:L353"/>
    <mergeCell ref="M353:N353"/>
    <mergeCell ref="O355:P355"/>
    <mergeCell ref="Q355:R355"/>
    <mergeCell ref="B356:C356"/>
    <mergeCell ref="D356:E356"/>
    <mergeCell ref="F356:G356"/>
    <mergeCell ref="H356:I356"/>
    <mergeCell ref="K356:L356"/>
    <mergeCell ref="M356:N356"/>
    <mergeCell ref="O356:P356"/>
    <mergeCell ref="Q356:R356"/>
    <mergeCell ref="B355:C355"/>
    <mergeCell ref="D355:E355"/>
    <mergeCell ref="F355:G355"/>
    <mergeCell ref="H355:I355"/>
    <mergeCell ref="K355:L355"/>
    <mergeCell ref="M355:N355"/>
    <mergeCell ref="O357:P357"/>
    <mergeCell ref="Q357:R357"/>
    <mergeCell ref="B358:C358"/>
    <mergeCell ref="D358:E358"/>
    <mergeCell ref="F358:G358"/>
    <mergeCell ref="H358:I358"/>
    <mergeCell ref="K358:L358"/>
    <mergeCell ref="M358:N358"/>
    <mergeCell ref="O358:P358"/>
    <mergeCell ref="Q358:R358"/>
    <mergeCell ref="B357:C357"/>
    <mergeCell ref="D357:E357"/>
    <mergeCell ref="F357:G357"/>
    <mergeCell ref="H357:I357"/>
    <mergeCell ref="K357:L357"/>
    <mergeCell ref="M357:N357"/>
    <mergeCell ref="O359:P359"/>
    <mergeCell ref="Q359:R359"/>
    <mergeCell ref="B360:C360"/>
    <mergeCell ref="D360:E360"/>
    <mergeCell ref="F360:G360"/>
    <mergeCell ref="H360:I360"/>
    <mergeCell ref="K360:L360"/>
    <mergeCell ref="M360:N360"/>
    <mergeCell ref="O360:P360"/>
    <mergeCell ref="Q360:R360"/>
    <mergeCell ref="B359:C359"/>
    <mergeCell ref="D359:E359"/>
    <mergeCell ref="F359:G359"/>
    <mergeCell ref="H359:I359"/>
    <mergeCell ref="K359:L359"/>
    <mergeCell ref="M359:N359"/>
    <mergeCell ref="A363:R363"/>
    <mergeCell ref="O361:P361"/>
    <mergeCell ref="Q361:R361"/>
    <mergeCell ref="B362:C362"/>
    <mergeCell ref="D362:E362"/>
    <mergeCell ref="F362:G362"/>
    <mergeCell ref="H362:I362"/>
    <mergeCell ref="K362:L362"/>
    <mergeCell ref="M362:N362"/>
    <mergeCell ref="O362:P362"/>
    <mergeCell ref="Q362:R362"/>
    <mergeCell ref="B361:C361"/>
    <mergeCell ref="D361:E361"/>
    <mergeCell ref="F361:G361"/>
    <mergeCell ref="H361:I361"/>
    <mergeCell ref="K361:L361"/>
    <mergeCell ref="M361:N36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88885-9A52-4B99-BB21-7321180209D7}">
  <sheetPr codeName="Hoja15"/>
  <dimension ref="A1:X80"/>
  <sheetViews>
    <sheetView workbookViewId="0">
      <selection sqref="A1:R1"/>
    </sheetView>
  </sheetViews>
  <sheetFormatPr baseColWidth="10" defaultColWidth="0" defaultRowHeight="15" customHeight="1" zeroHeight="1" x14ac:dyDescent="0.25"/>
  <cols>
    <col min="1" max="1" width="29.85546875" bestFit="1" customWidth="1"/>
    <col min="2" max="4" width="11.42578125" style="301" customWidth="1"/>
    <col min="5" max="5" width="12.28515625" style="301" bestFit="1" customWidth="1"/>
    <col min="6" max="8" width="12.7109375" style="301" customWidth="1"/>
    <col min="9" max="9" width="11.42578125" style="301" customWidth="1"/>
    <col min="10" max="10" width="1.28515625" style="301" customWidth="1"/>
    <col min="11" max="12" width="12.5703125" style="301" customWidth="1"/>
    <col min="13" max="15" width="11.42578125" style="301" customWidth="1"/>
    <col min="16" max="17" width="14" style="301" customWidth="1"/>
    <col min="18" max="18" width="11.42578125" style="301" customWidth="1"/>
    <col min="19" max="22" width="11.42578125" hidden="1" customWidth="1"/>
    <col min="23" max="23" width="24" hidden="1" customWidth="1"/>
    <col min="24" max="16384" width="11.42578125" hidden="1"/>
  </cols>
  <sheetData>
    <row r="1" spans="1:24" ht="53.25" customHeight="1" x14ac:dyDescent="0.25">
      <c r="A1" s="471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</row>
    <row r="2" spans="1:24" ht="21" x14ac:dyDescent="0.35">
      <c r="A2" s="481" t="s">
        <v>91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</row>
    <row r="3" spans="1:24" ht="21" x14ac:dyDescent="0.25">
      <c r="A3" s="474" t="s">
        <v>92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6"/>
    </row>
    <row r="4" spans="1:24" ht="21" x14ac:dyDescent="0.35">
      <c r="A4" s="480" t="s">
        <v>93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</row>
    <row r="5" spans="1:24" x14ac:dyDescent="0.25">
      <c r="A5" s="56"/>
      <c r="B5" s="321" t="s">
        <v>115</v>
      </c>
      <c r="C5" s="322"/>
      <c r="D5" s="322"/>
      <c r="E5" s="322"/>
      <c r="F5" s="322"/>
      <c r="G5" s="322"/>
      <c r="H5" s="322"/>
      <c r="I5" s="323"/>
      <c r="J5" s="262"/>
      <c r="K5" s="321" t="str">
        <f>CONCATENATE("acumulado ",B5)</f>
        <v>acumulado mayo</v>
      </c>
      <c r="L5" s="322"/>
      <c r="M5" s="322"/>
      <c r="N5" s="322"/>
      <c r="O5" s="322"/>
      <c r="P5" s="322"/>
      <c r="Q5" s="322"/>
      <c r="R5" s="323"/>
    </row>
    <row r="6" spans="1:24" x14ac:dyDescent="0.25">
      <c r="A6" s="3"/>
      <c r="B6" s="263">
        <v>2019</v>
      </c>
      <c r="C6" s="263">
        <v>2021</v>
      </c>
      <c r="D6" s="263">
        <v>2022</v>
      </c>
      <c r="E6" s="4" t="s">
        <v>4</v>
      </c>
      <c r="F6" s="4" t="s">
        <v>5</v>
      </c>
      <c r="G6" s="4" t="s">
        <v>6</v>
      </c>
      <c r="H6" s="4" t="s">
        <v>7</v>
      </c>
      <c r="I6" s="263" t="s">
        <v>94</v>
      </c>
      <c r="J6" s="264"/>
      <c r="K6" s="263">
        <v>2019</v>
      </c>
      <c r="L6" s="263">
        <v>2021</v>
      </c>
      <c r="M6" s="263">
        <v>2022</v>
      </c>
      <c r="N6" s="4" t="s">
        <v>4</v>
      </c>
      <c r="O6" s="4" t="s">
        <v>5</v>
      </c>
      <c r="P6" s="4" t="s">
        <v>6</v>
      </c>
      <c r="Q6" s="4" t="s">
        <v>7</v>
      </c>
      <c r="R6" s="263" t="s">
        <v>94</v>
      </c>
      <c r="X6" s="265"/>
    </row>
    <row r="7" spans="1:24" x14ac:dyDescent="0.25">
      <c r="A7" s="266" t="s">
        <v>95</v>
      </c>
      <c r="B7" s="267">
        <v>634696</v>
      </c>
      <c r="C7" s="267">
        <v>212128</v>
      </c>
      <c r="D7" s="267">
        <v>618612</v>
      </c>
      <c r="E7" s="268">
        <f t="shared" ref="E7:E9" si="0">IFERROR(D7/C7-1,"-")</f>
        <v>1.9162203952330668</v>
      </c>
      <c r="F7" s="268">
        <f t="shared" ref="F7:F9" si="1">IFERROR(D7/B7-1,"-")</f>
        <v>-2.5341265739818764E-2</v>
      </c>
      <c r="G7" s="267">
        <f t="shared" ref="G7:G9" si="2">IFERROR(D7-C7,"-")</f>
        <v>406484</v>
      </c>
      <c r="H7" s="267">
        <f t="shared" ref="H7:H9" si="3">IFERROR(D7-B7,"-")</f>
        <v>-16084</v>
      </c>
      <c r="I7" s="268">
        <f>D7/$D$7</f>
        <v>1</v>
      </c>
      <c r="J7" s="269"/>
      <c r="K7" s="267">
        <v>3457208</v>
      </c>
      <c r="L7" s="267">
        <v>734073</v>
      </c>
      <c r="M7" s="267">
        <v>3090916</v>
      </c>
      <c r="N7" s="268">
        <f t="shared" ref="N7:N9" si="4">IFERROR(M7/L7-1,"-")</f>
        <v>3.2106384514891575</v>
      </c>
      <c r="O7" s="268">
        <f t="shared" ref="O7:O9" si="5">IFERROR(M7/K7-1,"-")</f>
        <v>-0.10595023498730771</v>
      </c>
      <c r="P7" s="267">
        <f t="shared" ref="P7:P9" si="6">IFERROR(M7-L7,"-")</f>
        <v>2356843</v>
      </c>
      <c r="Q7" s="267">
        <f t="shared" ref="Q7:Q9" si="7">IFERROR(M7-K7,"-")</f>
        <v>-366292</v>
      </c>
      <c r="R7" s="268">
        <f>M7/$M$7</f>
        <v>1</v>
      </c>
      <c r="X7" s="270"/>
    </row>
    <row r="8" spans="1:24" x14ac:dyDescent="0.25">
      <c r="A8" s="271" t="s">
        <v>96</v>
      </c>
      <c r="B8" s="272">
        <v>585520</v>
      </c>
      <c r="C8" s="272">
        <v>210017</v>
      </c>
      <c r="D8" s="272">
        <v>580054</v>
      </c>
      <c r="E8" s="273">
        <f t="shared" si="0"/>
        <v>1.7619383192789155</v>
      </c>
      <c r="F8" s="274">
        <f t="shared" si="1"/>
        <v>-9.3352917065172569E-3</v>
      </c>
      <c r="G8" s="272">
        <f t="shared" si="2"/>
        <v>370037</v>
      </c>
      <c r="H8" s="272">
        <f t="shared" si="3"/>
        <v>-5466</v>
      </c>
      <c r="I8" s="273">
        <f>D8/$D$7</f>
        <v>0.93767013895624396</v>
      </c>
      <c r="J8" s="264"/>
      <c r="K8" s="272">
        <v>3073592</v>
      </c>
      <c r="L8" s="272">
        <v>716692</v>
      </c>
      <c r="M8" s="272">
        <v>2821512</v>
      </c>
      <c r="N8" s="273">
        <f t="shared" si="4"/>
        <v>2.9368543251494366</v>
      </c>
      <c r="O8" s="273">
        <f t="shared" si="5"/>
        <v>-8.2014789210799632E-2</v>
      </c>
      <c r="P8" s="272">
        <f t="shared" si="6"/>
        <v>2104820</v>
      </c>
      <c r="Q8" s="272">
        <f t="shared" si="7"/>
        <v>-252080</v>
      </c>
      <c r="R8" s="273">
        <f t="shared" ref="R8:R9" si="8">M8/$M$7</f>
        <v>0.91284007718100391</v>
      </c>
    </row>
    <row r="9" spans="1:24" x14ac:dyDescent="0.25">
      <c r="A9" s="271" t="s">
        <v>97</v>
      </c>
      <c r="B9" s="272">
        <v>49176</v>
      </c>
      <c r="C9" s="272">
        <v>2111</v>
      </c>
      <c r="D9" s="272">
        <v>38558</v>
      </c>
      <c r="E9" s="273">
        <f t="shared" si="0"/>
        <v>17.265277119848413</v>
      </c>
      <c r="F9" s="274">
        <f t="shared" si="1"/>
        <v>-0.21591833414673822</v>
      </c>
      <c r="G9" s="272">
        <f t="shared" si="2"/>
        <v>36447</v>
      </c>
      <c r="H9" s="272">
        <f t="shared" si="3"/>
        <v>-10618</v>
      </c>
      <c r="I9" s="273">
        <f>D9/$D$7</f>
        <v>6.232986104375602E-2</v>
      </c>
      <c r="J9" s="264"/>
      <c r="K9" s="272">
        <v>383616</v>
      </c>
      <c r="L9" s="272">
        <v>17381</v>
      </c>
      <c r="M9" s="272">
        <v>269404</v>
      </c>
      <c r="N9" s="273">
        <f t="shared" si="4"/>
        <v>14.499913698866578</v>
      </c>
      <c r="O9" s="273">
        <f t="shared" si="5"/>
        <v>-0.29772480814147484</v>
      </c>
      <c r="P9" s="272">
        <f t="shared" si="6"/>
        <v>252023</v>
      </c>
      <c r="Q9" s="272">
        <f t="shared" si="7"/>
        <v>-114212</v>
      </c>
      <c r="R9" s="273">
        <f t="shared" si="8"/>
        <v>8.7159922818996052E-2</v>
      </c>
    </row>
    <row r="10" spans="1:24" ht="21" x14ac:dyDescent="0.35">
      <c r="A10" s="480" t="s">
        <v>98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</row>
    <row r="11" spans="1:24" x14ac:dyDescent="0.25">
      <c r="A11" s="56"/>
      <c r="B11" s="321" t="s">
        <v>115</v>
      </c>
      <c r="C11" s="322"/>
      <c r="D11" s="322"/>
      <c r="E11" s="322"/>
      <c r="F11" s="322"/>
      <c r="G11" s="322"/>
      <c r="H11" s="322"/>
      <c r="I11" s="323"/>
      <c r="J11" s="262"/>
      <c r="K11" s="321" t="str">
        <f>CONCATENATE("acumulado ",B11)</f>
        <v>acumulado mayo</v>
      </c>
      <c r="L11" s="322"/>
      <c r="M11" s="322"/>
      <c r="N11" s="322"/>
      <c r="O11" s="322"/>
      <c r="P11" s="322"/>
      <c r="Q11" s="322"/>
      <c r="R11" s="323"/>
      <c r="W11" s="275"/>
    </row>
    <row r="12" spans="1:24" x14ac:dyDescent="0.25">
      <c r="A12" s="3" t="s">
        <v>99</v>
      </c>
      <c r="B12" s="263">
        <v>2019</v>
      </c>
      <c r="C12" s="263">
        <v>2021</v>
      </c>
      <c r="D12" s="263">
        <v>2022</v>
      </c>
      <c r="E12" s="4" t="s">
        <v>4</v>
      </c>
      <c r="F12" s="4" t="s">
        <v>5</v>
      </c>
      <c r="G12" s="4" t="s">
        <v>6</v>
      </c>
      <c r="H12" s="4" t="s">
        <v>7</v>
      </c>
      <c r="I12" s="263" t="s">
        <v>94</v>
      </c>
      <c r="J12" s="264"/>
      <c r="K12" s="263">
        <v>2019</v>
      </c>
      <c r="L12" s="263">
        <v>2021</v>
      </c>
      <c r="M12" s="263">
        <v>2022</v>
      </c>
      <c r="N12" s="4" t="s">
        <v>4</v>
      </c>
      <c r="O12" s="4" t="s">
        <v>5</v>
      </c>
      <c r="P12" s="4" t="s">
        <v>6</v>
      </c>
      <c r="Q12" s="4" t="s">
        <v>7</v>
      </c>
      <c r="R12" s="263" t="s">
        <v>94</v>
      </c>
      <c r="W12" s="276"/>
    </row>
    <row r="13" spans="1:24" x14ac:dyDescent="0.25">
      <c r="A13" s="277" t="s">
        <v>100</v>
      </c>
      <c r="B13" s="278">
        <v>634696</v>
      </c>
      <c r="C13" s="278">
        <v>212128</v>
      </c>
      <c r="D13" s="278">
        <v>618612</v>
      </c>
      <c r="E13" s="279">
        <f>IFERROR(D13/C13-1,"-")</f>
        <v>1.9162203952330668</v>
      </c>
      <c r="F13" s="279">
        <f>IFERROR(D13/B13-1,"-")</f>
        <v>-2.5341265739818764E-2</v>
      </c>
      <c r="G13" s="278">
        <f>IFERROR(D13-C13,"-")</f>
        <v>406484</v>
      </c>
      <c r="H13" s="278">
        <f>IFERROR(D13-B13,"-")</f>
        <v>-16084</v>
      </c>
      <c r="I13" s="279">
        <f>IFERROR(D13/$D$7,"-")</f>
        <v>1</v>
      </c>
      <c r="J13" s="269"/>
      <c r="K13" s="267">
        <v>3457208</v>
      </c>
      <c r="L13" s="267">
        <v>734073</v>
      </c>
      <c r="M13" s="267">
        <v>3090916</v>
      </c>
      <c r="N13" s="268">
        <f t="shared" ref="N13:N36" si="9">IFERROR(M13/L13-1,"-")</f>
        <v>3.2106384514891575</v>
      </c>
      <c r="O13" s="268">
        <f t="shared" ref="O13:O36" si="10">IFERROR(M13/K13-1,"-")</f>
        <v>-0.10595023498730771</v>
      </c>
      <c r="P13" s="267">
        <f t="shared" ref="P13:P36" si="11">IFERROR(M13-L13,"-")</f>
        <v>2356843</v>
      </c>
      <c r="Q13" s="267">
        <f t="shared" ref="Q13:Q36" si="12">IFERROR(M13-K13,"-")</f>
        <v>-366292</v>
      </c>
      <c r="R13" s="268">
        <f>M13/$M$13</f>
        <v>1</v>
      </c>
      <c r="W13" s="276"/>
    </row>
    <row r="14" spans="1:24" x14ac:dyDescent="0.25">
      <c r="A14" s="280" t="s">
        <v>101</v>
      </c>
      <c r="B14" s="281">
        <v>285082</v>
      </c>
      <c r="C14" s="281">
        <v>148180</v>
      </c>
      <c r="D14" s="281">
        <v>267238</v>
      </c>
      <c r="E14" s="282">
        <f t="shared" ref="E14:E36" si="13">IFERROR(D14/C14-1,"-")</f>
        <v>0.80346875421784314</v>
      </c>
      <c r="F14" s="282">
        <f t="shared" ref="F14:F36" si="14">IFERROR(D14/B14-1,"-")</f>
        <v>-6.2592517240653511E-2</v>
      </c>
      <c r="G14" s="281">
        <f t="shared" ref="G14:G36" si="15">IFERROR(D14-C14,"-")</f>
        <v>119058</v>
      </c>
      <c r="H14" s="281">
        <f t="shared" ref="H14:H36" si="16">IFERROR(D14-B14,"-")</f>
        <v>-17844</v>
      </c>
      <c r="I14" s="282">
        <f t="shared" ref="I14:I20" si="17">IFERROR(D14/$D$7,"-")</f>
        <v>0.43199614621119536</v>
      </c>
      <c r="J14" s="269"/>
      <c r="K14" s="281">
        <v>1304359</v>
      </c>
      <c r="L14" s="281">
        <v>514744</v>
      </c>
      <c r="M14" s="281">
        <v>1148589</v>
      </c>
      <c r="N14" s="282">
        <f t="shared" si="9"/>
        <v>1.2313790932968622</v>
      </c>
      <c r="O14" s="282">
        <f t="shared" si="10"/>
        <v>-0.1194226436126864</v>
      </c>
      <c r="P14" s="281">
        <f t="shared" si="11"/>
        <v>633845</v>
      </c>
      <c r="Q14" s="281">
        <f t="shared" si="12"/>
        <v>-155770</v>
      </c>
      <c r="R14" s="282">
        <f t="shared" ref="R14:R36" si="18">M14/$M$13</f>
        <v>0.37160149289078059</v>
      </c>
    </row>
    <row r="15" spans="1:24" x14ac:dyDescent="0.25">
      <c r="A15" s="271" t="s">
        <v>102</v>
      </c>
      <c r="B15" s="272">
        <v>123681</v>
      </c>
      <c r="C15" s="272">
        <v>94380</v>
      </c>
      <c r="D15" s="272">
        <v>138654</v>
      </c>
      <c r="E15" s="273">
        <f t="shared" si="13"/>
        <v>0.46910362364907821</v>
      </c>
      <c r="F15" s="273">
        <f t="shared" si="14"/>
        <v>0.12106144031823796</v>
      </c>
      <c r="G15" s="272">
        <f t="shared" si="15"/>
        <v>44274</v>
      </c>
      <c r="H15" s="272">
        <f t="shared" si="16"/>
        <v>14973</v>
      </c>
      <c r="I15" s="273">
        <f t="shared" si="17"/>
        <v>0.2241372621287657</v>
      </c>
      <c r="J15" s="264"/>
      <c r="K15" s="272">
        <v>566265</v>
      </c>
      <c r="L15" s="272">
        <v>329755</v>
      </c>
      <c r="M15" s="272">
        <v>594353</v>
      </c>
      <c r="N15" s="273">
        <f t="shared" si="9"/>
        <v>0.80240784825097422</v>
      </c>
      <c r="O15" s="273">
        <f t="shared" si="10"/>
        <v>4.9602218042789081E-2</v>
      </c>
      <c r="P15" s="272">
        <f t="shared" si="11"/>
        <v>264598</v>
      </c>
      <c r="Q15" s="272">
        <f t="shared" si="12"/>
        <v>28088</v>
      </c>
      <c r="R15" s="273">
        <f t="shared" si="18"/>
        <v>0.19229024664533104</v>
      </c>
    </row>
    <row r="16" spans="1:24" x14ac:dyDescent="0.25">
      <c r="A16" s="283" t="s">
        <v>103</v>
      </c>
      <c r="B16" s="284">
        <v>161401</v>
      </c>
      <c r="C16" s="284">
        <v>53800</v>
      </c>
      <c r="D16" s="284">
        <v>128584</v>
      </c>
      <c r="E16" s="285">
        <f t="shared" si="13"/>
        <v>1.3900371747211895</v>
      </c>
      <c r="F16" s="285">
        <f t="shared" si="14"/>
        <v>-0.20332587778266553</v>
      </c>
      <c r="G16" s="284">
        <f t="shared" si="15"/>
        <v>74784</v>
      </c>
      <c r="H16" s="284">
        <f t="shared" si="16"/>
        <v>-32817</v>
      </c>
      <c r="I16" s="285">
        <f t="shared" si="17"/>
        <v>0.2078588840824297</v>
      </c>
      <c r="J16" s="264"/>
      <c r="K16" s="284">
        <v>738094</v>
      </c>
      <c r="L16" s="284">
        <v>184989</v>
      </c>
      <c r="M16" s="284">
        <v>554236</v>
      </c>
      <c r="N16" s="285">
        <f t="shared" si="9"/>
        <v>1.9960484136894627</v>
      </c>
      <c r="O16" s="285">
        <f t="shared" si="10"/>
        <v>-0.24909835332627006</v>
      </c>
      <c r="P16" s="284">
        <f t="shared" si="11"/>
        <v>369247</v>
      </c>
      <c r="Q16" s="284">
        <f t="shared" si="12"/>
        <v>-183858</v>
      </c>
      <c r="R16" s="285">
        <f t="shared" si="18"/>
        <v>0.17931124624544956</v>
      </c>
    </row>
    <row r="17" spans="1:19" x14ac:dyDescent="0.25">
      <c r="A17" s="280" t="s">
        <v>104</v>
      </c>
      <c r="B17" s="281">
        <v>349614</v>
      </c>
      <c r="C17" s="281">
        <v>63948</v>
      </c>
      <c r="D17" s="281">
        <v>351374</v>
      </c>
      <c r="E17" s="282">
        <f t="shared" si="13"/>
        <v>4.4946831800838183</v>
      </c>
      <c r="F17" s="282">
        <f t="shared" si="14"/>
        <v>5.0341233474631153E-3</v>
      </c>
      <c r="G17" s="281">
        <f t="shared" si="15"/>
        <v>287426</v>
      </c>
      <c r="H17" s="281">
        <f t="shared" si="16"/>
        <v>1760</v>
      </c>
      <c r="I17" s="282">
        <f t="shared" si="17"/>
        <v>0.56800385378880458</v>
      </c>
      <c r="J17" s="269"/>
      <c r="K17" s="281">
        <v>2152849</v>
      </c>
      <c r="L17" s="281">
        <v>219329</v>
      </c>
      <c r="M17" s="281">
        <v>1942327</v>
      </c>
      <c r="N17" s="282">
        <f t="shared" si="9"/>
        <v>7.8557691869292245</v>
      </c>
      <c r="O17" s="282">
        <f t="shared" si="10"/>
        <v>-9.7787629322818259E-2</v>
      </c>
      <c r="P17" s="281">
        <f t="shared" si="11"/>
        <v>1722998</v>
      </c>
      <c r="Q17" s="281">
        <f t="shared" si="12"/>
        <v>-210522</v>
      </c>
      <c r="R17" s="282">
        <f t="shared" si="18"/>
        <v>0.62839850710921941</v>
      </c>
    </row>
    <row r="18" spans="1:19" x14ac:dyDescent="0.25">
      <c r="A18" s="271" t="s">
        <v>105</v>
      </c>
      <c r="B18" s="272">
        <v>184187</v>
      </c>
      <c r="C18" s="272">
        <v>2111</v>
      </c>
      <c r="D18" s="272">
        <v>188488</v>
      </c>
      <c r="E18" s="273">
        <f t="shared" si="13"/>
        <v>88.288488867835156</v>
      </c>
      <c r="F18" s="273">
        <f t="shared" si="14"/>
        <v>2.3351268004799364E-2</v>
      </c>
      <c r="G18" s="272">
        <f t="shared" si="15"/>
        <v>186377</v>
      </c>
      <c r="H18" s="272">
        <f t="shared" si="16"/>
        <v>4301</v>
      </c>
      <c r="I18" s="273">
        <f t="shared" si="17"/>
        <v>0.30469502693125899</v>
      </c>
      <c r="J18" s="264"/>
      <c r="K18" s="272">
        <v>934644</v>
      </c>
      <c r="L18" s="272">
        <v>5081</v>
      </c>
      <c r="M18" s="272">
        <v>852259</v>
      </c>
      <c r="N18" s="273">
        <f t="shared" si="9"/>
        <v>166.73450108246408</v>
      </c>
      <c r="O18" s="273">
        <f t="shared" si="10"/>
        <v>-8.8145860883930172E-2</v>
      </c>
      <c r="P18" s="272">
        <f t="shared" si="11"/>
        <v>847178</v>
      </c>
      <c r="Q18" s="272">
        <f t="shared" si="12"/>
        <v>-82385</v>
      </c>
      <c r="R18" s="273">
        <f t="shared" si="18"/>
        <v>0.27573023660300056</v>
      </c>
      <c r="S18" s="286"/>
    </row>
    <row r="19" spans="1:19" x14ac:dyDescent="0.25">
      <c r="A19" s="271" t="s">
        <v>26</v>
      </c>
      <c r="B19" s="272">
        <v>51448</v>
      </c>
      <c r="C19" s="272">
        <v>15309</v>
      </c>
      <c r="D19" s="272">
        <v>36292</v>
      </c>
      <c r="E19" s="273">
        <f t="shared" si="13"/>
        <v>1.3706316545822719</v>
      </c>
      <c r="F19" s="273">
        <f t="shared" si="14"/>
        <v>-0.29458871093142591</v>
      </c>
      <c r="G19" s="272">
        <f t="shared" si="15"/>
        <v>20983</v>
      </c>
      <c r="H19" s="272">
        <f t="shared" si="16"/>
        <v>-15156</v>
      </c>
      <c r="I19" s="273">
        <f t="shared" si="17"/>
        <v>5.8666821852793025E-2</v>
      </c>
      <c r="J19" s="264"/>
      <c r="K19" s="272">
        <v>374531</v>
      </c>
      <c r="L19" s="272">
        <v>60022</v>
      </c>
      <c r="M19" s="272">
        <v>284760</v>
      </c>
      <c r="N19" s="273">
        <f t="shared" si="9"/>
        <v>3.7442604378394586</v>
      </c>
      <c r="O19" s="273">
        <f t="shared" si="10"/>
        <v>-0.239689104506703</v>
      </c>
      <c r="P19" s="272">
        <f t="shared" si="11"/>
        <v>224738</v>
      </c>
      <c r="Q19" s="272">
        <f t="shared" si="12"/>
        <v>-89771</v>
      </c>
      <c r="R19" s="273">
        <f t="shared" si="18"/>
        <v>9.2128029360875552E-2</v>
      </c>
      <c r="S19" s="286"/>
    </row>
    <row r="20" spans="1:19" x14ac:dyDescent="0.25">
      <c r="A20" s="271" t="s">
        <v>36</v>
      </c>
      <c r="B20" s="272">
        <v>17326</v>
      </c>
      <c r="C20" s="272">
        <v>8480</v>
      </c>
      <c r="D20" s="272">
        <v>16862</v>
      </c>
      <c r="E20" s="273">
        <f t="shared" si="13"/>
        <v>0.98844339622641519</v>
      </c>
      <c r="F20" s="273">
        <f t="shared" si="14"/>
        <v>-2.6780561006579662E-2</v>
      </c>
      <c r="G20" s="272">
        <f t="shared" si="15"/>
        <v>8382</v>
      </c>
      <c r="H20" s="272">
        <f t="shared" si="16"/>
        <v>-464</v>
      </c>
      <c r="I20" s="273">
        <f t="shared" si="17"/>
        <v>2.7257796486327455E-2</v>
      </c>
      <c r="J20" s="264"/>
      <c r="K20" s="272">
        <v>102879</v>
      </c>
      <c r="L20" s="272">
        <v>17965</v>
      </c>
      <c r="M20" s="272">
        <v>98448</v>
      </c>
      <c r="N20" s="273">
        <f t="shared" si="9"/>
        <v>4.4799888672418593</v>
      </c>
      <c r="O20" s="273">
        <f t="shared" si="10"/>
        <v>-4.3070014288630332E-2</v>
      </c>
      <c r="P20" s="272">
        <f t="shared" si="11"/>
        <v>80483</v>
      </c>
      <c r="Q20" s="272">
        <f t="shared" si="12"/>
        <v>-4431</v>
      </c>
      <c r="R20" s="273">
        <f t="shared" si="18"/>
        <v>3.1850752333612432E-2</v>
      </c>
      <c r="S20" s="286"/>
    </row>
    <row r="21" spans="1:19" x14ac:dyDescent="0.25">
      <c r="A21" s="271" t="s">
        <v>31</v>
      </c>
      <c r="B21" s="272">
        <v>423</v>
      </c>
      <c r="C21" s="272">
        <v>0</v>
      </c>
      <c r="D21" s="272">
        <v>0</v>
      </c>
      <c r="E21" s="273" t="str">
        <f t="shared" si="13"/>
        <v>-</v>
      </c>
      <c r="F21" s="273">
        <f t="shared" si="14"/>
        <v>-1</v>
      </c>
      <c r="G21" s="272">
        <f t="shared" si="15"/>
        <v>0</v>
      </c>
      <c r="H21" s="272">
        <f t="shared" si="16"/>
        <v>-423</v>
      </c>
      <c r="I21" s="273">
        <f>IFERROR(D21/$D$7,"-")</f>
        <v>0</v>
      </c>
      <c r="J21" s="264"/>
      <c r="K21" s="272">
        <v>57829</v>
      </c>
      <c r="L21" s="272">
        <v>0</v>
      </c>
      <c r="M21" s="272">
        <v>29037</v>
      </c>
      <c r="N21" s="273" t="str">
        <f t="shared" si="9"/>
        <v>-</v>
      </c>
      <c r="O21" s="273">
        <f t="shared" si="10"/>
        <v>-0.49788168565944424</v>
      </c>
      <c r="P21" s="272">
        <f t="shared" si="11"/>
        <v>29037</v>
      </c>
      <c r="Q21" s="272">
        <f t="shared" si="12"/>
        <v>-28792</v>
      </c>
      <c r="R21" s="273">
        <f t="shared" si="18"/>
        <v>9.3943025303825783E-3</v>
      </c>
      <c r="S21" s="286"/>
    </row>
    <row r="22" spans="1:19" x14ac:dyDescent="0.25">
      <c r="A22" s="271" t="s">
        <v>41</v>
      </c>
      <c r="B22" s="272">
        <v>1070</v>
      </c>
      <c r="C22" s="272">
        <v>0</v>
      </c>
      <c r="D22" s="272">
        <v>0</v>
      </c>
      <c r="E22" s="273" t="str">
        <f t="shared" si="13"/>
        <v>-</v>
      </c>
      <c r="F22" s="273">
        <f t="shared" si="14"/>
        <v>-1</v>
      </c>
      <c r="G22" s="272">
        <f t="shared" si="15"/>
        <v>0</v>
      </c>
      <c r="H22" s="272">
        <f t="shared" si="16"/>
        <v>-1070</v>
      </c>
      <c r="I22" s="273">
        <f t="shared" ref="I22:I36" si="19">IFERROR(D22/$D$7,"-")</f>
        <v>0</v>
      </c>
      <c r="J22" s="264"/>
      <c r="K22" s="272">
        <v>57488</v>
      </c>
      <c r="L22" s="272">
        <v>2162</v>
      </c>
      <c r="M22" s="272">
        <v>25790</v>
      </c>
      <c r="N22" s="273">
        <f t="shared" si="9"/>
        <v>10.928769657724329</v>
      </c>
      <c r="O22" s="273">
        <f t="shared" si="10"/>
        <v>-0.55138463679376559</v>
      </c>
      <c r="P22" s="272">
        <f t="shared" si="11"/>
        <v>23628</v>
      </c>
      <c r="Q22" s="272">
        <f t="shared" si="12"/>
        <v>-31698</v>
      </c>
      <c r="R22" s="273">
        <f t="shared" si="18"/>
        <v>8.3438048785538007E-3</v>
      </c>
      <c r="S22" s="286"/>
    </row>
    <row r="23" spans="1:19" x14ac:dyDescent="0.25">
      <c r="A23" s="271" t="s">
        <v>34</v>
      </c>
      <c r="B23" s="272">
        <v>13100</v>
      </c>
      <c r="C23" s="272">
        <v>8218</v>
      </c>
      <c r="D23" s="272">
        <v>16631</v>
      </c>
      <c r="E23" s="273">
        <f t="shared" si="13"/>
        <v>1.0237284010708203</v>
      </c>
      <c r="F23" s="273">
        <f t="shared" si="14"/>
        <v>0.26954198473282442</v>
      </c>
      <c r="G23" s="272">
        <f t="shared" si="15"/>
        <v>8413</v>
      </c>
      <c r="H23" s="272">
        <f t="shared" si="16"/>
        <v>3531</v>
      </c>
      <c r="I23" s="273">
        <f t="shared" si="19"/>
        <v>2.6884379869772976E-2</v>
      </c>
      <c r="J23" s="264"/>
      <c r="K23" s="272">
        <v>71176</v>
      </c>
      <c r="L23" s="272">
        <v>26686</v>
      </c>
      <c r="M23" s="272">
        <v>87833</v>
      </c>
      <c r="N23" s="273">
        <f t="shared" si="9"/>
        <v>2.2913512703290113</v>
      </c>
      <c r="O23" s="273">
        <f t="shared" si="10"/>
        <v>0.23402551421827589</v>
      </c>
      <c r="P23" s="272">
        <f t="shared" si="11"/>
        <v>61147</v>
      </c>
      <c r="Q23" s="272">
        <f t="shared" si="12"/>
        <v>16657</v>
      </c>
      <c r="R23" s="273">
        <f t="shared" si="18"/>
        <v>2.8416495304304613E-2</v>
      </c>
      <c r="S23" s="286"/>
    </row>
    <row r="24" spans="1:19" x14ac:dyDescent="0.25">
      <c r="A24" s="271" t="s">
        <v>35</v>
      </c>
      <c r="B24" s="272">
        <v>12915</v>
      </c>
      <c r="C24" s="272">
        <v>1447</v>
      </c>
      <c r="D24" s="272">
        <v>16729</v>
      </c>
      <c r="E24" s="273">
        <f t="shared" si="13"/>
        <v>10.561161022805805</v>
      </c>
      <c r="F24" s="273">
        <f t="shared" si="14"/>
        <v>0.29531552458381727</v>
      </c>
      <c r="G24" s="272">
        <f t="shared" si="15"/>
        <v>15282</v>
      </c>
      <c r="H24" s="272">
        <f t="shared" si="16"/>
        <v>3814</v>
      </c>
      <c r="I24" s="273">
        <f t="shared" si="19"/>
        <v>2.7042799040432452E-2</v>
      </c>
      <c r="J24" s="264"/>
      <c r="K24" s="272">
        <v>75064</v>
      </c>
      <c r="L24" s="272">
        <v>4542</v>
      </c>
      <c r="M24" s="272">
        <v>86698</v>
      </c>
      <c r="N24" s="273">
        <f>IFERROR(M24/L24-1,"-")</f>
        <v>18.088066930867459</v>
      </c>
      <c r="O24" s="273">
        <f t="shared" si="10"/>
        <v>0.15498774379196423</v>
      </c>
      <c r="P24" s="272">
        <f t="shared" si="11"/>
        <v>82156</v>
      </c>
      <c r="Q24" s="272">
        <f t="shared" si="12"/>
        <v>11634</v>
      </c>
      <c r="R24" s="273">
        <f t="shared" si="18"/>
        <v>2.8049290242762988E-2</v>
      </c>
      <c r="S24" s="286"/>
    </row>
    <row r="25" spans="1:19" x14ac:dyDescent="0.25">
      <c r="A25" s="271" t="s">
        <v>32</v>
      </c>
      <c r="B25" s="272">
        <v>937</v>
      </c>
      <c r="C25" s="272">
        <v>1218</v>
      </c>
      <c r="D25" s="272">
        <v>894</v>
      </c>
      <c r="E25" s="273">
        <f t="shared" si="13"/>
        <v>-0.26600985221674878</v>
      </c>
      <c r="F25" s="273">
        <f t="shared" si="14"/>
        <v>-4.5891141942369318E-2</v>
      </c>
      <c r="G25" s="272">
        <f t="shared" si="15"/>
        <v>-324</v>
      </c>
      <c r="H25" s="272">
        <f t="shared" si="16"/>
        <v>-43</v>
      </c>
      <c r="I25" s="273">
        <f t="shared" si="19"/>
        <v>1.4451708017303253E-3</v>
      </c>
      <c r="J25" s="264"/>
      <c r="K25" s="272">
        <v>7505</v>
      </c>
      <c r="L25" s="272">
        <v>6016</v>
      </c>
      <c r="M25" s="272">
        <v>9017</v>
      </c>
      <c r="N25" s="273">
        <f t="shared" si="9"/>
        <v>0.49883643617021267</v>
      </c>
      <c r="O25" s="273">
        <f t="shared" si="10"/>
        <v>0.20146568954030641</v>
      </c>
      <c r="P25" s="272">
        <f t="shared" si="11"/>
        <v>3001</v>
      </c>
      <c r="Q25" s="272">
        <f t="shared" si="12"/>
        <v>1512</v>
      </c>
      <c r="R25" s="273">
        <f t="shared" si="18"/>
        <v>2.9172581849522925E-3</v>
      </c>
      <c r="S25" s="286"/>
    </row>
    <row r="26" spans="1:19" x14ac:dyDescent="0.25">
      <c r="A26" s="271" t="s">
        <v>39</v>
      </c>
      <c r="B26" s="272">
        <v>13818</v>
      </c>
      <c r="C26" s="272">
        <v>6315</v>
      </c>
      <c r="D26" s="272">
        <v>25354</v>
      </c>
      <c r="E26" s="273">
        <f t="shared" si="13"/>
        <v>3.0148851939825816</v>
      </c>
      <c r="F26" s="273">
        <f t="shared" si="14"/>
        <v>0.83485309017223908</v>
      </c>
      <c r="G26" s="272">
        <f t="shared" si="15"/>
        <v>19039</v>
      </c>
      <c r="H26" s="272">
        <f t="shared" si="16"/>
        <v>11536</v>
      </c>
      <c r="I26" s="273">
        <f t="shared" si="19"/>
        <v>4.0985302580615959E-2</v>
      </c>
      <c r="J26" s="264"/>
      <c r="K26" s="272">
        <v>94922</v>
      </c>
      <c r="L26" s="272">
        <v>19265</v>
      </c>
      <c r="M26" s="272">
        <v>120074</v>
      </c>
      <c r="N26" s="273">
        <f t="shared" si="9"/>
        <v>5.2327536984168184</v>
      </c>
      <c r="O26" s="273">
        <f t="shared" si="10"/>
        <v>0.26497545353026686</v>
      </c>
      <c r="P26" s="272">
        <f t="shared" si="11"/>
        <v>100809</v>
      </c>
      <c r="Q26" s="272">
        <f t="shared" si="12"/>
        <v>25152</v>
      </c>
      <c r="R26" s="273">
        <f t="shared" si="18"/>
        <v>3.8847383752906903E-2</v>
      </c>
      <c r="S26" s="286"/>
    </row>
    <row r="27" spans="1:19" x14ac:dyDescent="0.25">
      <c r="A27" s="271" t="s">
        <v>29</v>
      </c>
      <c r="B27" s="272">
        <v>1973</v>
      </c>
      <c r="C27" s="272">
        <v>0</v>
      </c>
      <c r="D27" s="272">
        <v>1568</v>
      </c>
      <c r="E27" s="273" t="str">
        <f t="shared" si="13"/>
        <v>-</v>
      </c>
      <c r="F27" s="273">
        <f t="shared" si="14"/>
        <v>-0.20527116066903195</v>
      </c>
      <c r="G27" s="272">
        <f t="shared" si="15"/>
        <v>1568</v>
      </c>
      <c r="H27" s="272">
        <f t="shared" si="16"/>
        <v>-405</v>
      </c>
      <c r="I27" s="273">
        <f t="shared" si="19"/>
        <v>2.5347067305516221E-3</v>
      </c>
      <c r="J27" s="264"/>
      <c r="K27" s="272">
        <v>57510</v>
      </c>
      <c r="L27" s="272">
        <v>0</v>
      </c>
      <c r="M27" s="272">
        <v>44600</v>
      </c>
      <c r="N27" s="273" t="str">
        <f t="shared" si="9"/>
        <v>-</v>
      </c>
      <c r="O27" s="273">
        <f t="shared" si="10"/>
        <v>-0.22448269866110238</v>
      </c>
      <c r="P27" s="272">
        <f t="shared" si="11"/>
        <v>44600</v>
      </c>
      <c r="Q27" s="272">
        <f t="shared" si="12"/>
        <v>-12910</v>
      </c>
      <c r="R27" s="273">
        <f t="shared" si="18"/>
        <v>1.4429379510798741E-2</v>
      </c>
      <c r="S27" s="286"/>
    </row>
    <row r="28" spans="1:19" x14ac:dyDescent="0.25">
      <c r="A28" s="271" t="s">
        <v>47</v>
      </c>
      <c r="B28" s="272">
        <v>8834</v>
      </c>
      <c r="C28" s="272">
        <v>6586</v>
      </c>
      <c r="D28" s="272">
        <v>8912</v>
      </c>
      <c r="E28" s="273">
        <f t="shared" si="13"/>
        <v>0.35317339811721826</v>
      </c>
      <c r="F28" s="273">
        <f t="shared" si="14"/>
        <v>8.8295223002037293E-3</v>
      </c>
      <c r="G28" s="272">
        <f t="shared" si="15"/>
        <v>2326</v>
      </c>
      <c r="H28" s="272">
        <f t="shared" si="16"/>
        <v>78</v>
      </c>
      <c r="I28" s="273">
        <f t="shared" si="19"/>
        <v>1.4406445397114831E-2</v>
      </c>
      <c r="J28" s="264"/>
      <c r="K28" s="272">
        <v>47055</v>
      </c>
      <c r="L28" s="272">
        <v>22104</v>
      </c>
      <c r="M28" s="272">
        <v>49193</v>
      </c>
      <c r="N28" s="273">
        <f t="shared" si="9"/>
        <v>1.22552479189287</v>
      </c>
      <c r="O28" s="273">
        <f t="shared" si="10"/>
        <v>4.5436191690574779E-2</v>
      </c>
      <c r="P28" s="272">
        <f t="shared" si="11"/>
        <v>27089</v>
      </c>
      <c r="Q28" s="272">
        <f t="shared" si="12"/>
        <v>2138</v>
      </c>
      <c r="R28" s="273">
        <f t="shared" si="18"/>
        <v>1.5915346777460145E-2</v>
      </c>
      <c r="S28" s="286"/>
    </row>
    <row r="29" spans="1:19" x14ac:dyDescent="0.25">
      <c r="A29" s="271" t="s">
        <v>37</v>
      </c>
      <c r="B29" s="272">
        <v>13697</v>
      </c>
      <c r="C29" s="272">
        <v>441</v>
      </c>
      <c r="D29" s="272">
        <v>11895</v>
      </c>
      <c r="E29" s="273">
        <f t="shared" si="13"/>
        <v>25.972789115646258</v>
      </c>
      <c r="F29" s="273">
        <f t="shared" si="14"/>
        <v>-0.1315616558370446</v>
      </c>
      <c r="G29" s="272">
        <f t="shared" si="15"/>
        <v>11454</v>
      </c>
      <c r="H29" s="272">
        <f t="shared" si="16"/>
        <v>-1802</v>
      </c>
      <c r="I29" s="273">
        <f t="shared" si="19"/>
        <v>1.9228530969331342E-2</v>
      </c>
      <c r="J29" s="264"/>
      <c r="K29" s="272">
        <v>62041</v>
      </c>
      <c r="L29" s="272">
        <v>3235</v>
      </c>
      <c r="M29" s="272">
        <v>61878</v>
      </c>
      <c r="N29" s="273">
        <f t="shared" si="9"/>
        <v>18.127666151468315</v>
      </c>
      <c r="O29" s="273">
        <f t="shared" si="10"/>
        <v>-2.6272948534034057E-3</v>
      </c>
      <c r="P29" s="272">
        <f t="shared" si="11"/>
        <v>58643</v>
      </c>
      <c r="Q29" s="272">
        <f t="shared" si="12"/>
        <v>-163</v>
      </c>
      <c r="R29" s="273">
        <f t="shared" si="18"/>
        <v>2.0019308192134631E-2</v>
      </c>
      <c r="S29" s="286"/>
    </row>
    <row r="30" spans="1:19" x14ac:dyDescent="0.25">
      <c r="A30" s="271" t="s">
        <v>48</v>
      </c>
      <c r="B30" s="272">
        <v>7284</v>
      </c>
      <c r="C30" s="272">
        <v>4759</v>
      </c>
      <c r="D30" s="272">
        <v>6235</v>
      </c>
      <c r="E30" s="273">
        <f t="shared" si="13"/>
        <v>0.31014919100651395</v>
      </c>
      <c r="F30" s="273">
        <f t="shared" si="14"/>
        <v>-0.14401427786930254</v>
      </c>
      <c r="G30" s="272">
        <f t="shared" si="15"/>
        <v>1476</v>
      </c>
      <c r="H30" s="272">
        <f t="shared" si="16"/>
        <v>-1049</v>
      </c>
      <c r="I30" s="273">
        <f t="shared" si="19"/>
        <v>1.0079015602671788E-2</v>
      </c>
      <c r="J30" s="264"/>
      <c r="K30" s="272">
        <v>43213</v>
      </c>
      <c r="L30" s="272">
        <v>15259</v>
      </c>
      <c r="M30" s="272">
        <v>35167</v>
      </c>
      <c r="N30" s="273">
        <f t="shared" si="9"/>
        <v>1.3046726522052561</v>
      </c>
      <c r="O30" s="273">
        <f t="shared" si="10"/>
        <v>-0.18619396940735422</v>
      </c>
      <c r="P30" s="272">
        <f t="shared" si="11"/>
        <v>19908</v>
      </c>
      <c r="Q30" s="272">
        <f t="shared" si="12"/>
        <v>-8046</v>
      </c>
      <c r="R30" s="273">
        <f t="shared" si="18"/>
        <v>1.1377533391395949E-2</v>
      </c>
      <c r="S30" s="286"/>
    </row>
    <row r="31" spans="1:19" x14ac:dyDescent="0.25">
      <c r="A31" s="271" t="s">
        <v>40</v>
      </c>
      <c r="B31" s="272">
        <v>1234</v>
      </c>
      <c r="C31" s="272">
        <v>0</v>
      </c>
      <c r="D31" s="272">
        <v>68</v>
      </c>
      <c r="E31" s="273" t="str">
        <f t="shared" si="13"/>
        <v>-</v>
      </c>
      <c r="F31" s="273">
        <f t="shared" si="14"/>
        <v>-0.94489465153970831</v>
      </c>
      <c r="G31" s="272">
        <f t="shared" si="15"/>
        <v>68</v>
      </c>
      <c r="H31" s="272">
        <f t="shared" si="16"/>
        <v>-1166</v>
      </c>
      <c r="I31" s="273">
        <f t="shared" si="19"/>
        <v>1.0992350617188156E-4</v>
      </c>
      <c r="J31" s="264"/>
      <c r="K31" s="272">
        <v>40452</v>
      </c>
      <c r="L31" s="272">
        <v>0</v>
      </c>
      <c r="M31" s="272">
        <v>19818</v>
      </c>
      <c r="N31" s="273" t="str">
        <f t="shared" si="9"/>
        <v>-</v>
      </c>
      <c r="O31" s="273">
        <f t="shared" si="10"/>
        <v>-0.51008602788490065</v>
      </c>
      <c r="P31" s="272">
        <f t="shared" si="11"/>
        <v>19818</v>
      </c>
      <c r="Q31" s="272">
        <f t="shared" si="12"/>
        <v>-20634</v>
      </c>
      <c r="R31" s="273">
        <f t="shared" si="18"/>
        <v>6.4116915503365348E-3</v>
      </c>
      <c r="S31" s="286"/>
    </row>
    <row r="32" spans="1:19" x14ac:dyDescent="0.25">
      <c r="A32" s="271" t="s">
        <v>27</v>
      </c>
      <c r="B32" s="272">
        <v>3269</v>
      </c>
      <c r="C32" s="272">
        <v>2760</v>
      </c>
      <c r="D32" s="272">
        <v>4523</v>
      </c>
      <c r="E32" s="273">
        <f t="shared" si="13"/>
        <v>0.63876811594202909</v>
      </c>
      <c r="F32" s="273">
        <f t="shared" si="14"/>
        <v>0.38360354848577538</v>
      </c>
      <c r="G32" s="272">
        <f t="shared" si="15"/>
        <v>1763</v>
      </c>
      <c r="H32" s="272">
        <f t="shared" si="16"/>
        <v>1254</v>
      </c>
      <c r="I32" s="273">
        <f t="shared" si="19"/>
        <v>7.3115296825797104E-3</v>
      </c>
      <c r="J32" s="264"/>
      <c r="K32" s="272">
        <v>28679</v>
      </c>
      <c r="L32" s="272">
        <v>8668</v>
      </c>
      <c r="M32" s="272">
        <v>28717</v>
      </c>
      <c r="N32" s="273">
        <f t="shared" si="9"/>
        <v>2.3129903091832027</v>
      </c>
      <c r="O32" s="273">
        <f t="shared" si="10"/>
        <v>1.3250113323337587E-3</v>
      </c>
      <c r="P32" s="272">
        <f t="shared" si="11"/>
        <v>20049</v>
      </c>
      <c r="Q32" s="272">
        <f t="shared" si="12"/>
        <v>38</v>
      </c>
      <c r="R32" s="273">
        <f t="shared" si="18"/>
        <v>9.2907733500360405E-3</v>
      </c>
      <c r="S32" s="286"/>
    </row>
    <row r="33" spans="1:19" x14ac:dyDescent="0.25">
      <c r="A33" s="271" t="s">
        <v>44</v>
      </c>
      <c r="B33" s="272">
        <v>2391</v>
      </c>
      <c r="C33" s="272">
        <v>1677</v>
      </c>
      <c r="D33" s="272">
        <v>4924</v>
      </c>
      <c r="E33" s="273">
        <f t="shared" si="13"/>
        <v>1.936195587358378</v>
      </c>
      <c r="F33" s="273">
        <f t="shared" si="14"/>
        <v>1.0593893768297784</v>
      </c>
      <c r="G33" s="272">
        <f t="shared" si="15"/>
        <v>3247</v>
      </c>
      <c r="H33" s="272">
        <f t="shared" si="16"/>
        <v>2533</v>
      </c>
      <c r="I33" s="273">
        <f t="shared" si="19"/>
        <v>7.9597550645638948E-3</v>
      </c>
      <c r="J33" s="264"/>
      <c r="K33" s="272">
        <v>8958</v>
      </c>
      <c r="L33" s="272">
        <v>3979</v>
      </c>
      <c r="M33" s="272">
        <v>20634</v>
      </c>
      <c r="N33" s="273">
        <f t="shared" si="9"/>
        <v>4.1857250565468709</v>
      </c>
      <c r="O33" s="273">
        <f t="shared" si="10"/>
        <v>1.303415941058272</v>
      </c>
      <c r="P33" s="272">
        <f t="shared" si="11"/>
        <v>16655</v>
      </c>
      <c r="Q33" s="272">
        <f t="shared" si="12"/>
        <v>11676</v>
      </c>
      <c r="R33" s="273">
        <f t="shared" si="18"/>
        <v>6.6756909602202069E-3</v>
      </c>
      <c r="S33" s="286"/>
    </row>
    <row r="34" spans="1:19" x14ac:dyDescent="0.25">
      <c r="A34" s="271" t="s">
        <v>106</v>
      </c>
      <c r="B34" s="272">
        <v>6698</v>
      </c>
      <c r="C34" s="272">
        <v>0</v>
      </c>
      <c r="D34" s="272">
        <v>0</v>
      </c>
      <c r="E34" s="273" t="str">
        <f t="shared" si="13"/>
        <v>-</v>
      </c>
      <c r="F34" s="273">
        <f t="shared" si="14"/>
        <v>-1</v>
      </c>
      <c r="G34" s="272">
        <f t="shared" si="15"/>
        <v>0</v>
      </c>
      <c r="H34" s="272">
        <f t="shared" si="16"/>
        <v>-6698</v>
      </c>
      <c r="I34" s="273">
        <f t="shared" si="19"/>
        <v>0</v>
      </c>
      <c r="J34" s="264"/>
      <c r="K34" s="272">
        <v>32999</v>
      </c>
      <c r="L34" s="272">
        <v>0</v>
      </c>
      <c r="M34" s="272">
        <v>779</v>
      </c>
      <c r="N34" s="273" t="str">
        <f t="shared" si="9"/>
        <v>-</v>
      </c>
      <c r="O34" s="273">
        <f t="shared" si="10"/>
        <v>-0.97639322403709206</v>
      </c>
      <c r="P34" s="272">
        <f t="shared" si="11"/>
        <v>779</v>
      </c>
      <c r="Q34" s="272">
        <f t="shared" si="12"/>
        <v>-32220</v>
      </c>
      <c r="R34" s="273">
        <f t="shared" si="18"/>
        <v>2.5202884840610357E-4</v>
      </c>
      <c r="S34" s="286"/>
    </row>
    <row r="35" spans="1:19" x14ac:dyDescent="0.25">
      <c r="A35" s="271" t="s">
        <v>42</v>
      </c>
      <c r="B35" s="272">
        <v>1121</v>
      </c>
      <c r="C35" s="272">
        <v>2157</v>
      </c>
      <c r="D35" s="272">
        <v>2477</v>
      </c>
      <c r="E35" s="273">
        <f t="shared" si="13"/>
        <v>0.14835419564209551</v>
      </c>
      <c r="F35" s="273">
        <f t="shared" si="14"/>
        <v>1.2096342551293486</v>
      </c>
      <c r="G35" s="272">
        <f t="shared" si="15"/>
        <v>320</v>
      </c>
      <c r="H35" s="272">
        <f t="shared" si="16"/>
        <v>1356</v>
      </c>
      <c r="I35" s="273">
        <f t="shared" si="19"/>
        <v>4.0041253645257445E-3</v>
      </c>
      <c r="J35" s="264"/>
      <c r="K35" s="272">
        <v>6029</v>
      </c>
      <c r="L35" s="272">
        <v>10147</v>
      </c>
      <c r="M35" s="272">
        <v>16471</v>
      </c>
      <c r="N35" s="273">
        <f t="shared" si="9"/>
        <v>0.62323839558490191</v>
      </c>
      <c r="O35" s="273">
        <f t="shared" si="10"/>
        <v>1.7319621827832146</v>
      </c>
      <c r="P35" s="272">
        <f t="shared" si="11"/>
        <v>6324</v>
      </c>
      <c r="Q35" s="272">
        <f t="shared" si="12"/>
        <v>10442</v>
      </c>
      <c r="R35" s="273">
        <f t="shared" si="18"/>
        <v>5.3288410296494634E-3</v>
      </c>
      <c r="S35" s="286"/>
    </row>
    <row r="36" spans="1:19" x14ac:dyDescent="0.25">
      <c r="A36" s="271" t="s">
        <v>107</v>
      </c>
      <c r="B36" s="272">
        <v>7889</v>
      </c>
      <c r="C36" s="272">
        <v>2470</v>
      </c>
      <c r="D36" s="272">
        <v>9522</v>
      </c>
      <c r="E36" s="273">
        <f t="shared" si="13"/>
        <v>2.8550607287449394</v>
      </c>
      <c r="F36" s="273">
        <f t="shared" si="14"/>
        <v>0.20699708454810506</v>
      </c>
      <c r="G36" s="272">
        <f t="shared" si="15"/>
        <v>7052</v>
      </c>
      <c r="H36" s="272">
        <f t="shared" si="16"/>
        <v>1633</v>
      </c>
      <c r="I36" s="273">
        <f t="shared" si="19"/>
        <v>1.5392523908362592E-2</v>
      </c>
      <c r="J36" s="264"/>
      <c r="K36" s="272">
        <v>49875</v>
      </c>
      <c r="L36" s="272">
        <v>14198</v>
      </c>
      <c r="M36" s="272">
        <v>71154</v>
      </c>
      <c r="N36" s="273">
        <f t="shared" si="9"/>
        <v>4.0115509226651644</v>
      </c>
      <c r="O36" s="273">
        <f t="shared" si="10"/>
        <v>0.42664661654135339</v>
      </c>
      <c r="P36" s="272">
        <f t="shared" si="11"/>
        <v>56956</v>
      </c>
      <c r="Q36" s="272">
        <f t="shared" si="12"/>
        <v>21279</v>
      </c>
      <c r="R36" s="273">
        <f t="shared" si="18"/>
        <v>2.3020360307429901E-2</v>
      </c>
      <c r="S36" s="286"/>
    </row>
    <row r="37" spans="1:19" ht="21" x14ac:dyDescent="0.35">
      <c r="A37" s="480" t="s">
        <v>108</v>
      </c>
      <c r="B37" s="480"/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286"/>
    </row>
    <row r="38" spans="1:19" x14ac:dyDescent="0.25">
      <c r="A38" s="56"/>
      <c r="B38" s="321" t="s">
        <v>115</v>
      </c>
      <c r="C38" s="322"/>
      <c r="D38" s="322"/>
      <c r="E38" s="322"/>
      <c r="F38" s="322"/>
      <c r="G38" s="322"/>
      <c r="H38" s="322"/>
      <c r="I38" s="323"/>
      <c r="J38" s="262"/>
      <c r="K38" s="321" t="str">
        <f>CONCATENATE("acumulado ",B38)</f>
        <v>acumulado mayo</v>
      </c>
      <c r="L38" s="322"/>
      <c r="M38" s="322"/>
      <c r="N38" s="322"/>
      <c r="O38" s="322"/>
      <c r="P38" s="322"/>
      <c r="Q38" s="322"/>
      <c r="R38" s="323"/>
      <c r="S38" s="286"/>
    </row>
    <row r="39" spans="1:19" x14ac:dyDescent="0.25">
      <c r="A39" s="3"/>
      <c r="B39" s="263">
        <v>2019</v>
      </c>
      <c r="C39" s="263">
        <v>2021</v>
      </c>
      <c r="D39" s="263">
        <v>2022</v>
      </c>
      <c r="E39" s="4" t="s">
        <v>4</v>
      </c>
      <c r="F39" s="4" t="s">
        <v>5</v>
      </c>
      <c r="G39" s="4" t="s">
        <v>6</v>
      </c>
      <c r="H39" s="4" t="s">
        <v>7</v>
      </c>
      <c r="I39" s="263" t="s">
        <v>94</v>
      </c>
      <c r="J39" s="264"/>
      <c r="K39" s="263">
        <v>2019</v>
      </c>
      <c r="L39" s="263">
        <v>2021</v>
      </c>
      <c r="M39" s="263">
        <v>2022</v>
      </c>
      <c r="N39" s="4" t="s">
        <v>4</v>
      </c>
      <c r="O39" s="4" t="s">
        <v>5</v>
      </c>
      <c r="P39" s="4" t="s">
        <v>6</v>
      </c>
      <c r="Q39" s="4" t="s">
        <v>7</v>
      </c>
      <c r="R39" s="263" t="s">
        <v>94</v>
      </c>
    </row>
    <row r="40" spans="1:19" x14ac:dyDescent="0.25">
      <c r="A40" s="287" t="s">
        <v>95</v>
      </c>
      <c r="B40" s="267">
        <v>634696</v>
      </c>
      <c r="C40" s="267">
        <v>212128</v>
      </c>
      <c r="D40" s="267">
        <v>618612</v>
      </c>
      <c r="E40" s="268">
        <f t="shared" ref="E40:E42" si="20">IFERROR(D40/C40-1,"-")</f>
        <v>1.9162203952330668</v>
      </c>
      <c r="F40" s="268">
        <f t="shared" ref="F40:F42" si="21">IFERROR(D40/B40-1,"-")</f>
        <v>-2.5341265739818764E-2</v>
      </c>
      <c r="G40" s="267">
        <f t="shared" ref="G40:G42" si="22">IFERROR(D40-C40,"-")</f>
        <v>406484</v>
      </c>
      <c r="H40" s="267">
        <f t="shared" ref="H40:H42" si="23">IFERROR(D40-B40,"-")</f>
        <v>-16084</v>
      </c>
      <c r="I40" s="268">
        <f>D40/$D$40</f>
        <v>1</v>
      </c>
      <c r="J40" s="269"/>
      <c r="K40" s="267">
        <v>3457208</v>
      </c>
      <c r="L40" s="267">
        <v>734073</v>
      </c>
      <c r="M40" s="267">
        <v>3090916</v>
      </c>
      <c r="N40" s="268">
        <f t="shared" ref="N40:N42" si="24">IFERROR(M40/L40-1,"-")</f>
        <v>3.2106384514891575</v>
      </c>
      <c r="O40" s="268">
        <f t="shared" ref="O40:O42" si="25">IFERROR(M40/K40-1,"-")</f>
        <v>-0.10595023498730771</v>
      </c>
      <c r="P40" s="267">
        <f t="shared" ref="P40:P42" si="26">IFERROR(M40-L40,"-")</f>
        <v>2356843</v>
      </c>
      <c r="Q40" s="267">
        <f t="shared" ref="Q40:Q42" si="27">IFERROR(M40-K40,"-")</f>
        <v>-366292</v>
      </c>
      <c r="R40" s="268">
        <f>M40/$M$40</f>
        <v>1</v>
      </c>
    </row>
    <row r="41" spans="1:19" x14ac:dyDescent="0.25">
      <c r="A41" s="271" t="s">
        <v>109</v>
      </c>
      <c r="B41" s="272">
        <v>243909</v>
      </c>
      <c r="C41" s="272">
        <v>134916</v>
      </c>
      <c r="D41" s="272">
        <v>234164</v>
      </c>
      <c r="E41" s="273">
        <f t="shared" si="20"/>
        <v>0.73562809451807043</v>
      </c>
      <c r="F41" s="273">
        <f t="shared" si="21"/>
        <v>-3.9953425252860719E-2</v>
      </c>
      <c r="G41" s="272">
        <f t="shared" si="22"/>
        <v>99248</v>
      </c>
      <c r="H41" s="272">
        <f t="shared" si="23"/>
        <v>-9745</v>
      </c>
      <c r="I41" s="273">
        <f>D41/$D$40</f>
        <v>0.37853129263577168</v>
      </c>
      <c r="J41" s="264"/>
      <c r="K41" s="272">
        <v>1106657</v>
      </c>
      <c r="L41" s="272">
        <v>472549</v>
      </c>
      <c r="M41" s="272">
        <v>1006259</v>
      </c>
      <c r="N41" s="273">
        <f t="shared" si="24"/>
        <v>1.1294278476941018</v>
      </c>
      <c r="O41" s="273">
        <f t="shared" si="25"/>
        <v>-9.0721876787478006E-2</v>
      </c>
      <c r="P41" s="272">
        <f t="shared" si="26"/>
        <v>533710</v>
      </c>
      <c r="Q41" s="272">
        <f t="shared" si="27"/>
        <v>-100398</v>
      </c>
      <c r="R41" s="273">
        <f t="shared" ref="R41:R42" si="28">M41/$M$40</f>
        <v>0.32555365464477198</v>
      </c>
    </row>
    <row r="42" spans="1:19" x14ac:dyDescent="0.25">
      <c r="A42" s="271" t="s">
        <v>110</v>
      </c>
      <c r="B42" s="272">
        <v>390787</v>
      </c>
      <c r="C42" s="272">
        <v>77212</v>
      </c>
      <c r="D42" s="272">
        <v>384448</v>
      </c>
      <c r="E42" s="273">
        <f t="shared" si="20"/>
        <v>3.9791224162047349</v>
      </c>
      <c r="F42" s="273">
        <f t="shared" si="21"/>
        <v>-1.6221112780107849E-2</v>
      </c>
      <c r="G42" s="272">
        <f t="shared" si="22"/>
        <v>307236</v>
      </c>
      <c r="H42" s="272">
        <f t="shared" si="23"/>
        <v>-6339</v>
      </c>
      <c r="I42" s="273">
        <f>D42/$D$40</f>
        <v>0.62146870736422832</v>
      </c>
      <c r="J42" s="264"/>
      <c r="K42" s="272">
        <v>2350551</v>
      </c>
      <c r="L42" s="272">
        <v>261524</v>
      </c>
      <c r="M42" s="272">
        <v>2084657</v>
      </c>
      <c r="N42" s="273">
        <f t="shared" si="24"/>
        <v>6.9711881127544704</v>
      </c>
      <c r="O42" s="273">
        <f t="shared" si="25"/>
        <v>-0.11311985998176599</v>
      </c>
      <c r="P42" s="272">
        <f t="shared" si="26"/>
        <v>1823133</v>
      </c>
      <c r="Q42" s="272">
        <f t="shared" si="27"/>
        <v>-265894</v>
      </c>
      <c r="R42" s="273">
        <f t="shared" si="28"/>
        <v>0.67444634535522807</v>
      </c>
    </row>
    <row r="43" spans="1:19" ht="21" x14ac:dyDescent="0.35">
      <c r="A43" s="302" t="s">
        <v>111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:19" x14ac:dyDescent="0.25">
      <c r="A44" s="56"/>
      <c r="B44" s="321" t="s">
        <v>115</v>
      </c>
      <c r="C44" s="322"/>
      <c r="D44" s="322"/>
      <c r="E44" s="322"/>
      <c r="F44" s="322"/>
      <c r="G44" s="322"/>
      <c r="H44" s="322"/>
      <c r="I44" s="323"/>
      <c r="J44" s="288"/>
      <c r="K44" s="321" t="str">
        <f>CONCATENATE("acumulado ",B44)</f>
        <v>acumulado mayo</v>
      </c>
      <c r="L44" s="322"/>
      <c r="M44" s="322"/>
      <c r="N44" s="322"/>
      <c r="O44" s="322"/>
      <c r="P44" s="322"/>
      <c r="Q44" s="322"/>
      <c r="R44" s="323"/>
    </row>
    <row r="45" spans="1:19" x14ac:dyDescent="0.25">
      <c r="A45" s="3"/>
      <c r="B45" s="263">
        <v>2019</v>
      </c>
      <c r="C45" s="263">
        <v>2021</v>
      </c>
      <c r="D45" s="263">
        <v>2022</v>
      </c>
      <c r="E45" s="4" t="s">
        <v>4</v>
      </c>
      <c r="F45" s="4" t="s">
        <v>5</v>
      </c>
      <c r="G45" s="4" t="s">
        <v>6</v>
      </c>
      <c r="H45" s="4" t="s">
        <v>7</v>
      </c>
      <c r="I45" s="263" t="s">
        <v>94</v>
      </c>
      <c r="J45" s="289"/>
      <c r="K45" s="263">
        <v>2019</v>
      </c>
      <c r="L45" s="263">
        <v>2021</v>
      </c>
      <c r="M45" s="263">
        <v>2022</v>
      </c>
      <c r="N45" s="4" t="s">
        <v>4</v>
      </c>
      <c r="O45" s="4" t="s">
        <v>5</v>
      </c>
      <c r="P45" s="4" t="s">
        <v>6</v>
      </c>
      <c r="Q45" s="4" t="s">
        <v>7</v>
      </c>
      <c r="R45" s="263" t="s">
        <v>94</v>
      </c>
    </row>
    <row r="46" spans="1:19" x14ac:dyDescent="0.25">
      <c r="A46" s="290" t="s">
        <v>95</v>
      </c>
      <c r="B46" s="291">
        <v>5443</v>
      </c>
      <c r="C46" s="291">
        <v>2772</v>
      </c>
      <c r="D46" s="291">
        <v>5214</v>
      </c>
      <c r="E46" s="292">
        <f t="shared" ref="E46:E48" si="29">IFERROR(D46/C46-1,"-")</f>
        <v>0.88095238095238093</v>
      </c>
      <c r="F46" s="292">
        <f t="shared" ref="F46:F48" si="30">IFERROR(D46/B46-1,"-")</f>
        <v>-4.2072386551534113E-2</v>
      </c>
      <c r="G46" s="291">
        <f t="shared" ref="G46:G48" si="31">IFERROR(D46-C46,"-")</f>
        <v>2442</v>
      </c>
      <c r="H46" s="291">
        <f t="shared" ref="H46:H48" si="32">IFERROR(D46-B46,"-")</f>
        <v>-229</v>
      </c>
      <c r="I46" s="292">
        <f>D46/$D$46</f>
        <v>1</v>
      </c>
      <c r="J46" s="293"/>
      <c r="K46" s="291">
        <v>28894</v>
      </c>
      <c r="L46" s="291">
        <v>10719</v>
      </c>
      <c r="M46" s="291">
        <v>26495</v>
      </c>
      <c r="N46" s="292">
        <f t="shared" ref="N46:N48" si="33">IFERROR(M46/L46-1,"-")</f>
        <v>1.4717790838697637</v>
      </c>
      <c r="O46" s="292">
        <f t="shared" ref="O46:O48" si="34">IFERROR(M46/K46-1,"-")</f>
        <v>-8.3027618190627761E-2</v>
      </c>
      <c r="P46" s="291">
        <f t="shared" ref="P46:P48" si="35">IFERROR(M46-L46,"-")</f>
        <v>15776</v>
      </c>
      <c r="Q46" s="291">
        <f t="shared" ref="Q46:Q48" si="36">IFERROR(M46-K46,"-")</f>
        <v>-2399</v>
      </c>
      <c r="R46" s="292">
        <f>M46/$M$46</f>
        <v>1</v>
      </c>
    </row>
    <row r="47" spans="1:19" x14ac:dyDescent="0.25">
      <c r="A47" s="271" t="s">
        <v>96</v>
      </c>
      <c r="B47" s="272">
        <v>5116</v>
      </c>
      <c r="C47" s="272">
        <v>2683</v>
      </c>
      <c r="D47" s="272">
        <v>4912</v>
      </c>
      <c r="E47" s="273">
        <f t="shared" si="29"/>
        <v>0.83078643309727918</v>
      </c>
      <c r="F47" s="273">
        <f t="shared" si="30"/>
        <v>-3.9874902267396428E-2</v>
      </c>
      <c r="G47" s="272">
        <f t="shared" si="31"/>
        <v>2229</v>
      </c>
      <c r="H47" s="272">
        <f t="shared" si="32"/>
        <v>-204</v>
      </c>
      <c r="I47" s="273">
        <f>D47/$D$46</f>
        <v>0.94207901802838512</v>
      </c>
      <c r="J47" s="289"/>
      <c r="K47" s="272">
        <v>26422</v>
      </c>
      <c r="L47" s="272">
        <v>10241</v>
      </c>
      <c r="M47" s="272">
        <v>24343</v>
      </c>
      <c r="N47" s="273">
        <f t="shared" si="33"/>
        <v>1.3770139634801288</v>
      </c>
      <c r="O47" s="273">
        <f t="shared" si="34"/>
        <v>-7.8684429641964981E-2</v>
      </c>
      <c r="P47" s="272">
        <f t="shared" si="35"/>
        <v>14102</v>
      </c>
      <c r="Q47" s="272">
        <f t="shared" si="36"/>
        <v>-2079</v>
      </c>
      <c r="R47" s="273">
        <f t="shared" ref="R47:R48" si="37">M47/$M$46</f>
        <v>0.91877712775995468</v>
      </c>
    </row>
    <row r="48" spans="1:19" x14ac:dyDescent="0.25">
      <c r="A48" s="271" t="s">
        <v>97</v>
      </c>
      <c r="B48" s="272">
        <v>327</v>
      </c>
      <c r="C48" s="272">
        <v>89</v>
      </c>
      <c r="D48" s="272">
        <v>302</v>
      </c>
      <c r="E48" s="273">
        <f t="shared" si="29"/>
        <v>2.393258426966292</v>
      </c>
      <c r="F48" s="273">
        <f t="shared" si="30"/>
        <v>-7.6452599388379228E-2</v>
      </c>
      <c r="G48" s="272">
        <f t="shared" si="31"/>
        <v>213</v>
      </c>
      <c r="H48" s="272">
        <f t="shared" si="32"/>
        <v>-25</v>
      </c>
      <c r="I48" s="273">
        <f>D48/$D$46</f>
        <v>5.7920981971614882E-2</v>
      </c>
      <c r="J48" s="289"/>
      <c r="K48" s="272">
        <v>2472</v>
      </c>
      <c r="L48" s="272">
        <v>478</v>
      </c>
      <c r="M48" s="272">
        <v>2152</v>
      </c>
      <c r="N48" s="273">
        <f t="shared" si="33"/>
        <v>3.502092050209205</v>
      </c>
      <c r="O48" s="273">
        <f t="shared" si="34"/>
        <v>-0.12944983818770228</v>
      </c>
      <c r="P48" s="272">
        <f t="shared" si="35"/>
        <v>1674</v>
      </c>
      <c r="Q48" s="272">
        <f t="shared" si="36"/>
        <v>-320</v>
      </c>
      <c r="R48" s="273">
        <f t="shared" si="37"/>
        <v>8.1222872240045291E-2</v>
      </c>
    </row>
    <row r="49" spans="1:18" ht="21" x14ac:dyDescent="0.35">
      <c r="A49" s="302" t="s">
        <v>112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</row>
    <row r="50" spans="1:18" x14ac:dyDescent="0.25">
      <c r="A50" s="56"/>
      <c r="B50" s="321" t="s">
        <v>115</v>
      </c>
      <c r="C50" s="322"/>
      <c r="D50" s="322"/>
      <c r="E50" s="322"/>
      <c r="F50" s="322"/>
      <c r="G50" s="322"/>
      <c r="H50" s="322"/>
      <c r="I50" s="323"/>
      <c r="J50" s="288"/>
      <c r="K50" s="321" t="str">
        <f>CONCATENATE("acumulado ",B50)</f>
        <v>acumulado mayo</v>
      </c>
      <c r="L50" s="322"/>
      <c r="M50" s="322"/>
      <c r="N50" s="322"/>
      <c r="O50" s="322"/>
      <c r="P50" s="322"/>
      <c r="Q50" s="322"/>
      <c r="R50" s="323"/>
    </row>
    <row r="51" spans="1:18" x14ac:dyDescent="0.25">
      <c r="A51" s="3" t="s">
        <v>99</v>
      </c>
      <c r="B51" s="263">
        <v>2019</v>
      </c>
      <c r="C51" s="263">
        <v>2021</v>
      </c>
      <c r="D51" s="263">
        <v>2022</v>
      </c>
      <c r="E51" s="4" t="s">
        <v>4</v>
      </c>
      <c r="F51" s="4" t="s">
        <v>5</v>
      </c>
      <c r="G51" s="4" t="s">
        <v>6</v>
      </c>
      <c r="H51" s="4" t="s">
        <v>7</v>
      </c>
      <c r="I51" s="263" t="s">
        <v>94</v>
      </c>
      <c r="J51" s="289"/>
      <c r="K51" s="263">
        <v>2019</v>
      </c>
      <c r="L51" s="263">
        <v>2021</v>
      </c>
      <c r="M51" s="263">
        <v>2022</v>
      </c>
      <c r="N51" s="4" t="s">
        <v>4</v>
      </c>
      <c r="O51" s="4" t="s">
        <v>5</v>
      </c>
      <c r="P51" s="4" t="s">
        <v>6</v>
      </c>
      <c r="Q51" s="4" t="s">
        <v>7</v>
      </c>
      <c r="R51" s="263" t="s">
        <v>94</v>
      </c>
    </row>
    <row r="52" spans="1:18" x14ac:dyDescent="0.25">
      <c r="A52" s="294" t="s">
        <v>100</v>
      </c>
      <c r="B52" s="295">
        <v>5443</v>
      </c>
      <c r="C52" s="295">
        <v>2772</v>
      </c>
      <c r="D52" s="295">
        <v>5214</v>
      </c>
      <c r="E52" s="296">
        <f t="shared" ref="E52:E73" si="38">IFERROR(D52/C52-1,"-")</f>
        <v>0.88095238095238093</v>
      </c>
      <c r="F52" s="296">
        <f t="shared" ref="F52:F73" si="39">IFERROR(D52/B52-1,"-")</f>
        <v>-4.2072386551534113E-2</v>
      </c>
      <c r="G52" s="295">
        <f t="shared" ref="G52:G73" si="40">IFERROR(D52-C52,"-")</f>
        <v>2442</v>
      </c>
      <c r="H52" s="295">
        <f t="shared" ref="H52:H73" si="41">IFERROR(D52-B52,"-")</f>
        <v>-229</v>
      </c>
      <c r="I52" s="296">
        <f t="shared" ref="I52:I59" si="42">IFERROR(D52/$D$52,"-")</f>
        <v>1</v>
      </c>
      <c r="J52" s="293"/>
      <c r="K52" s="295">
        <v>28894</v>
      </c>
      <c r="L52" s="295">
        <v>10719</v>
      </c>
      <c r="M52" s="295">
        <v>26495</v>
      </c>
      <c r="N52" s="296">
        <f t="shared" ref="N52:N73" si="43">IFERROR(M52/L52-1,"-")</f>
        <v>1.4717790838697637</v>
      </c>
      <c r="O52" s="296">
        <f t="shared" ref="O52:O73" si="44">IFERROR(M52/K52-1,"-")</f>
        <v>-8.3027618190627761E-2</v>
      </c>
      <c r="P52" s="295">
        <f t="shared" ref="P52:P73" si="45">IFERROR(M52-L52,"-")</f>
        <v>15776</v>
      </c>
      <c r="Q52" s="295">
        <f t="shared" ref="Q52:Q73" si="46">IFERROR(M52-K52,"-")</f>
        <v>-2399</v>
      </c>
      <c r="R52" s="296">
        <f>M52/$M$52</f>
        <v>1</v>
      </c>
    </row>
    <row r="53" spans="1:18" x14ac:dyDescent="0.25">
      <c r="A53" s="297" t="s">
        <v>101</v>
      </c>
      <c r="B53" s="298">
        <v>3381</v>
      </c>
      <c r="C53" s="298">
        <v>2213</v>
      </c>
      <c r="D53" s="298">
        <v>3072</v>
      </c>
      <c r="E53" s="299">
        <f t="shared" si="38"/>
        <v>0.38816086760054236</v>
      </c>
      <c r="F53" s="299">
        <f t="shared" si="39"/>
        <v>-9.1393078970718689E-2</v>
      </c>
      <c r="G53" s="298">
        <f t="shared" si="40"/>
        <v>859</v>
      </c>
      <c r="H53" s="298">
        <f t="shared" si="41"/>
        <v>-309</v>
      </c>
      <c r="I53" s="299">
        <f t="shared" si="42"/>
        <v>0.58918296892980437</v>
      </c>
      <c r="J53" s="300"/>
      <c r="K53" s="298">
        <v>16052</v>
      </c>
      <c r="L53" s="298">
        <v>8477</v>
      </c>
      <c r="M53" s="298">
        <v>13844</v>
      </c>
      <c r="N53" s="299">
        <f t="shared" si="43"/>
        <v>0.63312492627108652</v>
      </c>
      <c r="O53" s="299">
        <f t="shared" si="44"/>
        <v>-0.13755295290306502</v>
      </c>
      <c r="P53" s="298">
        <f t="shared" si="45"/>
        <v>5367</v>
      </c>
      <c r="Q53" s="298">
        <f t="shared" si="46"/>
        <v>-2208</v>
      </c>
      <c r="R53" s="299">
        <f t="shared" ref="R53:R73" si="47">M53/$M$52</f>
        <v>0.52251368182675972</v>
      </c>
    </row>
    <row r="54" spans="1:18" x14ac:dyDescent="0.25">
      <c r="A54" s="271" t="s">
        <v>102</v>
      </c>
      <c r="B54" s="272">
        <v>2341</v>
      </c>
      <c r="C54" s="272">
        <v>1741</v>
      </c>
      <c r="D54" s="272">
        <v>2207</v>
      </c>
      <c r="E54" s="273">
        <f t="shared" si="38"/>
        <v>0.26766226306720275</v>
      </c>
      <c r="F54" s="273">
        <f t="shared" si="39"/>
        <v>-5.7240495514737311E-2</v>
      </c>
      <c r="G54" s="272">
        <f t="shared" si="40"/>
        <v>466</v>
      </c>
      <c r="H54" s="272">
        <f t="shared" si="41"/>
        <v>-134</v>
      </c>
      <c r="I54" s="273">
        <f t="shared" si="42"/>
        <v>0.42328346758726504</v>
      </c>
      <c r="J54" s="289"/>
      <c r="K54" s="272">
        <v>11182</v>
      </c>
      <c r="L54" s="272">
        <v>6556</v>
      </c>
      <c r="M54" s="272">
        <v>9973</v>
      </c>
      <c r="N54" s="273">
        <f t="shared" si="43"/>
        <v>0.521201952410006</v>
      </c>
      <c r="O54" s="273">
        <f t="shared" si="44"/>
        <v>-0.10812019316759081</v>
      </c>
      <c r="P54" s="272">
        <f t="shared" si="45"/>
        <v>3417</v>
      </c>
      <c r="Q54" s="272">
        <f t="shared" si="46"/>
        <v>-1209</v>
      </c>
      <c r="R54" s="273">
        <f t="shared" si="47"/>
        <v>0.37641064351764486</v>
      </c>
    </row>
    <row r="55" spans="1:18" x14ac:dyDescent="0.25">
      <c r="A55" s="271" t="s">
        <v>103</v>
      </c>
      <c r="B55" s="272">
        <v>1040</v>
      </c>
      <c r="C55" s="272">
        <v>472</v>
      </c>
      <c r="D55" s="272">
        <v>865</v>
      </c>
      <c r="E55" s="273">
        <f t="shared" si="38"/>
        <v>0.83262711864406769</v>
      </c>
      <c r="F55" s="273">
        <f t="shared" si="39"/>
        <v>-0.16826923076923073</v>
      </c>
      <c r="G55" s="272">
        <f t="shared" si="40"/>
        <v>393</v>
      </c>
      <c r="H55" s="272">
        <f t="shared" si="41"/>
        <v>-175</v>
      </c>
      <c r="I55" s="273">
        <f t="shared" si="42"/>
        <v>0.16589950134253931</v>
      </c>
      <c r="J55" s="289"/>
      <c r="K55" s="272">
        <v>4870</v>
      </c>
      <c r="L55" s="272">
        <v>1921</v>
      </c>
      <c r="M55" s="272">
        <v>3871</v>
      </c>
      <c r="N55" s="273">
        <f t="shared" si="43"/>
        <v>1.015096304008329</v>
      </c>
      <c r="O55" s="273">
        <f t="shared" si="44"/>
        <v>-0.20513347022587269</v>
      </c>
      <c r="P55" s="272">
        <f t="shared" si="45"/>
        <v>1950</v>
      </c>
      <c r="Q55" s="272">
        <f t="shared" si="46"/>
        <v>-999</v>
      </c>
      <c r="R55" s="273">
        <f t="shared" si="47"/>
        <v>0.14610303830911492</v>
      </c>
    </row>
    <row r="56" spans="1:18" x14ac:dyDescent="0.25">
      <c r="A56" s="297" t="s">
        <v>104</v>
      </c>
      <c r="B56" s="298">
        <v>2062</v>
      </c>
      <c r="C56" s="298">
        <v>559</v>
      </c>
      <c r="D56" s="298">
        <v>2142</v>
      </c>
      <c r="E56" s="299">
        <f t="shared" si="38"/>
        <v>2.8318425760286225</v>
      </c>
      <c r="F56" s="299">
        <f t="shared" si="39"/>
        <v>3.8797284190106751E-2</v>
      </c>
      <c r="G56" s="298">
        <f t="shared" si="40"/>
        <v>1583</v>
      </c>
      <c r="H56" s="298">
        <f t="shared" si="41"/>
        <v>80</v>
      </c>
      <c r="I56" s="299">
        <f t="shared" si="42"/>
        <v>0.41081703107019563</v>
      </c>
      <c r="J56" s="300"/>
      <c r="K56" s="298">
        <v>12842</v>
      </c>
      <c r="L56" s="298">
        <v>2242</v>
      </c>
      <c r="M56" s="298">
        <v>12651</v>
      </c>
      <c r="N56" s="299">
        <f t="shared" si="43"/>
        <v>4.6427297056199821</v>
      </c>
      <c r="O56" s="299">
        <f t="shared" si="44"/>
        <v>-1.4873072730104298E-2</v>
      </c>
      <c r="P56" s="298">
        <f t="shared" si="45"/>
        <v>10409</v>
      </c>
      <c r="Q56" s="298">
        <f t="shared" si="46"/>
        <v>-191</v>
      </c>
      <c r="R56" s="299">
        <f t="shared" si="47"/>
        <v>0.47748631817324022</v>
      </c>
    </row>
    <row r="57" spans="1:18" x14ac:dyDescent="0.25">
      <c r="A57" s="271" t="s">
        <v>105</v>
      </c>
      <c r="B57" s="272">
        <v>976</v>
      </c>
      <c r="C57" s="272">
        <v>57</v>
      </c>
      <c r="D57" s="272">
        <v>1078</v>
      </c>
      <c r="E57" s="273">
        <f t="shared" si="38"/>
        <v>17.912280701754387</v>
      </c>
      <c r="F57" s="273">
        <f t="shared" si="39"/>
        <v>0.10450819672131151</v>
      </c>
      <c r="G57" s="272">
        <f t="shared" si="40"/>
        <v>1021</v>
      </c>
      <c r="H57" s="272">
        <f t="shared" si="41"/>
        <v>102</v>
      </c>
      <c r="I57" s="273">
        <f t="shared" si="42"/>
        <v>0.20675105485232068</v>
      </c>
      <c r="J57" s="289"/>
      <c r="K57" s="272">
        <v>5191</v>
      </c>
      <c r="L57" s="272">
        <v>277</v>
      </c>
      <c r="M57" s="272">
        <v>5321</v>
      </c>
      <c r="N57" s="273">
        <f t="shared" si="43"/>
        <v>18.209386281588447</v>
      </c>
      <c r="O57" s="273">
        <f t="shared" si="44"/>
        <v>2.5043344249662924E-2</v>
      </c>
      <c r="P57" s="272">
        <f t="shared" si="45"/>
        <v>5044</v>
      </c>
      <c r="Q57" s="272">
        <f t="shared" si="46"/>
        <v>130</v>
      </c>
      <c r="R57" s="273">
        <f t="shared" si="47"/>
        <v>0.2008303453481789</v>
      </c>
    </row>
    <row r="58" spans="1:18" x14ac:dyDescent="0.25">
      <c r="A58" s="271" t="s">
        <v>26</v>
      </c>
      <c r="B58" s="272">
        <v>305</v>
      </c>
      <c r="C58" s="272">
        <v>129</v>
      </c>
      <c r="D58" s="272">
        <v>216</v>
      </c>
      <c r="E58" s="273">
        <f t="shared" si="38"/>
        <v>0.67441860465116288</v>
      </c>
      <c r="F58" s="273">
        <f t="shared" si="39"/>
        <v>-0.29180327868852463</v>
      </c>
      <c r="G58" s="272">
        <f t="shared" si="40"/>
        <v>87</v>
      </c>
      <c r="H58" s="272">
        <f t="shared" si="41"/>
        <v>-89</v>
      </c>
      <c r="I58" s="273">
        <f t="shared" si="42"/>
        <v>4.1426927502876867E-2</v>
      </c>
      <c r="J58" s="289"/>
      <c r="K58" s="272">
        <v>2297</v>
      </c>
      <c r="L58" s="272">
        <v>604</v>
      </c>
      <c r="M58" s="272">
        <v>1979</v>
      </c>
      <c r="N58" s="273">
        <f t="shared" si="43"/>
        <v>2.2764900662251657</v>
      </c>
      <c r="O58" s="273">
        <f t="shared" si="44"/>
        <v>-0.13844144536351766</v>
      </c>
      <c r="P58" s="272">
        <f t="shared" si="45"/>
        <v>1375</v>
      </c>
      <c r="Q58" s="272">
        <f t="shared" si="46"/>
        <v>-318</v>
      </c>
      <c r="R58" s="273">
        <f t="shared" si="47"/>
        <v>7.4693338365729389E-2</v>
      </c>
    </row>
    <row r="59" spans="1:18" x14ac:dyDescent="0.25">
      <c r="A59" s="271" t="s">
        <v>36</v>
      </c>
      <c r="B59" s="272">
        <v>117</v>
      </c>
      <c r="C59" s="272">
        <v>69</v>
      </c>
      <c r="D59" s="272">
        <v>121</v>
      </c>
      <c r="E59" s="273">
        <f t="shared" si="38"/>
        <v>0.75362318840579712</v>
      </c>
      <c r="F59" s="273">
        <f t="shared" si="39"/>
        <v>3.4188034188034289E-2</v>
      </c>
      <c r="G59" s="272">
        <f t="shared" si="40"/>
        <v>52</v>
      </c>
      <c r="H59" s="272">
        <f t="shared" si="41"/>
        <v>4</v>
      </c>
      <c r="I59" s="273">
        <f t="shared" si="42"/>
        <v>2.3206751054852322E-2</v>
      </c>
      <c r="J59" s="289"/>
      <c r="K59" s="272">
        <v>680</v>
      </c>
      <c r="L59" s="272">
        <v>201</v>
      </c>
      <c r="M59" s="272">
        <v>681</v>
      </c>
      <c r="N59" s="273">
        <f t="shared" si="43"/>
        <v>2.3880597014925371</v>
      </c>
      <c r="O59" s="273">
        <f t="shared" si="44"/>
        <v>1.4705882352941124E-3</v>
      </c>
      <c r="P59" s="272">
        <f t="shared" si="45"/>
        <v>480</v>
      </c>
      <c r="Q59" s="272">
        <f t="shared" si="46"/>
        <v>1</v>
      </c>
      <c r="R59" s="273">
        <f t="shared" si="47"/>
        <v>2.5702962823174184E-2</v>
      </c>
    </row>
    <row r="60" spans="1:18" x14ac:dyDescent="0.25">
      <c r="A60" s="271" t="s">
        <v>31</v>
      </c>
      <c r="B60" s="272">
        <v>2</v>
      </c>
      <c r="C60" s="272">
        <v>0</v>
      </c>
      <c r="D60" s="272">
        <v>0</v>
      </c>
      <c r="E60" s="273" t="str">
        <f t="shared" si="38"/>
        <v>-</v>
      </c>
      <c r="F60" s="273">
        <f t="shared" si="39"/>
        <v>-1</v>
      </c>
      <c r="G60" s="272">
        <f t="shared" si="40"/>
        <v>0</v>
      </c>
      <c r="H60" s="272">
        <f t="shared" si="41"/>
        <v>-2</v>
      </c>
      <c r="I60" s="273">
        <f>IFERROR(D60/$D$52,"-")</f>
        <v>0</v>
      </c>
      <c r="J60" s="289"/>
      <c r="K60" s="272">
        <v>351</v>
      </c>
      <c r="L60" s="272">
        <v>0</v>
      </c>
      <c r="M60" s="272">
        <v>191</v>
      </c>
      <c r="N60" s="273" t="str">
        <f t="shared" si="43"/>
        <v>-</v>
      </c>
      <c r="O60" s="273">
        <f t="shared" si="44"/>
        <v>-0.45584045584045585</v>
      </c>
      <c r="P60" s="272">
        <f t="shared" si="45"/>
        <v>191</v>
      </c>
      <c r="Q60" s="272">
        <f t="shared" si="46"/>
        <v>-160</v>
      </c>
      <c r="R60" s="273">
        <f t="shared" si="47"/>
        <v>7.2089073410077373E-3</v>
      </c>
    </row>
    <row r="61" spans="1:18" x14ac:dyDescent="0.25">
      <c r="A61" s="271" t="s">
        <v>41</v>
      </c>
      <c r="B61" s="272">
        <v>8</v>
      </c>
      <c r="C61" s="272">
        <v>0</v>
      </c>
      <c r="D61" s="272">
        <v>0</v>
      </c>
      <c r="E61" s="273" t="str">
        <f t="shared" si="38"/>
        <v>-</v>
      </c>
      <c r="F61" s="273">
        <f t="shared" si="39"/>
        <v>-1</v>
      </c>
      <c r="G61" s="272">
        <f t="shared" si="40"/>
        <v>0</v>
      </c>
      <c r="H61" s="272">
        <f t="shared" si="41"/>
        <v>-8</v>
      </c>
      <c r="I61" s="273">
        <f t="shared" ref="I61:I73" si="48">IFERROR(D61/$D$52,"-")</f>
        <v>0</v>
      </c>
      <c r="J61" s="289"/>
      <c r="K61" s="272">
        <v>278</v>
      </c>
      <c r="L61" s="272">
        <v>15</v>
      </c>
      <c r="M61" s="272">
        <v>154</v>
      </c>
      <c r="N61" s="273">
        <f t="shared" si="43"/>
        <v>9.2666666666666675</v>
      </c>
      <c r="O61" s="273">
        <f t="shared" si="44"/>
        <v>-0.4460431654676259</v>
      </c>
      <c r="P61" s="272">
        <f t="shared" si="45"/>
        <v>139</v>
      </c>
      <c r="Q61" s="272">
        <f t="shared" si="46"/>
        <v>-124</v>
      </c>
      <c r="R61" s="273">
        <f t="shared" si="47"/>
        <v>5.8124174372523119E-3</v>
      </c>
    </row>
    <row r="62" spans="1:18" x14ac:dyDescent="0.25">
      <c r="A62" s="271" t="s">
        <v>34</v>
      </c>
      <c r="B62" s="272">
        <v>95</v>
      </c>
      <c r="C62" s="272">
        <v>55</v>
      </c>
      <c r="D62" s="272">
        <v>113</v>
      </c>
      <c r="E62" s="273">
        <f t="shared" si="38"/>
        <v>1.0545454545454547</v>
      </c>
      <c r="F62" s="273">
        <f t="shared" si="39"/>
        <v>0.18947368421052624</v>
      </c>
      <c r="G62" s="272">
        <f t="shared" si="40"/>
        <v>58</v>
      </c>
      <c r="H62" s="272">
        <f t="shared" si="41"/>
        <v>18</v>
      </c>
      <c r="I62" s="273">
        <f t="shared" si="48"/>
        <v>2.1672420406597621E-2</v>
      </c>
      <c r="J62" s="289"/>
      <c r="K62" s="272">
        <v>472</v>
      </c>
      <c r="L62" s="272">
        <v>198</v>
      </c>
      <c r="M62" s="272">
        <v>581</v>
      </c>
      <c r="N62" s="273">
        <f t="shared" si="43"/>
        <v>1.9343434343434343</v>
      </c>
      <c r="O62" s="273">
        <f t="shared" si="44"/>
        <v>0.23093220338983045</v>
      </c>
      <c r="P62" s="272">
        <f t="shared" si="45"/>
        <v>383</v>
      </c>
      <c r="Q62" s="272">
        <f t="shared" si="46"/>
        <v>109</v>
      </c>
      <c r="R62" s="273">
        <f t="shared" si="47"/>
        <v>2.1928665785997357E-2</v>
      </c>
    </row>
    <row r="63" spans="1:18" x14ac:dyDescent="0.25">
      <c r="A63" s="271" t="s">
        <v>35</v>
      </c>
      <c r="B63" s="272">
        <v>90</v>
      </c>
      <c r="C63" s="272">
        <v>15</v>
      </c>
      <c r="D63" s="272">
        <v>100</v>
      </c>
      <c r="E63" s="273">
        <f t="shared" si="38"/>
        <v>5.666666666666667</v>
      </c>
      <c r="F63" s="273">
        <f t="shared" si="39"/>
        <v>0.11111111111111116</v>
      </c>
      <c r="G63" s="272">
        <f t="shared" si="40"/>
        <v>85</v>
      </c>
      <c r="H63" s="272">
        <f t="shared" si="41"/>
        <v>10</v>
      </c>
      <c r="I63" s="273">
        <f t="shared" si="48"/>
        <v>1.9179133103183737E-2</v>
      </c>
      <c r="J63" s="289"/>
      <c r="K63" s="272">
        <v>469</v>
      </c>
      <c r="L63" s="272">
        <v>68</v>
      </c>
      <c r="M63" s="272">
        <v>544</v>
      </c>
      <c r="N63" s="273">
        <f t="shared" si="43"/>
        <v>7</v>
      </c>
      <c r="O63" s="273">
        <f t="shared" si="44"/>
        <v>0.15991471215351805</v>
      </c>
      <c r="P63" s="272">
        <f t="shared" si="45"/>
        <v>476</v>
      </c>
      <c r="Q63" s="272">
        <f t="shared" si="46"/>
        <v>75</v>
      </c>
      <c r="R63" s="273">
        <f t="shared" si="47"/>
        <v>2.0532175882241932E-2</v>
      </c>
    </row>
    <row r="64" spans="1:18" x14ac:dyDescent="0.25">
      <c r="A64" s="271" t="s">
        <v>39</v>
      </c>
      <c r="B64" s="272">
        <v>90</v>
      </c>
      <c r="C64" s="272">
        <v>51</v>
      </c>
      <c r="D64" s="272">
        <v>150</v>
      </c>
      <c r="E64" s="273">
        <f t="shared" si="38"/>
        <v>1.9411764705882355</v>
      </c>
      <c r="F64" s="273">
        <f t="shared" si="39"/>
        <v>0.66666666666666674</v>
      </c>
      <c r="G64" s="272">
        <f t="shared" si="40"/>
        <v>99</v>
      </c>
      <c r="H64" s="272">
        <f t="shared" si="41"/>
        <v>60</v>
      </c>
      <c r="I64" s="273">
        <f t="shared" si="48"/>
        <v>2.8768699654775604E-2</v>
      </c>
      <c r="J64" s="289"/>
      <c r="K64" s="272">
        <v>590</v>
      </c>
      <c r="L64" s="272">
        <v>158</v>
      </c>
      <c r="M64" s="272">
        <v>753</v>
      </c>
      <c r="N64" s="273">
        <f t="shared" si="43"/>
        <v>3.7658227848101262</v>
      </c>
      <c r="O64" s="273">
        <f t="shared" si="44"/>
        <v>0.27627118644067794</v>
      </c>
      <c r="P64" s="272">
        <f t="shared" si="45"/>
        <v>595</v>
      </c>
      <c r="Q64" s="272">
        <f t="shared" si="46"/>
        <v>163</v>
      </c>
      <c r="R64" s="273">
        <f t="shared" si="47"/>
        <v>2.84204566899415E-2</v>
      </c>
    </row>
    <row r="65" spans="1:18" x14ac:dyDescent="0.25">
      <c r="A65" s="271" t="s">
        <v>29</v>
      </c>
      <c r="B65" s="272">
        <v>13</v>
      </c>
      <c r="C65" s="272">
        <v>0</v>
      </c>
      <c r="D65" s="272">
        <v>10</v>
      </c>
      <c r="E65" s="273" t="str">
        <f t="shared" si="38"/>
        <v>-</v>
      </c>
      <c r="F65" s="273">
        <f t="shared" si="39"/>
        <v>-0.23076923076923073</v>
      </c>
      <c r="G65" s="272">
        <f t="shared" si="40"/>
        <v>10</v>
      </c>
      <c r="H65" s="272">
        <f t="shared" si="41"/>
        <v>-3</v>
      </c>
      <c r="I65" s="273">
        <f t="shared" si="48"/>
        <v>1.9179133103183737E-3</v>
      </c>
      <c r="J65" s="289"/>
      <c r="K65" s="272">
        <v>354</v>
      </c>
      <c r="L65" s="272">
        <v>0</v>
      </c>
      <c r="M65" s="272">
        <v>276</v>
      </c>
      <c r="N65" s="273" t="str">
        <f t="shared" si="43"/>
        <v>-</v>
      </c>
      <c r="O65" s="273">
        <f t="shared" si="44"/>
        <v>-0.22033898305084743</v>
      </c>
      <c r="P65" s="272">
        <f t="shared" si="45"/>
        <v>276</v>
      </c>
      <c r="Q65" s="272">
        <f t="shared" si="46"/>
        <v>-78</v>
      </c>
      <c r="R65" s="273">
        <f t="shared" si="47"/>
        <v>1.041705982260804E-2</v>
      </c>
    </row>
    <row r="66" spans="1:18" x14ac:dyDescent="0.25">
      <c r="A66" s="271" t="s">
        <v>47</v>
      </c>
      <c r="B66" s="272">
        <v>50</v>
      </c>
      <c r="C66" s="272">
        <v>45</v>
      </c>
      <c r="D66" s="272">
        <v>49</v>
      </c>
      <c r="E66" s="273">
        <f t="shared" si="38"/>
        <v>8.8888888888888795E-2</v>
      </c>
      <c r="F66" s="273">
        <f t="shared" si="39"/>
        <v>-2.0000000000000018E-2</v>
      </c>
      <c r="G66" s="272">
        <f t="shared" si="40"/>
        <v>4</v>
      </c>
      <c r="H66" s="272">
        <f t="shared" si="41"/>
        <v>-1</v>
      </c>
      <c r="I66" s="273">
        <f t="shared" si="48"/>
        <v>9.3977752205600309E-3</v>
      </c>
      <c r="J66" s="289"/>
      <c r="K66" s="272">
        <v>264</v>
      </c>
      <c r="L66" s="272">
        <v>141</v>
      </c>
      <c r="M66" s="272">
        <v>257</v>
      </c>
      <c r="N66" s="273">
        <f t="shared" si="43"/>
        <v>0.82269503546099298</v>
      </c>
      <c r="O66" s="273">
        <f t="shared" si="44"/>
        <v>-2.6515151515151492E-2</v>
      </c>
      <c r="P66" s="272">
        <f t="shared" si="45"/>
        <v>116</v>
      </c>
      <c r="Q66" s="272">
        <f t="shared" si="46"/>
        <v>-7</v>
      </c>
      <c r="R66" s="273">
        <f t="shared" si="47"/>
        <v>9.6999433855444427E-3</v>
      </c>
    </row>
    <row r="67" spans="1:18" x14ac:dyDescent="0.25">
      <c r="A67" s="271" t="s">
        <v>37</v>
      </c>
      <c r="B67" s="272">
        <v>82</v>
      </c>
      <c r="C67" s="272">
        <v>5</v>
      </c>
      <c r="D67" s="272">
        <v>71</v>
      </c>
      <c r="E67" s="273">
        <f t="shared" si="38"/>
        <v>13.2</v>
      </c>
      <c r="F67" s="273">
        <f t="shared" si="39"/>
        <v>-0.13414634146341464</v>
      </c>
      <c r="G67" s="272">
        <f t="shared" si="40"/>
        <v>66</v>
      </c>
      <c r="H67" s="272">
        <f t="shared" si="41"/>
        <v>-11</v>
      </c>
      <c r="I67" s="273">
        <f t="shared" si="48"/>
        <v>1.3617184503260453E-2</v>
      </c>
      <c r="J67" s="289"/>
      <c r="K67" s="272">
        <v>378</v>
      </c>
      <c r="L67" s="272">
        <v>40</v>
      </c>
      <c r="M67" s="272">
        <v>386</v>
      </c>
      <c r="N67" s="273">
        <f t="shared" si="43"/>
        <v>8.65</v>
      </c>
      <c r="O67" s="273">
        <f t="shared" si="44"/>
        <v>2.1164021164021163E-2</v>
      </c>
      <c r="P67" s="272">
        <f t="shared" si="45"/>
        <v>346</v>
      </c>
      <c r="Q67" s="272">
        <f t="shared" si="46"/>
        <v>8</v>
      </c>
      <c r="R67" s="273">
        <f t="shared" si="47"/>
        <v>1.4568786563502547E-2</v>
      </c>
    </row>
    <row r="68" spans="1:18" x14ac:dyDescent="0.25">
      <c r="A68" s="271" t="s">
        <v>48</v>
      </c>
      <c r="B68" s="272">
        <v>50</v>
      </c>
      <c r="C68" s="272">
        <v>38</v>
      </c>
      <c r="D68" s="272">
        <v>55</v>
      </c>
      <c r="E68" s="273">
        <f t="shared" si="38"/>
        <v>0.44736842105263164</v>
      </c>
      <c r="F68" s="273">
        <f t="shared" si="39"/>
        <v>0.10000000000000009</v>
      </c>
      <c r="G68" s="272">
        <f t="shared" si="40"/>
        <v>17</v>
      </c>
      <c r="H68" s="272">
        <f t="shared" si="41"/>
        <v>5</v>
      </c>
      <c r="I68" s="273">
        <f t="shared" si="48"/>
        <v>1.0548523206751054E-2</v>
      </c>
      <c r="J68" s="289"/>
      <c r="K68" s="272">
        <v>295</v>
      </c>
      <c r="L68" s="272">
        <v>147</v>
      </c>
      <c r="M68" s="272">
        <v>310</v>
      </c>
      <c r="N68" s="273">
        <f t="shared" si="43"/>
        <v>1.1088435374149661</v>
      </c>
      <c r="O68" s="273">
        <f t="shared" si="44"/>
        <v>5.0847457627118731E-2</v>
      </c>
      <c r="P68" s="272">
        <f t="shared" si="45"/>
        <v>163</v>
      </c>
      <c r="Q68" s="272">
        <f t="shared" si="46"/>
        <v>15</v>
      </c>
      <c r="R68" s="273">
        <f t="shared" si="47"/>
        <v>1.1700320815248161E-2</v>
      </c>
    </row>
    <row r="69" spans="1:18" x14ac:dyDescent="0.25">
      <c r="A69" s="271" t="s">
        <v>40</v>
      </c>
      <c r="B69" s="272">
        <v>9</v>
      </c>
      <c r="C69" s="272">
        <v>0</v>
      </c>
      <c r="D69" s="272">
        <v>1</v>
      </c>
      <c r="E69" s="273" t="str">
        <f t="shared" si="38"/>
        <v>-</v>
      </c>
      <c r="F69" s="273">
        <f t="shared" si="39"/>
        <v>-0.88888888888888884</v>
      </c>
      <c r="G69" s="272">
        <f t="shared" si="40"/>
        <v>1</v>
      </c>
      <c r="H69" s="272">
        <f t="shared" si="41"/>
        <v>-8</v>
      </c>
      <c r="I69" s="273">
        <f t="shared" si="48"/>
        <v>1.9179133103183735E-4</v>
      </c>
      <c r="J69" s="289"/>
      <c r="K69" s="272">
        <v>218</v>
      </c>
      <c r="L69" s="272">
        <v>1</v>
      </c>
      <c r="M69" s="272">
        <v>131</v>
      </c>
      <c r="N69" s="273">
        <f t="shared" si="43"/>
        <v>130</v>
      </c>
      <c r="O69" s="273">
        <f t="shared" si="44"/>
        <v>-0.3990825688073395</v>
      </c>
      <c r="P69" s="272">
        <f t="shared" si="45"/>
        <v>130</v>
      </c>
      <c r="Q69" s="272">
        <f t="shared" si="46"/>
        <v>-87</v>
      </c>
      <c r="R69" s="273">
        <f t="shared" si="47"/>
        <v>4.9443291187016422E-3</v>
      </c>
    </row>
    <row r="70" spans="1:18" x14ac:dyDescent="0.25">
      <c r="A70" s="271" t="s">
        <v>27</v>
      </c>
      <c r="B70" s="272">
        <v>26</v>
      </c>
      <c r="C70" s="272">
        <v>23</v>
      </c>
      <c r="D70" s="272">
        <v>29</v>
      </c>
      <c r="E70" s="273">
        <f t="shared" si="38"/>
        <v>0.26086956521739135</v>
      </c>
      <c r="F70" s="273">
        <f t="shared" si="39"/>
        <v>0.11538461538461542</v>
      </c>
      <c r="G70" s="272">
        <f t="shared" si="40"/>
        <v>6</v>
      </c>
      <c r="H70" s="272">
        <f t="shared" si="41"/>
        <v>3</v>
      </c>
      <c r="I70" s="273">
        <f t="shared" si="48"/>
        <v>5.5619485999232835E-3</v>
      </c>
      <c r="J70" s="289"/>
      <c r="K70" s="272">
        <v>196</v>
      </c>
      <c r="L70" s="272">
        <v>85</v>
      </c>
      <c r="M70" s="272">
        <v>176</v>
      </c>
      <c r="N70" s="273">
        <f t="shared" si="43"/>
        <v>1.0705882352941178</v>
      </c>
      <c r="O70" s="273">
        <f t="shared" si="44"/>
        <v>-0.10204081632653061</v>
      </c>
      <c r="P70" s="272">
        <f t="shared" si="45"/>
        <v>91</v>
      </c>
      <c r="Q70" s="272">
        <f t="shared" si="46"/>
        <v>-20</v>
      </c>
      <c r="R70" s="273">
        <f t="shared" si="47"/>
        <v>6.6427627854312131E-3</v>
      </c>
    </row>
    <row r="71" spans="1:18" x14ac:dyDescent="0.25">
      <c r="A71" s="271" t="s">
        <v>44</v>
      </c>
      <c r="B71" s="272">
        <v>27</v>
      </c>
      <c r="C71" s="272">
        <v>18</v>
      </c>
      <c r="D71" s="272">
        <v>51</v>
      </c>
      <c r="E71" s="273">
        <f t="shared" si="38"/>
        <v>1.8333333333333335</v>
      </c>
      <c r="F71" s="273">
        <f t="shared" si="39"/>
        <v>0.88888888888888884</v>
      </c>
      <c r="G71" s="272">
        <f t="shared" si="40"/>
        <v>33</v>
      </c>
      <c r="H71" s="272">
        <f t="shared" si="41"/>
        <v>24</v>
      </c>
      <c r="I71" s="273">
        <f t="shared" si="48"/>
        <v>9.781357882623706E-3</v>
      </c>
      <c r="J71" s="289"/>
      <c r="K71" s="272">
        <v>115</v>
      </c>
      <c r="L71" s="272">
        <v>55</v>
      </c>
      <c r="M71" s="272">
        <v>240</v>
      </c>
      <c r="N71" s="273">
        <f t="shared" si="43"/>
        <v>3.3636363636363633</v>
      </c>
      <c r="O71" s="273">
        <f t="shared" si="44"/>
        <v>1.0869565217391304</v>
      </c>
      <c r="P71" s="272">
        <f t="shared" si="45"/>
        <v>185</v>
      </c>
      <c r="Q71" s="272">
        <f t="shared" si="46"/>
        <v>125</v>
      </c>
      <c r="R71" s="273">
        <f t="shared" si="47"/>
        <v>9.0583128892243823E-3</v>
      </c>
    </row>
    <row r="72" spans="1:18" x14ac:dyDescent="0.25">
      <c r="A72" s="271" t="s">
        <v>106</v>
      </c>
      <c r="B72" s="272">
        <v>41</v>
      </c>
      <c r="C72" s="272">
        <v>0</v>
      </c>
      <c r="D72" s="272">
        <v>0</v>
      </c>
      <c r="E72" s="273" t="str">
        <f t="shared" si="38"/>
        <v>-</v>
      </c>
      <c r="F72" s="273">
        <f t="shared" si="39"/>
        <v>-1</v>
      </c>
      <c r="G72" s="272">
        <f t="shared" si="40"/>
        <v>0</v>
      </c>
      <c r="H72" s="272">
        <f t="shared" si="41"/>
        <v>-41</v>
      </c>
      <c r="I72" s="273">
        <f t="shared" si="48"/>
        <v>0</v>
      </c>
      <c r="J72" s="289"/>
      <c r="K72" s="272">
        <v>179</v>
      </c>
      <c r="L72" s="272">
        <v>0</v>
      </c>
      <c r="M72" s="272">
        <v>9</v>
      </c>
      <c r="N72" s="273" t="str">
        <f t="shared" si="43"/>
        <v>-</v>
      </c>
      <c r="O72" s="273">
        <f t="shared" si="44"/>
        <v>-0.94972067039106145</v>
      </c>
      <c r="P72" s="272">
        <f t="shared" si="45"/>
        <v>9</v>
      </c>
      <c r="Q72" s="272">
        <f t="shared" si="46"/>
        <v>-170</v>
      </c>
      <c r="R72" s="273">
        <f t="shared" si="47"/>
        <v>3.3968673334591434E-4</v>
      </c>
    </row>
    <row r="73" spans="1:18" x14ac:dyDescent="0.25">
      <c r="A73" s="271" t="s">
        <v>107</v>
      </c>
      <c r="B73" s="272">
        <v>63</v>
      </c>
      <c r="C73" s="272">
        <v>25</v>
      </c>
      <c r="D73" s="272">
        <v>70</v>
      </c>
      <c r="E73" s="273">
        <f t="shared" si="38"/>
        <v>1.7999999999999998</v>
      </c>
      <c r="F73" s="273">
        <f t="shared" si="39"/>
        <v>0.11111111111111116</v>
      </c>
      <c r="G73" s="272">
        <f t="shared" si="40"/>
        <v>45</v>
      </c>
      <c r="H73" s="272">
        <f t="shared" si="41"/>
        <v>7</v>
      </c>
      <c r="I73" s="273">
        <f t="shared" si="48"/>
        <v>1.3425393172228616E-2</v>
      </c>
      <c r="J73" s="289"/>
      <c r="K73" s="272">
        <v>405</v>
      </c>
      <c r="L73" s="272">
        <v>113</v>
      </c>
      <c r="M73" s="272">
        <v>470</v>
      </c>
      <c r="N73" s="273">
        <f t="shared" si="43"/>
        <v>3.1592920353982299</v>
      </c>
      <c r="O73" s="273">
        <f t="shared" si="44"/>
        <v>0.16049382716049387</v>
      </c>
      <c r="P73" s="272">
        <f t="shared" si="45"/>
        <v>357</v>
      </c>
      <c r="Q73" s="272">
        <f t="shared" si="46"/>
        <v>65</v>
      </c>
      <c r="R73" s="273">
        <f t="shared" si="47"/>
        <v>1.7739196074731081E-2</v>
      </c>
    </row>
    <row r="74" spans="1:18" ht="21" x14ac:dyDescent="0.35">
      <c r="A74" s="302" t="s">
        <v>113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</row>
    <row r="75" spans="1:18" x14ac:dyDescent="0.25">
      <c r="A75" s="56"/>
      <c r="B75" s="321" t="s">
        <v>115</v>
      </c>
      <c r="C75" s="322"/>
      <c r="D75" s="322"/>
      <c r="E75" s="322"/>
      <c r="F75" s="322"/>
      <c r="G75" s="322"/>
      <c r="H75" s="322"/>
      <c r="I75" s="323"/>
      <c r="J75" s="288"/>
      <c r="K75" s="321" t="str">
        <f>CONCATENATE("acumulado ",B75)</f>
        <v>acumulado mayo</v>
      </c>
      <c r="L75" s="322"/>
      <c r="M75" s="322"/>
      <c r="N75" s="322"/>
      <c r="O75" s="322"/>
      <c r="P75" s="322"/>
      <c r="Q75" s="322"/>
      <c r="R75" s="323"/>
    </row>
    <row r="76" spans="1:18" x14ac:dyDescent="0.25">
      <c r="A76" s="3"/>
      <c r="B76" s="263">
        <v>2019</v>
      </c>
      <c r="C76" s="263">
        <v>2021</v>
      </c>
      <c r="D76" s="263">
        <v>2022</v>
      </c>
      <c r="E76" s="4" t="s">
        <v>4</v>
      </c>
      <c r="F76" s="4" t="s">
        <v>5</v>
      </c>
      <c r="G76" s="4" t="s">
        <v>6</v>
      </c>
      <c r="H76" s="4" t="s">
        <v>7</v>
      </c>
      <c r="I76" s="263" t="s">
        <v>94</v>
      </c>
      <c r="J76" s="289"/>
      <c r="K76" s="263">
        <v>2019</v>
      </c>
      <c r="L76" s="263">
        <v>2021</v>
      </c>
      <c r="M76" s="263">
        <v>2022</v>
      </c>
      <c r="N76" s="4" t="s">
        <v>4</v>
      </c>
      <c r="O76" s="4" t="s">
        <v>5</v>
      </c>
      <c r="P76" s="4" t="s">
        <v>6</v>
      </c>
      <c r="Q76" s="4" t="s">
        <v>7</v>
      </c>
      <c r="R76" s="263" t="s">
        <v>94</v>
      </c>
    </row>
    <row r="77" spans="1:18" x14ac:dyDescent="0.25">
      <c r="A77" s="290" t="s">
        <v>95</v>
      </c>
      <c r="B77" s="291">
        <v>5443</v>
      </c>
      <c r="C77" s="291">
        <v>2772</v>
      </c>
      <c r="D77" s="291">
        <v>5214</v>
      </c>
      <c r="E77" s="292">
        <f t="shared" ref="E77:E79" si="49">IFERROR(D77/C77-1,"-")</f>
        <v>0.88095238095238093</v>
      </c>
      <c r="F77" s="292">
        <f t="shared" ref="F77:F79" si="50">IFERROR(D77/B77-1,"-")</f>
        <v>-4.2072386551534113E-2</v>
      </c>
      <c r="G77" s="291">
        <f t="shared" ref="G77:G79" si="51">IFERROR(D77-C77,"-")</f>
        <v>2442</v>
      </c>
      <c r="H77" s="291">
        <f t="shared" ref="H77:H79" si="52">IFERROR(D77-B77,"-")</f>
        <v>-229</v>
      </c>
      <c r="I77" s="292">
        <f>D77/$D$77</f>
        <v>1</v>
      </c>
      <c r="J77" s="293"/>
      <c r="K77" s="291">
        <v>28894</v>
      </c>
      <c r="L77" s="291">
        <v>10719</v>
      </c>
      <c r="M77" s="291">
        <v>26495</v>
      </c>
      <c r="N77" s="292">
        <f t="shared" ref="N77:N79" si="53">IFERROR(M77/L77-1,"-")</f>
        <v>1.4717790838697637</v>
      </c>
      <c r="O77" s="292">
        <f t="shared" ref="O77:O79" si="54">IFERROR(M77/K77-1,"-")</f>
        <v>-8.3027618190627761E-2</v>
      </c>
      <c r="P77" s="291">
        <f t="shared" ref="P77:P79" si="55">IFERROR(M77-L77,"-")</f>
        <v>15776</v>
      </c>
      <c r="Q77" s="291">
        <f t="shared" ref="Q77:Q79" si="56">IFERROR(M77-K77,"-")</f>
        <v>-2399</v>
      </c>
      <c r="R77" s="292">
        <f>M77/$M$77</f>
        <v>1</v>
      </c>
    </row>
    <row r="78" spans="1:18" x14ac:dyDescent="0.25">
      <c r="A78" s="271" t="s">
        <v>109</v>
      </c>
      <c r="B78" s="272">
        <v>3025</v>
      </c>
      <c r="C78" s="272">
        <v>2049</v>
      </c>
      <c r="D78" s="272">
        <v>2780</v>
      </c>
      <c r="E78" s="273">
        <f t="shared" si="49"/>
        <v>0.35675939482674468</v>
      </c>
      <c r="F78" s="273">
        <f t="shared" si="50"/>
        <v>-8.0991735537190079E-2</v>
      </c>
      <c r="G78" s="272">
        <f t="shared" si="51"/>
        <v>731</v>
      </c>
      <c r="H78" s="272">
        <f t="shared" si="52"/>
        <v>-245</v>
      </c>
      <c r="I78" s="273">
        <f>D78/$D$77</f>
        <v>0.53317990026850781</v>
      </c>
      <c r="J78" s="289"/>
      <c r="K78" s="272">
        <v>14350</v>
      </c>
      <c r="L78" s="272">
        <v>7843</v>
      </c>
      <c r="M78" s="272">
        <v>12585</v>
      </c>
      <c r="N78" s="273">
        <f t="shared" si="53"/>
        <v>0.60461558077266342</v>
      </c>
      <c r="O78" s="273">
        <f t="shared" si="54"/>
        <v>-0.12299651567944248</v>
      </c>
      <c r="P78" s="272">
        <f t="shared" si="55"/>
        <v>4742</v>
      </c>
      <c r="Q78" s="272">
        <f t="shared" si="56"/>
        <v>-1765</v>
      </c>
      <c r="R78" s="273">
        <f t="shared" ref="R78:R79" si="57">M78/$M$77</f>
        <v>0.47499528212870351</v>
      </c>
    </row>
    <row r="79" spans="1:18" x14ac:dyDescent="0.25">
      <c r="A79" s="271" t="s">
        <v>110</v>
      </c>
      <c r="B79" s="272">
        <v>2418</v>
      </c>
      <c r="C79" s="272">
        <v>723</v>
      </c>
      <c r="D79" s="272">
        <v>2434</v>
      </c>
      <c r="E79" s="273">
        <f t="shared" si="49"/>
        <v>2.3665283540802213</v>
      </c>
      <c r="F79" s="273">
        <f t="shared" si="50"/>
        <v>6.6170388751034537E-3</v>
      </c>
      <c r="G79" s="272">
        <f t="shared" si="51"/>
        <v>1711</v>
      </c>
      <c r="H79" s="272">
        <f t="shared" si="52"/>
        <v>16</v>
      </c>
      <c r="I79" s="273">
        <f>D79/$D$77</f>
        <v>0.46682009973149213</v>
      </c>
      <c r="J79" s="289"/>
      <c r="K79" s="272">
        <v>14544</v>
      </c>
      <c r="L79" s="272">
        <v>2876</v>
      </c>
      <c r="M79" s="272">
        <v>13910</v>
      </c>
      <c r="N79" s="273">
        <f t="shared" si="53"/>
        <v>3.8365785813630042</v>
      </c>
      <c r="O79" s="273">
        <f t="shared" si="54"/>
        <v>-4.3591859185918569E-2</v>
      </c>
      <c r="P79" s="272">
        <f t="shared" si="55"/>
        <v>11034</v>
      </c>
      <c r="Q79" s="272">
        <f t="shared" si="56"/>
        <v>-634</v>
      </c>
      <c r="R79" s="273">
        <f t="shared" si="57"/>
        <v>0.52500471787129643</v>
      </c>
    </row>
    <row r="80" spans="1:18" ht="21" x14ac:dyDescent="0.35">
      <c r="A80" s="302" t="s">
        <v>114</v>
      </c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</row>
  </sheetData>
  <mergeCells count="22">
    <mergeCell ref="A1:R1"/>
    <mergeCell ref="A2:R2"/>
    <mergeCell ref="A3:R3"/>
    <mergeCell ref="A4:R4"/>
    <mergeCell ref="B5:I5"/>
    <mergeCell ref="K5:R5"/>
    <mergeCell ref="A10:R10"/>
    <mergeCell ref="B11:I11"/>
    <mergeCell ref="K11:R11"/>
    <mergeCell ref="A37:R37"/>
    <mergeCell ref="B38:I38"/>
    <mergeCell ref="K38:R38"/>
    <mergeCell ref="A74:R74"/>
    <mergeCell ref="B75:I75"/>
    <mergeCell ref="K75:R75"/>
    <mergeCell ref="A80:R80"/>
    <mergeCell ref="A43:R43"/>
    <mergeCell ref="B44:I44"/>
    <mergeCell ref="K44:R44"/>
    <mergeCell ref="A49:R49"/>
    <mergeCell ref="B50:I50"/>
    <mergeCell ref="K50:R5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9163ab-4d1c-46a7-8d61-b5cee27b7450" xsi:nil="true"/>
    <lcf76f155ced4ddcb4097134ff3c332f xmlns="9b82f571-e864-4b98-84bd-930f661ed42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69C42FB1FA284BA60CDF94DEB4DBF3" ma:contentTypeVersion="17" ma:contentTypeDescription="Crear nuevo documento." ma:contentTypeScope="" ma:versionID="28c30c2f192ead6e99ae8cbe25c4cfc2">
  <xsd:schema xmlns:xsd="http://www.w3.org/2001/XMLSchema" xmlns:xs="http://www.w3.org/2001/XMLSchema" xmlns:p="http://schemas.microsoft.com/office/2006/metadata/properties" xmlns:ns2="9b82f571-e864-4b98-84bd-930f661ed42a" xmlns:ns3="8c9163ab-4d1c-46a7-8d61-b5cee27b7450" targetNamespace="http://schemas.microsoft.com/office/2006/metadata/properties" ma:root="true" ma:fieldsID="24e0e84cb67ec0eade9d98934e2e9530" ns2:_="" ns3:_="">
    <xsd:import namespace="9b82f571-e864-4b98-84bd-930f661ed42a"/>
    <xsd:import namespace="8c9163ab-4d1c-46a7-8d61-b5cee27b7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2f571-e864-4b98-84bd-930f661ed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3325280-2aef-4f39-8940-b77a215173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163ab-4d1c-46a7-8d61-b5cee27b7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b4f369-2d72-4174-95fe-41f9ef52a544}" ma:internalName="TaxCatchAll" ma:showField="CatchAllData" ma:web="8c9163ab-4d1c-46a7-8d61-b5cee27b74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3B3E5D-E1AF-4A58-912B-5FC81052082A}">
  <ds:schemaRefs>
    <ds:schemaRef ds:uri="http://schemas.microsoft.com/office/2006/metadata/properties"/>
    <ds:schemaRef ds:uri="http://schemas.microsoft.com/office/infopath/2007/PartnerControls"/>
    <ds:schemaRef ds:uri="8c9163ab-4d1c-46a7-8d61-b5cee27b7450"/>
    <ds:schemaRef ds:uri="9b82f571-e864-4b98-84bd-930f661ed42a"/>
  </ds:schemaRefs>
</ds:datastoreItem>
</file>

<file path=customXml/itemProps2.xml><?xml version="1.0" encoding="utf-8"?>
<ds:datastoreItem xmlns:ds="http://schemas.openxmlformats.org/officeDocument/2006/customXml" ds:itemID="{602587A2-9F1D-4F77-8BFC-36631F4D37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305D26-99C4-4A95-A9D8-27C2BAAD19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2f571-e864-4b98-84bd-930f661ed42a"/>
    <ds:schemaRef ds:uri="8c9163ab-4d1c-46a7-8d61-b5cee27b7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 alojativos</vt:lpstr>
      <vt:lpstr>Pasajeros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Perez Garcia</dc:creator>
  <cp:lastModifiedBy>Marjorie Pérez García</cp:lastModifiedBy>
  <dcterms:created xsi:type="dcterms:W3CDTF">2022-07-11T08:33:21Z</dcterms:created>
  <dcterms:modified xsi:type="dcterms:W3CDTF">2022-07-11T08:38:03Z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0x010100F969C42FB1FA284BA60CDF94DEB4DBF3</vt:lpwstr>
  </property>
</Properties>
</file>