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jpeg" ContentType="image/jpeg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2.xml" ContentType="application/vnd.openxmlformats-officedocument.drawingml.chartshapes+xml"/>
  <Override PartName="/xl/drawings/drawing28.xml" ContentType="application/vnd.openxmlformats-officedocument.drawingml.chartshapes+xml"/>
  <Override PartName="/xl/drawings/drawing32.xml" ContentType="application/vnd.openxmlformats-officedocument.drawingml.chartshapes+xml"/>
  <Override PartName="/xl/drawings/drawing35.xml" ContentType="application/vnd.openxmlformats-officedocument.drawingml.chartshapes+xml"/>
  <Override PartName="/xl/drawings/drawing38.xml" ContentType="application/vnd.openxmlformats-officedocument.drawingml.chartshapes+xml"/>
  <Override PartName="/xl/drawings/drawing29.xml" ContentType="application/vnd.openxmlformats-officedocument.drawingml.chartshapes+xml"/>
  <Override PartName="/xl/drawings/drawing41.xml" ContentType="application/vnd.openxmlformats-officedocument.drawingml.chartshapes+xml"/>
  <Override PartName="/xl/drawings/drawing18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1.xml" ContentType="application/vnd.openxmlformats-officedocument.drawingml.chartshapes+xml"/>
  <Override PartName="/xl/drawings/drawing15.xml" ContentType="application/vnd.openxmlformats-officedocument.drawingml.chartshapes+xml"/>
  <Override PartName="/xl/drawings/drawing21.xml" ContentType="application/vnd.openxmlformats-officedocument.drawingml.chartshapes+xml"/>
  <Override PartName="/xl/drawings/drawing46.xml" ContentType="application/vnd.openxmlformats-officedocument.drawingml.chartshapes+xml"/>
  <Override PartName="/xl/drawings/drawing4.xml" ContentType="application/vnd.openxmlformats-officedocument.drawingml.chartshapes+xml"/>
  <Override PartName="/xl/drawings/drawing66.xml" ContentType="application/vnd.openxmlformats-officedocument.drawingml.chartshapes+xml"/>
  <Override PartName="/xl/drawings/drawing68.xml" ContentType="application/vnd.openxmlformats-officedocument.drawingml.chartshapes+xml"/>
  <Override PartName="/xl/drawings/drawing73.xml" ContentType="application/vnd.openxmlformats-officedocument.drawingml.chartshapes+xml"/>
  <Override PartName="/xl/drawings/drawing76.xml" ContentType="application/vnd.openxmlformats-officedocument.drawingml.chartshapes+xml"/>
  <Override PartName="/xl/drawings/drawing64.xml" ContentType="application/vnd.openxmlformats-officedocument.drawingml.chartshapes+xml"/>
  <Override PartName="/xl/drawings/drawing60.xml" ContentType="application/vnd.openxmlformats-officedocument.drawingml.chartshapes+xml"/>
  <Override PartName="/xl/drawings/drawing58.xml" ContentType="application/vnd.openxmlformats-officedocument.drawingml.chartshapes+xml"/>
  <Override PartName="/xl/drawings/drawing47.xml" ContentType="application/vnd.openxmlformats-officedocument.drawingml.chartshapes+xml"/>
  <Override PartName="/xl/drawings/drawing50.xml" ContentType="application/vnd.openxmlformats-officedocument.drawingml.chartshapes+xml"/>
  <Override PartName="/xl/drawings/drawing53.xml" ContentType="application/vnd.openxmlformats-officedocument.drawingml.chartshapes+xml"/>
  <Override PartName="/xl/drawings/drawing55.xml" ContentType="application/vnd.openxmlformats-officedocument.drawingml.chartshapes+xml"/>
  <Override PartName="/xl/drawings/drawing56.xml" ContentType="application/vnd.openxmlformats-officedocument.drawingml.chartshapes+xml"/>
  <Override PartName="/xl/drawings/drawing44.xml" ContentType="application/vnd.openxmlformats-officedocument.drawingml.chartshapes+xml"/>
  <Override PartName="/xl/drawings/drawing62.xml" ContentType="application/vnd.openxmlformats-officedocument.drawingml.chartshapes+xml"/>
  <Override PartName="/xl/worksheets/sheet34.xml" ContentType="application/vnd.openxmlformats-officedocument.spreadsheetml.worksheet+xml"/>
  <Override PartName="/xl/drawings/drawing75.xml" ContentType="application/vnd.openxmlformats-officedocument.drawing+xml"/>
  <Override PartName="/xl/drawings/drawing74.xml" ContentType="application/vnd.openxmlformats-officedocument.drawing+xml"/>
  <Override PartName="/xl/worksheets/sheet4.xml" ContentType="application/vnd.openxmlformats-officedocument.spreadsheetml.worksheet+xml"/>
  <Override PartName="/xl/charts/chart33.xml" ContentType="application/vnd.openxmlformats-officedocument.drawingml.chart+xml"/>
  <Override PartName="/xl/worksheets/sheet3.xml" ContentType="application/vnd.openxmlformats-officedocument.spreadsheetml.worksheet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charts/chart32.xml" ContentType="application/vnd.openxmlformats-officedocument.drawingml.chart+xml"/>
  <Override PartName="/xl/drawings/drawing72.xml" ContentType="application/vnd.openxmlformats-officedocument.drawing+xml"/>
  <Override PartName="/xl/charts/chart30.xml" ContentType="application/vnd.openxmlformats-officedocument.drawingml.chart+xml"/>
  <Override PartName="/xl/worksheets/sheet5.xml" ContentType="application/vnd.openxmlformats-officedocument.spreadsheetml.worksheet+xml"/>
  <Override PartName="/xl/drawings/drawing69.xml" ContentType="application/vnd.openxmlformats-officedocument.drawing+xml"/>
  <Override PartName="/xl/worksheets/sheet33.xml" ContentType="application/vnd.openxmlformats-officedocument.spreadsheetml.worksheet+xml"/>
  <Override PartName="/xl/drawings/drawing70.xml" ContentType="application/vnd.openxmlformats-officedocument.drawing+xml"/>
  <Override PartName="/xl/charts/chart31.xml" ContentType="application/vnd.openxmlformats-officedocument.drawingml.chart+xml"/>
  <Override PartName="/xl/drawings/drawing7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67.xml" ContentType="application/vnd.openxmlformats-officedocument.drawing+xml"/>
  <Override PartName="/xl/worksheets/sheet6.xml" ContentType="application/vnd.openxmlformats-officedocument.spreadsheetml.worksheet+xml"/>
  <Override PartName="/xl/drawings/drawing20.xml" ContentType="application/vnd.openxmlformats-officedocument.drawing+xml"/>
  <Override PartName="/xl/charts/chart8.xml" ContentType="application/vnd.openxmlformats-officedocument.drawingml.chart+xml"/>
  <Override PartName="/xl/worksheets/sheet25.xml" ContentType="application/vnd.openxmlformats-officedocument.spreadsheetml.worksheet+xml"/>
  <Override PartName="/xl/charts/chart9.xml" ContentType="application/vnd.openxmlformats-officedocument.drawingml.chart+xml"/>
  <Override PartName="/xl/worksheets/sheet24.xml" ContentType="application/vnd.openxmlformats-officedocument.spreadsheetml.worksheet+xml"/>
  <Override PartName="/xl/drawings/drawing23.xml" ContentType="application/vnd.openxmlformats-officedocument.drawing+xml"/>
  <Override PartName="/xl/drawings/drawing19.xml" ContentType="application/vnd.openxmlformats-officedocument.drawing+xml"/>
  <Override PartName="/xl/worksheets/sheet26.xml" ContentType="application/vnd.openxmlformats-officedocument.spreadsheetml.worksheet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worksheets/sheet27.xml" ContentType="application/vnd.openxmlformats-officedocument.spreadsheetml.workshee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worksheets/sheet22.xml" ContentType="application/vnd.openxmlformats-officedocument.spreadsheetml.worksheet+xml"/>
  <Override PartName="/xl/drawings/drawing31.xml" ContentType="application/vnd.openxmlformats-officedocument.drawing+xml"/>
  <Override PartName="/xl/charts/chart14.xml" ContentType="application/vnd.openxmlformats-officedocument.drawingml.chart+xml"/>
  <Override PartName="/xl/worksheets/sheet21.xml" ContentType="application/vnd.openxmlformats-officedocument.spreadsheetml.workshee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13.xml" ContentType="application/vnd.openxmlformats-officedocument.drawingml.chart+xml"/>
  <Override PartName="/xl/worksheets/sheet23.xml" ContentType="application/vnd.openxmlformats-officedocument.spreadsheetml.worksheet+xml"/>
  <Override PartName="/xl/charts/chart12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worksheets/sheet29.xml" ContentType="application/vnd.openxmlformats-officedocument.spreadsheetml.workshee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worksheets/sheet28.xml" ContentType="application/vnd.openxmlformats-officedocument.spreadsheetml.worksheet+xml"/>
  <Override PartName="/xl/drawings/drawing7.xml" ContentType="application/vnd.openxmlformats-officedocument.drawing+xml"/>
  <Override PartName="/xl/worksheets/sheet30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worksheets/sheet32.xml" ContentType="application/vnd.openxmlformats-officedocument.spreadsheetml.worksheet+xml"/>
  <Override PartName="/xl/charts/chart2.xml" ContentType="application/vnd.openxmlformats-officedocument.drawingml.chart+xml"/>
  <Override PartName="/xl/worksheets/sheet31.xml" ContentType="application/vnd.openxmlformats-officedocument.spreadsheetml.worksheet+xml"/>
  <Override PartName="/xl/charts/chart3.xml" ContentType="application/vnd.openxmlformats-officedocument.drawingml.chart+xml"/>
  <Override PartName="/xl/drawings/drawing30.xml" ContentType="application/vnd.openxmlformats-officedocument.drawing+xml"/>
  <Override PartName="/xl/worksheets/sheet20.xml" ContentType="application/vnd.openxmlformats-officedocument.spreadsheetml.worksheet+xml"/>
  <Override PartName="/xl/charts/chart22.xml" ContentType="application/vnd.openxmlformats-officedocument.drawingml.chart+xml"/>
  <Override PartName="/xl/worksheets/sheet13.xml" ContentType="application/vnd.openxmlformats-officedocument.spreadsheetml.worksheet+xml"/>
  <Override PartName="/xl/drawings/drawing54.xml" ContentType="application/vnd.openxmlformats-officedocument.drawing+xml"/>
  <Override PartName="/xl/charts/chart23.xml" ContentType="application/vnd.openxmlformats-officedocument.drawingml.chart+xml"/>
  <Override PartName="/xl/worksheets/sheet12.xml" ContentType="application/vnd.openxmlformats-officedocument.spreadsheetml.worksheet+xml"/>
  <Override PartName="/xl/charts/chart24.xml" ContentType="application/vnd.openxmlformats-officedocument.drawingml.chart+xml"/>
  <Override PartName="/xl/charts/chart15.xml" ContentType="application/vnd.openxmlformats-officedocument.drawingml.chart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1.xml" ContentType="application/vnd.openxmlformats-officedocument.drawingml.chart+xml"/>
  <Override PartName="/xl/worksheets/sheet14.xml" ContentType="application/vnd.openxmlformats-officedocument.spreadsheetml.worksheet+xml"/>
  <Override PartName="/xl/drawings/drawing51.xml" ContentType="application/vnd.openxmlformats-officedocument.drawing+xml"/>
  <Override PartName="/xl/worksheets/sheet11.xml" ContentType="application/vnd.openxmlformats-officedocument.spreadsheetml.worksheet+xml"/>
  <Override PartName="/xl/drawings/drawing57.xml" ContentType="application/vnd.openxmlformats-officedocument.drawing+xml"/>
  <Override PartName="/xl/drawings/drawing63.xml" ContentType="application/vnd.openxmlformats-officedocument.drawing+xml"/>
  <Override PartName="/xl/charts/chart28.xml" ContentType="application/vnd.openxmlformats-officedocument.drawingml.chart+xml"/>
  <Override PartName="/xl/worksheets/sheet7.xml" ContentType="application/vnd.openxmlformats-officedocument.spreadsheetml.worksheet+xml"/>
  <Override PartName="/xl/drawings/drawing65.xml" ContentType="application/vnd.openxmlformats-officedocument.drawing+xml"/>
  <Override PartName="/xl/charts/chart29.xml" ContentType="application/vnd.openxmlformats-officedocument.drawingml.chart+xml"/>
  <Override PartName="/xl/worksheets/sheet8.xml" ContentType="application/vnd.openxmlformats-officedocument.spreadsheetml.worksheet+xml"/>
  <Override PartName="/xl/charts/chart27.xml" ContentType="application/vnd.openxmlformats-officedocument.drawingml.chart+xml"/>
  <Override PartName="/xl/charts/chart25.xml" ContentType="application/vnd.openxmlformats-officedocument.drawingml.chart+xml"/>
  <Override PartName="/xl/worksheets/sheet10.xml" ContentType="application/vnd.openxmlformats-officedocument.spreadsheetml.worksheet+xml"/>
  <Override PartName="/xl/drawings/drawing59.xml" ContentType="application/vnd.openxmlformats-officedocument.drawing+xml"/>
  <Override PartName="/xl/charts/chart26.xml" ContentType="application/vnd.openxmlformats-officedocument.drawingml.chart+xml"/>
  <Override PartName="/xl/worksheets/sheet9.xml" ContentType="application/vnd.openxmlformats-officedocument.spreadsheetml.worksheet+xml"/>
  <Override PartName="/xl/drawings/drawing61.xml" ContentType="application/vnd.openxmlformats-officedocument.drawing+xml"/>
  <Override PartName="/xl/worksheets/sheet15.xml" ContentType="application/vnd.openxmlformats-officedocument.spreadsheetml.worksheet+xml"/>
  <Override PartName="/xl/drawings/drawing52.xml" ContentType="application/vnd.openxmlformats-officedocument.drawing+xml"/>
  <Override PartName="/xl/worksheets/sheet16.xml" ContentType="application/vnd.openxmlformats-officedocument.spreadsheetml.worksheet+xml"/>
  <Override PartName="/xl/drawings/drawing40.xml" ContentType="application/vnd.openxmlformats-officedocument.drawing+xml"/>
  <Override PartName="/xl/charts/chart17.xml" ContentType="application/vnd.openxmlformats-officedocument.drawingml.chart+xml"/>
  <Override PartName="/xl/worksheets/sheet18.xml" ContentType="application/vnd.openxmlformats-officedocument.spreadsheetml.worksheet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39.xml" ContentType="application/vnd.openxmlformats-officedocument.drawing+xml"/>
  <Override PartName="/xl/worksheets/sheet19.xml" ContentType="application/vnd.openxmlformats-officedocument.spreadsheetml.worksheet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16.xml" ContentType="application/vnd.openxmlformats-officedocument.drawingml.chart+xml"/>
  <Override PartName="/xl/charts/chart20.xml" ContentType="application/vnd.openxmlformats-officedocument.drawingml.chart+xml"/>
  <Override PartName="/xl/worksheets/sheet17.xml" ContentType="application/vnd.openxmlformats-officedocument.spreadsheetml.worksheet+xml"/>
  <Override PartName="/xl/drawings/drawing4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updateLinks="never" defaultThemeVersion="124226"/>
  <bookViews>
    <workbookView xWindow="-15" yWindow="-15" windowWidth="12615" windowHeight="11955"/>
  </bookViews>
  <sheets>
    <sheet name="Indice" sheetId="1" r:id="rId1"/>
    <sheet name="Edad" sheetId="2" r:id="rId2"/>
    <sheet name="EDAD GRAFICA 1 " sheetId="3" r:id="rId3"/>
    <sheet name="EDAD GRAFICA 2 " sheetId="4" r:id="rId4"/>
    <sheet name="edad por mercados" sheetId="5" r:id="rId5"/>
    <sheet name="GRAFICA EDAD POR MERCADOS" sheetId="6" r:id="rId6"/>
    <sheet name="renta media" sheetId="7" r:id="rId7"/>
    <sheet name="renta nacionalidades" sheetId="8" r:id="rId8"/>
    <sheet name="GRAFICO RENTA X NACIONAL" sheetId="9" r:id="rId9"/>
    <sheet name="ACOMPAÑANTES " sheetId="10" r:id="rId10"/>
    <sheet name="GRAFICA Acompañantes" sheetId="57" r:id="rId11"/>
    <sheet name="GASTO" sheetId="11" r:id="rId12"/>
    <sheet name="GRAFICA GASTO" sheetId="13" r:id="rId13"/>
    <sheet name="Evolución gasto (nacionalidad) " sheetId="14" r:id="rId14"/>
    <sheet name="Gasto partidas" sheetId="15" r:id="rId15"/>
    <sheet name="GRAFICA GASTO PARTIDA" sheetId="16" r:id="rId16"/>
    <sheet name="fidelidad " sheetId="59" r:id="rId17"/>
    <sheet name="GRAFICA FIDELIDAD" sheetId="60" r:id="rId18"/>
    <sheet name="fidelidad nac" sheetId="23" r:id="rId19"/>
    <sheet name="GRAFICA FIDELIDAD NAC" sheetId="24" r:id="rId20"/>
    <sheet name="Zonas de aloja Total y País " sheetId="25" r:id="rId21"/>
    <sheet name="GRAFICA ZONAS ALOJA PAIS" sheetId="26" r:id="rId22"/>
    <sheet name="Tipo de alojamiento" sheetId="27" r:id="rId23"/>
    <sheet name="gráfica tipo alojamiento" sheetId="28" r:id="rId24"/>
    <sheet name="estancia media nacionalidades" sheetId="29" r:id="rId25"/>
    <sheet name="GRAFICA estancia media nac" sheetId="30" r:id="rId26"/>
    <sheet name="uso coche " sheetId="31" r:id="rId27"/>
    <sheet name="fórmde contratación(new version" sheetId="33" r:id="rId28"/>
    <sheet name="fórmula de contratación por mer" sheetId="34" r:id="rId29"/>
    <sheet name="transfer" sheetId="35" r:id="rId30"/>
    <sheet name="Servi contrata origen " sheetId="36" r:id="rId31"/>
    <sheet name="escala nacionalidad" sheetId="38" r:id="rId32"/>
    <sheet name="GRAFICA ESCALA nac" sheetId="39" r:id="rId33"/>
    <sheet name="Uso de internet" sheetId="40" r:id="rId34"/>
    <sheet name="internet nacionalidad" sheetId="41" r:id="rId35"/>
    <sheet name="Actividades realizadas " sheetId="42" r:id="rId36"/>
    <sheet name="actividades nacionalidad" sheetId="44" r:id="rId37"/>
    <sheet name="Excursiones realizadas" sheetId="45" r:id="rId38"/>
    <sheet name="excursiones nacionalidad" sheetId="46" r:id="rId39"/>
    <sheet name="vias de información" sheetId="58" r:id="rId40"/>
    <sheet name="Motivación" sheetId="48" r:id="rId41"/>
    <sheet name="gráfica motivación" sheetId="49" r:id="rId42"/>
    <sheet name="Índice satisfacción agrupad " sheetId="50" r:id="rId43"/>
    <sheet name="grafica indice de satisfacción" sheetId="51" r:id="rId44"/>
    <sheet name="satisfacción" sheetId="54" r:id="rId45"/>
    <sheet name="satisfacción nacionalidad " sheetId="53" r:id="rId46"/>
    <sheet name="IMPORTANCIA FACTORES" sheetId="52" r:id="rId47"/>
    <sheet name="aspectos negativos" sheetId="61" r:id="rId48"/>
    <sheet name="actualizaciones" sheetId="56" state="hidden" r:id="rId49"/>
  </sheets>
  <externalReferences>
    <externalReference r:id="rId50"/>
    <externalReference r:id="rId51"/>
    <externalReference r:id="rId52"/>
  </externalReferences>
  <definedNames>
    <definedName name="_xlnm._FilterDatabase" localSheetId="47" hidden="1">'aspectos negativos'!#REF!</definedName>
    <definedName name="_xlnm._FilterDatabase" localSheetId="46" hidden="1">'IMPORTANCIA FACTORES'!#REF!</definedName>
    <definedName name="_xlnm._FilterDatabase" localSheetId="42" hidden="1">'Índice satisfacción agrupad '!#REF!</definedName>
    <definedName name="_xlnm.Print_Area" localSheetId="9">'ACOMPAÑANTES '!$C$4:$L$16</definedName>
    <definedName name="_xlnm.Print_Area" localSheetId="36">'actividades nacionalidad'!$C$3:$AG$24,'actividades nacionalidad'!$C$25:$L$63</definedName>
    <definedName name="_xlnm.Print_Area" localSheetId="35">'Actividades realizadas '!$C$3:$L$64</definedName>
    <definedName name="_xlnm.Print_Area" localSheetId="47">'aspectos negativos'!$C$4:$L$31</definedName>
    <definedName name="_xlnm.Print_Area" localSheetId="1">Edad!$B$3:$K$13</definedName>
    <definedName name="_xlnm.Print_Area" localSheetId="2">'EDAD GRAFICA 1 '!$B$7:$R$33</definedName>
    <definedName name="_xlnm.Print_Area" localSheetId="3">'EDAD GRAFICA 2 '!$B$7:$K$40</definedName>
    <definedName name="_xlnm.Print_Area" localSheetId="4">'edad por mercados'!$B$5:$K$25</definedName>
    <definedName name="_xlnm.Print_Area" localSheetId="31">'escala nacionalidad'!$C$3:$L$24</definedName>
    <definedName name="_xlnm.Print_Area" localSheetId="24">'estancia media nacionalidades'!$C$3:$L$24</definedName>
    <definedName name="_xlnm.Print_Area" localSheetId="13">'Evolución gasto (nacionalidad) '!$C$3:$AM$26</definedName>
    <definedName name="_xlnm.Print_Area" localSheetId="38">'excursiones nacionalidad'!$C$3:$L$24</definedName>
    <definedName name="_xlnm.Print_Area" localSheetId="37">'Excursiones realizadas'!$C$3:$L$59</definedName>
    <definedName name="_xlnm.Print_Area" localSheetId="16">'fidelidad '!$A$1:$L$24</definedName>
    <definedName name="_xlnm.Print_Area" localSheetId="18">'fidelidad nac'!$C$3:$S$25,'fidelidad nac'!$C$31:$E$53</definedName>
    <definedName name="_xlnm.Print_Area" localSheetId="27">'fórmde contratación(new version'!$C$3:$O$22,'fórmde contratación(new version'!$C$24:$J$41</definedName>
    <definedName name="_xlnm.Print_Area" localSheetId="28">'fórmula de contratación por mer'!$C$3:$L$23,'fórmula de contratación por mer'!$C$30:$L$72,'fórmula de contratación por mer'!$C$75:$L$95,'fórmula de contratación por mer'!$C$98:$L$139</definedName>
    <definedName name="_xlnm.Print_Area" localSheetId="11">GASTO!$C$3:$L$14</definedName>
    <definedName name="_xlnm.Print_Area" localSheetId="14">'Gasto partidas'!$C$3:$N$48</definedName>
    <definedName name="_xlnm.Print_Area" localSheetId="10">'GRAFICA Acompañantes'!$B$6:$G$44</definedName>
    <definedName name="_xlnm.Print_Area" localSheetId="5">'GRAFICA EDAD POR MERCADOS'!$C$4:$J$36</definedName>
    <definedName name="_xlnm.Print_Area" localSheetId="32">'GRAFICA ESCALA nac'!$C$5:$K$38</definedName>
    <definedName name="_xlnm.Print_Area" localSheetId="25">'GRAFICA estancia media nac'!$C$5:$K$35</definedName>
    <definedName name="_xlnm.Print_Area" localSheetId="17">'GRAFICA FIDELIDAD'!$C$5:$Q$36</definedName>
    <definedName name="_xlnm.Print_Area" localSheetId="19">'GRAFICA FIDELIDAD NAC'!$C$5:$K$44</definedName>
    <definedName name="_xlnm.Print_Area" localSheetId="12">'GRAFICA GASTO'!$C$4:$Q$31</definedName>
    <definedName name="_xlnm.Print_Area" localSheetId="15">'GRAFICA GASTO PARTIDA'!$B$7:$J$50</definedName>
    <definedName name="_xlnm.Print_Area" localSheetId="43">'grafica indice de satisfacción'!$C$5:$L$42</definedName>
    <definedName name="_xlnm.Print_Area" localSheetId="41">'gráfica motivación'!$B$6:$I$50</definedName>
    <definedName name="_xlnm.Print_Area" localSheetId="23">'gráfica tipo alojamiento'!$C$4:$J$32</definedName>
    <definedName name="_xlnm.Print_Area" localSheetId="21">'GRAFICA ZONAS ALOJA PAIS'!$C$5:$J$36</definedName>
    <definedName name="_xlnm.Print_Area" localSheetId="8">'GRAFICO RENTA X NACIONAL'!$C$5:$J$41</definedName>
    <definedName name="_xlnm.Print_Area" localSheetId="46">'IMPORTANCIA FACTORES'!$C$4:$E$14</definedName>
    <definedName name="_xlnm.Print_Area" localSheetId="0">Indice!$C$4:$G$61</definedName>
    <definedName name="_xlnm.Print_Area" localSheetId="42">'Índice satisfacción agrupad '!$C$3:$L$15</definedName>
    <definedName name="_xlnm.Print_Area" localSheetId="34">'internet nacionalidad'!$C$3:$L$49</definedName>
    <definedName name="_xlnm.Print_Area" localSheetId="40">Motivación!$C$5:$D$47</definedName>
    <definedName name="_xlnm.Print_Area" localSheetId="6">'renta media'!$C$3:$I$28</definedName>
    <definedName name="_xlnm.Print_Area" localSheetId="7">'renta nacionalidades'!$C$3:$G$23</definedName>
    <definedName name="_xlnm.Print_Area" localSheetId="44">satisfacción!$C$3:$R$51</definedName>
    <definedName name="_xlnm.Print_Area" localSheetId="45">'satisfacción nacionalidad '!$C$3:$H$22</definedName>
    <definedName name="_xlnm.Print_Area" localSheetId="30">'Servi contrata origen '!$C$4:$L$52</definedName>
    <definedName name="_xlnm.Print_Area" localSheetId="22">'Tipo de alojamiento'!$B$3:$K$35</definedName>
    <definedName name="_xlnm.Print_Area" localSheetId="29">transfer!$C$3:$L$12</definedName>
    <definedName name="_xlnm.Print_Area" localSheetId="26">'uso coche '!$C$5:$L$16</definedName>
    <definedName name="_xlnm.Print_Area" localSheetId="33">'Uso de internet'!$C$4:$T$45</definedName>
    <definedName name="_xlnm.Print_Area" localSheetId="39">'vias de información'!$A$1:$K$27</definedName>
    <definedName name="_xlnm.Print_Area" localSheetId="20">'Zonas de aloja Total y País '!$C$3:$L$14</definedName>
    <definedName name="_xlnm.Print_Titles" localSheetId="13">'Evolución gasto (nacionalidad) '!$C:$C</definedName>
  </definedNames>
  <calcPr calcId="125725" calcMode="manual"/>
  <fileRecoveryPr repairLoad="1"/>
</workbook>
</file>

<file path=xl/calcChain.xml><?xml version="1.0" encoding="utf-8"?>
<calcChain xmlns="http://schemas.openxmlformats.org/spreadsheetml/2006/main">
  <c r="E27" i="49"/>
  <c r="E36"/>
  <c r="E32"/>
  <c r="E35"/>
  <c r="E34"/>
  <c r="E29"/>
  <c r="E26"/>
  <c r="E30"/>
  <c r="E31"/>
  <c r="E28"/>
  <c r="E33"/>
  <c r="E15"/>
  <c r="E13"/>
  <c r="E23"/>
  <c r="E24"/>
  <c r="E16"/>
  <c r="E25"/>
  <c r="E20"/>
  <c r="E18"/>
  <c r="E21"/>
  <c r="E22"/>
  <c r="E19"/>
  <c r="E17"/>
  <c r="E14"/>
  <c r="E12"/>
  <c r="E11"/>
  <c r="E10"/>
  <c r="L19" i="45" l="1"/>
  <c r="D17" i="59"/>
  <c r="L4"/>
  <c r="K4"/>
  <c r="J4"/>
  <c r="I4"/>
  <c r="H4"/>
  <c r="G4"/>
  <c r="F4"/>
  <c r="E4"/>
  <c r="D4"/>
  <c r="F9"/>
  <c r="G6"/>
  <c r="F5"/>
  <c r="H5"/>
  <c r="F6"/>
  <c r="F7"/>
  <c r="D5"/>
  <c r="F8"/>
  <c r="G7"/>
  <c r="H10"/>
  <c r="D10"/>
  <c r="E9"/>
  <c r="D20"/>
  <c r="K7" l="1"/>
  <c r="K6"/>
  <c r="J9"/>
  <c r="D9"/>
  <c r="D23"/>
  <c r="H8"/>
  <c r="D22"/>
  <c r="G8"/>
  <c r="D6"/>
  <c r="E8"/>
  <c r="D19"/>
  <c r="D8"/>
  <c r="D18"/>
  <c r="H7"/>
  <c r="E5"/>
  <c r="G10"/>
  <c r="E7"/>
  <c r="F10"/>
  <c r="D7"/>
  <c r="E10"/>
  <c r="H9"/>
  <c r="G5"/>
  <c r="G9"/>
  <c r="E6"/>
  <c r="D21"/>
  <c r="H6"/>
  <c r="L6" l="1"/>
  <c r="I6"/>
  <c r="J6"/>
  <c r="K9"/>
  <c r="K5"/>
  <c r="L5"/>
  <c r="L9"/>
  <c r="I10"/>
  <c r="J10"/>
  <c r="I7"/>
  <c r="J7"/>
  <c r="K10"/>
  <c r="L10"/>
  <c r="I5"/>
  <c r="J5"/>
  <c r="L7"/>
  <c r="I8"/>
  <c r="J8"/>
  <c r="K8"/>
  <c r="L8"/>
  <c r="I9"/>
  <c r="N5" i="54" l="1"/>
  <c r="M5"/>
  <c r="L5"/>
  <c r="K5"/>
  <c r="J5"/>
  <c r="I5"/>
  <c r="H5"/>
  <c r="G5"/>
  <c r="F5"/>
  <c r="E5"/>
  <c r="D5"/>
  <c r="H4" i="50"/>
  <c r="G4"/>
  <c r="F4"/>
  <c r="E4"/>
  <c r="D4"/>
  <c r="L4" i="46"/>
  <c r="K4"/>
  <c r="J4"/>
  <c r="I4"/>
  <c r="H4"/>
  <c r="G4"/>
  <c r="F4"/>
  <c r="E4"/>
  <c r="D4"/>
  <c r="E153" i="45"/>
  <c r="D153"/>
  <c r="J143"/>
  <c r="I143"/>
  <c r="J142"/>
  <c r="I142"/>
  <c r="J141"/>
  <c r="I141"/>
  <c r="J140"/>
  <c r="I140"/>
  <c r="J139"/>
  <c r="I139"/>
  <c r="J138"/>
  <c r="I138"/>
  <c r="J137"/>
  <c r="I137"/>
  <c r="J136"/>
  <c r="I136"/>
  <c r="J135"/>
  <c r="I135"/>
  <c r="J134"/>
  <c r="I134"/>
  <c r="J133"/>
  <c r="I133"/>
  <c r="J132"/>
  <c r="I132"/>
  <c r="J131"/>
  <c r="I131"/>
  <c r="J130"/>
  <c r="I130"/>
  <c r="J129"/>
  <c r="I129"/>
  <c r="J128"/>
  <c r="I128"/>
  <c r="H79"/>
  <c r="L4"/>
  <c r="K4"/>
  <c r="J4"/>
  <c r="I4"/>
  <c r="H4"/>
  <c r="G4"/>
  <c r="F4"/>
  <c r="E4"/>
  <c r="D4"/>
  <c r="AG4" i="44"/>
  <c r="AF4"/>
  <c r="AE4"/>
  <c r="Z4"/>
  <c r="X4"/>
  <c r="W4"/>
  <c r="V4"/>
  <c r="U4"/>
  <c r="T4"/>
  <c r="S4"/>
  <c r="R4"/>
  <c r="O4"/>
  <c r="N4"/>
  <c r="M4"/>
  <c r="L4"/>
  <c r="K4"/>
  <c r="J4"/>
  <c r="I4"/>
  <c r="H4"/>
  <c r="G4"/>
  <c r="F4"/>
  <c r="E4"/>
  <c r="D4"/>
  <c r="K22" i="42"/>
  <c r="J22"/>
  <c r="I22"/>
  <c r="K21"/>
  <c r="J21"/>
  <c r="I21"/>
  <c r="K19"/>
  <c r="J19"/>
  <c r="I19"/>
  <c r="K18"/>
  <c r="J18"/>
  <c r="I18"/>
  <c r="K16"/>
  <c r="J16"/>
  <c r="I16"/>
  <c r="L4"/>
  <c r="K4"/>
  <c r="J4"/>
  <c r="I4"/>
  <c r="H4"/>
  <c r="G4"/>
  <c r="F4"/>
  <c r="E4"/>
  <c r="D4"/>
  <c r="L29" i="41"/>
  <c r="K29"/>
  <c r="J29"/>
  <c r="I29"/>
  <c r="L4"/>
  <c r="K4"/>
  <c r="J4"/>
  <c r="I4"/>
  <c r="L5" i="40"/>
  <c r="K5"/>
  <c r="J5"/>
  <c r="I5"/>
  <c r="H5"/>
  <c r="G5"/>
  <c r="F5"/>
  <c r="E5"/>
  <c r="D5"/>
  <c r="E153" i="39"/>
  <c r="D153"/>
  <c r="J143"/>
  <c r="I143"/>
  <c r="J142"/>
  <c r="I142"/>
  <c r="J141"/>
  <c r="I141"/>
  <c r="J140"/>
  <c r="I140"/>
  <c r="J139"/>
  <c r="I139"/>
  <c r="J138"/>
  <c r="I138"/>
  <c r="J137"/>
  <c r="I137"/>
  <c r="J136"/>
  <c r="I136"/>
  <c r="J135"/>
  <c r="I135"/>
  <c r="J134"/>
  <c r="I134"/>
  <c r="J133"/>
  <c r="I133"/>
  <c r="J132"/>
  <c r="I132"/>
  <c r="J131"/>
  <c r="I131"/>
  <c r="J130"/>
  <c r="I130"/>
  <c r="J129"/>
  <c r="I129"/>
  <c r="J128"/>
  <c r="I128"/>
  <c r="H80"/>
  <c r="H79"/>
  <c r="E153" i="38"/>
  <c r="J143"/>
  <c r="I143"/>
  <c r="J142"/>
  <c r="I142"/>
  <c r="J141"/>
  <c r="I141"/>
  <c r="J140"/>
  <c r="I140"/>
  <c r="J139"/>
  <c r="I139"/>
  <c r="J138"/>
  <c r="I138"/>
  <c r="J137"/>
  <c r="I137"/>
  <c r="J136"/>
  <c r="I136"/>
  <c r="J135"/>
  <c r="I135"/>
  <c r="J134"/>
  <c r="I134"/>
  <c r="J133"/>
  <c r="I133"/>
  <c r="J132"/>
  <c r="I132"/>
  <c r="J131"/>
  <c r="I131"/>
  <c r="J130"/>
  <c r="I130"/>
  <c r="J129"/>
  <c r="I129"/>
  <c r="J128"/>
  <c r="H80"/>
  <c r="H79"/>
  <c r="L4"/>
  <c r="K4"/>
  <c r="J4"/>
  <c r="I4"/>
  <c r="H4"/>
  <c r="G4"/>
  <c r="F4"/>
  <c r="E4"/>
  <c r="D4"/>
  <c r="L5" i="36"/>
  <c r="K5"/>
  <c r="J5"/>
  <c r="I5"/>
  <c r="H5"/>
  <c r="G5"/>
  <c r="F5"/>
  <c r="E5"/>
  <c r="D5"/>
  <c r="E153" i="35"/>
  <c r="D153"/>
  <c r="J143"/>
  <c r="I143"/>
  <c r="J142"/>
  <c r="I142"/>
  <c r="J141"/>
  <c r="I141"/>
  <c r="J140"/>
  <c r="I140"/>
  <c r="J139"/>
  <c r="I139"/>
  <c r="J138"/>
  <c r="I138"/>
  <c r="J137"/>
  <c r="I137"/>
  <c r="J136"/>
  <c r="I136"/>
  <c r="J135"/>
  <c r="I135"/>
  <c r="J134"/>
  <c r="I134"/>
  <c r="J133"/>
  <c r="I133"/>
  <c r="J132"/>
  <c r="I132"/>
  <c r="J131"/>
  <c r="I131"/>
  <c r="J130"/>
  <c r="I130"/>
  <c r="J129"/>
  <c r="I129"/>
  <c r="J128"/>
  <c r="I128"/>
  <c r="H80"/>
  <c r="H79"/>
  <c r="L4"/>
  <c r="K4"/>
  <c r="J4"/>
  <c r="I4"/>
  <c r="F4"/>
  <c r="E4"/>
  <c r="D4"/>
  <c r="L4" i="34"/>
  <c r="K4"/>
  <c r="J4"/>
  <c r="I4"/>
  <c r="H4"/>
  <c r="G4"/>
  <c r="F4"/>
  <c r="E4"/>
  <c r="D4"/>
  <c r="L4" i="33"/>
  <c r="K4"/>
  <c r="J4"/>
  <c r="I4"/>
  <c r="H4"/>
  <c r="G4"/>
  <c r="F4"/>
  <c r="E4"/>
  <c r="D4"/>
  <c r="E153" i="31"/>
  <c r="D153"/>
  <c r="L6"/>
  <c r="K6"/>
  <c r="J6"/>
  <c r="I6"/>
  <c r="E153" i="30"/>
  <c r="D153"/>
  <c r="E153" i="29"/>
  <c r="D153"/>
  <c r="H4"/>
  <c r="G4"/>
  <c r="F4"/>
  <c r="E4"/>
  <c r="D4"/>
  <c r="E153" i="28"/>
  <c r="D153"/>
  <c r="E153" i="27"/>
  <c r="D153"/>
  <c r="K16"/>
  <c r="J16"/>
  <c r="I16"/>
  <c r="H16"/>
  <c r="G16"/>
  <c r="F16"/>
  <c r="E16"/>
  <c r="D16"/>
  <c r="C16"/>
  <c r="K4"/>
  <c r="J4"/>
  <c r="I4"/>
  <c r="H4"/>
  <c r="G4"/>
  <c r="F4"/>
  <c r="E4"/>
  <c r="D4"/>
  <c r="C4"/>
  <c r="E153" i="26"/>
  <c r="D153"/>
  <c r="E153" i="25"/>
  <c r="D153"/>
  <c r="L4"/>
  <c r="K4"/>
  <c r="J4"/>
  <c r="I4"/>
  <c r="H4"/>
  <c r="G4"/>
  <c r="F4"/>
  <c r="E4"/>
  <c r="D4"/>
  <c r="E153" i="24"/>
  <c r="D153"/>
  <c r="E150" i="23"/>
  <c r="D150"/>
  <c r="D32"/>
  <c r="R4"/>
  <c r="P4"/>
  <c r="O4"/>
  <c r="N4"/>
  <c r="L4"/>
  <c r="J4"/>
  <c r="H4"/>
  <c r="F4"/>
  <c r="D4"/>
  <c r="L29" i="15"/>
  <c r="K29"/>
  <c r="J29"/>
  <c r="I29"/>
  <c r="H29"/>
  <c r="G29"/>
  <c r="F29"/>
  <c r="E29"/>
  <c r="D29"/>
  <c r="L5"/>
  <c r="K5"/>
  <c r="J5"/>
  <c r="I5"/>
  <c r="H5"/>
  <c r="G5"/>
  <c r="F5"/>
  <c r="E5"/>
  <c r="D5"/>
  <c r="L84" i="14"/>
  <c r="H84"/>
  <c r="D84"/>
  <c r="L31"/>
  <c r="AJ4"/>
  <c r="AF4"/>
  <c r="AB4"/>
  <c r="X4"/>
  <c r="T4"/>
  <c r="P4"/>
  <c r="L4"/>
  <c r="H4"/>
  <c r="D4"/>
  <c r="L10" i="11"/>
  <c r="K10"/>
  <c r="J10"/>
  <c r="I10"/>
  <c r="H10"/>
  <c r="G10"/>
  <c r="F10"/>
  <c r="E10"/>
  <c r="D10"/>
  <c r="L5"/>
  <c r="K5"/>
  <c r="J5"/>
  <c r="I5"/>
  <c r="H5"/>
  <c r="G5"/>
  <c r="F5"/>
  <c r="E5"/>
  <c r="D5"/>
  <c r="L5" i="10"/>
  <c r="K5"/>
  <c r="J5"/>
  <c r="I5"/>
  <c r="H5"/>
  <c r="G5"/>
  <c r="F5"/>
  <c r="E5"/>
  <c r="D5"/>
  <c r="H52" i="8"/>
  <c r="H51"/>
  <c r="D51"/>
  <c r="H28"/>
  <c r="G28"/>
  <c r="F28"/>
  <c r="E28"/>
  <c r="D28"/>
  <c r="F4" i="7"/>
  <c r="H37"/>
  <c r="D37"/>
  <c r="H19"/>
  <c r="G19"/>
  <c r="F19"/>
  <c r="E19"/>
  <c r="D19"/>
  <c r="G6" i="5"/>
  <c r="F6"/>
  <c r="E6"/>
  <c r="D6"/>
  <c r="C6"/>
  <c r="K4" i="2"/>
  <c r="J4"/>
  <c r="I4"/>
  <c r="H4"/>
  <c r="G4"/>
  <c r="F4"/>
  <c r="E4"/>
  <c r="D4"/>
  <c r="C4"/>
  <c r="I6" l="1"/>
  <c r="K7"/>
  <c r="I8"/>
  <c r="K9"/>
  <c r="I10"/>
  <c r="K11"/>
  <c r="J5"/>
  <c r="H6"/>
  <c r="J7"/>
  <c r="H8"/>
  <c r="J9"/>
  <c r="H10"/>
  <c r="J11"/>
  <c r="H12"/>
  <c r="I7" i="5"/>
  <c r="K8"/>
  <c r="I9"/>
  <c r="K10"/>
  <c r="I11"/>
  <c r="K12"/>
  <c r="I13"/>
  <c r="K14"/>
  <c r="I15"/>
  <c r="K16"/>
  <c r="I17"/>
  <c r="K18"/>
  <c r="I19"/>
  <c r="K20"/>
  <c r="J21"/>
  <c r="I22"/>
  <c r="K23"/>
  <c r="J24"/>
  <c r="G21" i="7"/>
  <c r="H22"/>
  <c r="G25"/>
  <c r="H26"/>
  <c r="H38"/>
  <c r="H39"/>
  <c r="H40"/>
  <c r="H41"/>
  <c r="H42"/>
  <c r="H43"/>
  <c r="H44"/>
  <c r="H45"/>
  <c r="F6"/>
  <c r="F10"/>
  <c r="F14"/>
  <c r="G30" i="8"/>
  <c r="G32"/>
  <c r="G34"/>
  <c r="G36"/>
  <c r="G38"/>
  <c r="G40"/>
  <c r="G42"/>
  <c r="G45"/>
  <c r="H53"/>
  <c r="H57"/>
  <c r="H61"/>
  <c r="H65"/>
  <c r="H69"/>
  <c r="G5"/>
  <c r="G7"/>
  <c r="G9"/>
  <c r="G11"/>
  <c r="G13"/>
  <c r="G15"/>
  <c r="G17"/>
  <c r="G19"/>
  <c r="G21"/>
  <c r="J6" i="10"/>
  <c r="D14"/>
  <c r="H14"/>
  <c r="L7"/>
  <c r="J8"/>
  <c r="L9"/>
  <c r="J10"/>
  <c r="L11"/>
  <c r="K13"/>
  <c r="J15"/>
  <c r="I6" i="11"/>
  <c r="K7"/>
  <c r="I8"/>
  <c r="I11"/>
  <c r="K12"/>
  <c r="L13"/>
  <c r="Z7" i="14"/>
  <c r="AH7"/>
  <c r="AD8"/>
  <c r="AL8"/>
  <c r="AD9"/>
  <c r="AL9"/>
  <c r="AD10"/>
  <c r="AL10"/>
  <c r="K12" i="2"/>
  <c r="H7" i="5"/>
  <c r="J8"/>
  <c r="H9"/>
  <c r="J10"/>
  <c r="H11"/>
  <c r="J12"/>
  <c r="H13"/>
  <c r="J14"/>
  <c r="H15"/>
  <c r="J16"/>
  <c r="H17"/>
  <c r="J18"/>
  <c r="H19"/>
  <c r="J20"/>
  <c r="I21"/>
  <c r="H22"/>
  <c r="J23"/>
  <c r="I24"/>
  <c r="G22" i="7"/>
  <c r="H23"/>
  <c r="G26"/>
  <c r="H27"/>
  <c r="H46"/>
  <c r="F7"/>
  <c r="F11"/>
  <c r="H29" i="8"/>
  <c r="H31"/>
  <c r="H33"/>
  <c r="H35"/>
  <c r="H37"/>
  <c r="H39"/>
  <c r="H41"/>
  <c r="H44"/>
  <c r="H54"/>
  <c r="H58"/>
  <c r="H62"/>
  <c r="H66"/>
  <c r="F5"/>
  <c r="F7"/>
  <c r="F9"/>
  <c r="F11"/>
  <c r="F13"/>
  <c r="F15"/>
  <c r="F17"/>
  <c r="F19"/>
  <c r="F21"/>
  <c r="I6" i="10"/>
  <c r="G14"/>
  <c r="K7"/>
  <c r="I8"/>
  <c r="K9"/>
  <c r="I10"/>
  <c r="K11"/>
  <c r="L12"/>
  <c r="J13"/>
  <c r="I15"/>
  <c r="L6" i="11"/>
  <c r="J7"/>
  <c r="L8"/>
  <c r="L11"/>
  <c r="J12"/>
  <c r="I13"/>
  <c r="Y7" i="14"/>
  <c r="AG7"/>
  <c r="AC8"/>
  <c r="AK8"/>
  <c r="AC9"/>
  <c r="AK9"/>
  <c r="AC10"/>
  <c r="AK10"/>
  <c r="I5" i="2"/>
  <c r="K6"/>
  <c r="I7"/>
  <c r="K8"/>
  <c r="I9"/>
  <c r="K10"/>
  <c r="I11"/>
  <c r="H5"/>
  <c r="J6"/>
  <c r="H7"/>
  <c r="J8"/>
  <c r="H9"/>
  <c r="J10"/>
  <c r="H11"/>
  <c r="J12"/>
  <c r="K7" i="5"/>
  <c r="I8"/>
  <c r="K9"/>
  <c r="I10"/>
  <c r="K11"/>
  <c r="I12"/>
  <c r="K13"/>
  <c r="I14"/>
  <c r="K15"/>
  <c r="I16"/>
  <c r="K17"/>
  <c r="I18"/>
  <c r="K19"/>
  <c r="I20"/>
  <c r="K22"/>
  <c r="I23"/>
  <c r="H20" i="7"/>
  <c r="G23"/>
  <c r="H24"/>
  <c r="G27"/>
  <c r="H47"/>
  <c r="F8"/>
  <c r="F12"/>
  <c r="G29" i="8"/>
  <c r="G31"/>
  <c r="G33"/>
  <c r="G35"/>
  <c r="G37"/>
  <c r="G39"/>
  <c r="G41"/>
  <c r="H43"/>
  <c r="G44"/>
  <c r="H46"/>
  <c r="H55"/>
  <c r="H59"/>
  <c r="H63"/>
  <c r="H67"/>
  <c r="G6"/>
  <c r="G8"/>
  <c r="G10"/>
  <c r="G12"/>
  <c r="G14"/>
  <c r="G16"/>
  <c r="G18"/>
  <c r="G20"/>
  <c r="G22"/>
  <c r="L6" i="10"/>
  <c r="F14"/>
  <c r="J7"/>
  <c r="L8"/>
  <c r="J9"/>
  <c r="L10"/>
  <c r="J11"/>
  <c r="K12"/>
  <c r="I13"/>
  <c r="L15"/>
  <c r="K6" i="11"/>
  <c r="I7"/>
  <c r="K8"/>
  <c r="K11"/>
  <c r="I12"/>
  <c r="AD7" i="14"/>
  <c r="AL7"/>
  <c r="Z8"/>
  <c r="AH8"/>
  <c r="Z9"/>
  <c r="AH9"/>
  <c r="Z10"/>
  <c r="AH10"/>
  <c r="K5" i="2"/>
  <c r="I12"/>
  <c r="J7" i="5"/>
  <c r="H8"/>
  <c r="J9"/>
  <c r="H10"/>
  <c r="J11"/>
  <c r="H12"/>
  <c r="J13"/>
  <c r="H14"/>
  <c r="J15"/>
  <c r="H16"/>
  <c r="J17"/>
  <c r="H18"/>
  <c r="J19"/>
  <c r="H20"/>
  <c r="K21"/>
  <c r="J22"/>
  <c r="H23"/>
  <c r="K24"/>
  <c r="G20" i="7"/>
  <c r="H21"/>
  <c r="G24"/>
  <c r="H25"/>
  <c r="F5"/>
  <c r="F9"/>
  <c r="F13"/>
  <c r="H30" i="8"/>
  <c r="H32"/>
  <c r="H34"/>
  <c r="H36"/>
  <c r="H38"/>
  <c r="H40"/>
  <c r="H42"/>
  <c r="H45"/>
  <c r="H56"/>
  <c r="H60"/>
  <c r="H64"/>
  <c r="H68"/>
  <c r="F6"/>
  <c r="F8"/>
  <c r="F10"/>
  <c r="F12"/>
  <c r="F14"/>
  <c r="F16"/>
  <c r="F18"/>
  <c r="F20"/>
  <c r="F22"/>
  <c r="K6" i="10"/>
  <c r="I7"/>
  <c r="E14"/>
  <c r="I14" s="1"/>
  <c r="K8"/>
  <c r="I9"/>
  <c r="K10"/>
  <c r="I11"/>
  <c r="L13"/>
  <c r="K15"/>
  <c r="J6" i="11"/>
  <c r="L7"/>
  <c r="J8"/>
  <c r="J11"/>
  <c r="L12"/>
  <c r="AC7" i="14"/>
  <c r="AK7"/>
  <c r="Y8"/>
  <c r="AG8"/>
  <c r="Y9"/>
  <c r="AG9"/>
  <c r="Y10"/>
  <c r="AG10"/>
  <c r="J13" i="11"/>
  <c r="AA7" i="14"/>
  <c r="AE7"/>
  <c r="AI7"/>
  <c r="AM7"/>
  <c r="AA8"/>
  <c r="AE8"/>
  <c r="AI8"/>
  <c r="AM8"/>
  <c r="AA9"/>
  <c r="AE9"/>
  <c r="AI9"/>
  <c r="AM9"/>
  <c r="AA10"/>
  <c r="AE10"/>
  <c r="AI10"/>
  <c r="AM10"/>
  <c r="AA11"/>
  <c r="AE11"/>
  <c r="AI11"/>
  <c r="AM11"/>
  <c r="AA12"/>
  <c r="AE12"/>
  <c r="AI12"/>
  <c r="AM12"/>
  <c r="AA13"/>
  <c r="AE13"/>
  <c r="AI13"/>
  <c r="AM13"/>
  <c r="AA14"/>
  <c r="AE14"/>
  <c r="AI14"/>
  <c r="AM14"/>
  <c r="AA15"/>
  <c r="AE15"/>
  <c r="AI15"/>
  <c r="AM15"/>
  <c r="AA16"/>
  <c r="AE16"/>
  <c r="AI16"/>
  <c r="AM16"/>
  <c r="AA17"/>
  <c r="AE17"/>
  <c r="AI17"/>
  <c r="AM17"/>
  <c r="AA18"/>
  <c r="AE18"/>
  <c r="AI18"/>
  <c r="AM18"/>
  <c r="AA19"/>
  <c r="AE19"/>
  <c r="AI19"/>
  <c r="AM19"/>
  <c r="AA20"/>
  <c r="AE20"/>
  <c r="AI20"/>
  <c r="AM20"/>
  <c r="AA21"/>
  <c r="AE21"/>
  <c r="AI21"/>
  <c r="AM21"/>
  <c r="AE22"/>
  <c r="AI22"/>
  <c r="AM22"/>
  <c r="AE23"/>
  <c r="AI23"/>
  <c r="AM23"/>
  <c r="AA24"/>
  <c r="AE24"/>
  <c r="AI24"/>
  <c r="AM24"/>
  <c r="AA25"/>
  <c r="AE25"/>
  <c r="AI25"/>
  <c r="AM25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J6" i="15"/>
  <c r="I7"/>
  <c r="N8"/>
  <c r="L8"/>
  <c r="M9"/>
  <c r="K9"/>
  <c r="J10"/>
  <c r="I11"/>
  <c r="N12"/>
  <c r="L12"/>
  <c r="M13"/>
  <c r="K13"/>
  <c r="J14"/>
  <c r="I15"/>
  <c r="N16"/>
  <c r="L16"/>
  <c r="M17"/>
  <c r="K17"/>
  <c r="J18"/>
  <c r="I19"/>
  <c r="N20"/>
  <c r="L20"/>
  <c r="N21"/>
  <c r="L21"/>
  <c r="M22"/>
  <c r="K22"/>
  <c r="I30"/>
  <c r="N31"/>
  <c r="L31"/>
  <c r="M32"/>
  <c r="K32"/>
  <c r="J33"/>
  <c r="M34"/>
  <c r="K34"/>
  <c r="I36"/>
  <c r="N37"/>
  <c r="L37"/>
  <c r="J39"/>
  <c r="M42"/>
  <c r="K42"/>
  <c r="Z11" i="14"/>
  <c r="AD11"/>
  <c r="AH11"/>
  <c r="AL11"/>
  <c r="Z12"/>
  <c r="AD12"/>
  <c r="AH12"/>
  <c r="AL12"/>
  <c r="Z13"/>
  <c r="AD13"/>
  <c r="AH13"/>
  <c r="AL13"/>
  <c r="Z14"/>
  <c r="AD14"/>
  <c r="AH14"/>
  <c r="AL14"/>
  <c r="Z15"/>
  <c r="AD15"/>
  <c r="AH15"/>
  <c r="AL15"/>
  <c r="Z16"/>
  <c r="AD16"/>
  <c r="AH16"/>
  <c r="AL16"/>
  <c r="Z17"/>
  <c r="AD17"/>
  <c r="AH17"/>
  <c r="AL17"/>
  <c r="Z18"/>
  <c r="AD18"/>
  <c r="AH18"/>
  <c r="AL18"/>
  <c r="Z19"/>
  <c r="AD19"/>
  <c r="AH19"/>
  <c r="AL19"/>
  <c r="Z20"/>
  <c r="AD20"/>
  <c r="AH20"/>
  <c r="AL20"/>
  <c r="Z21"/>
  <c r="AD21"/>
  <c r="AH21"/>
  <c r="AL21"/>
  <c r="AD22"/>
  <c r="AH22"/>
  <c r="AL22"/>
  <c r="AD23"/>
  <c r="AH23"/>
  <c r="AL23"/>
  <c r="Z24"/>
  <c r="AD24"/>
  <c r="AH24"/>
  <c r="AL24"/>
  <c r="Z25"/>
  <c r="AD25"/>
  <c r="AH25"/>
  <c r="AL25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I6" i="15"/>
  <c r="N7"/>
  <c r="L7"/>
  <c r="M8"/>
  <c r="K8"/>
  <c r="J9"/>
  <c r="I10"/>
  <c r="N11"/>
  <c r="L11"/>
  <c r="M12"/>
  <c r="K12"/>
  <c r="J13"/>
  <c r="I14"/>
  <c r="N15"/>
  <c r="L15"/>
  <c r="M16"/>
  <c r="K16"/>
  <c r="J17"/>
  <c r="I18"/>
  <c r="N19"/>
  <c r="L19"/>
  <c r="K20"/>
  <c r="M20"/>
  <c r="M21"/>
  <c r="K21"/>
  <c r="J22"/>
  <c r="N30"/>
  <c r="L30"/>
  <c r="M31"/>
  <c r="K31"/>
  <c r="J32"/>
  <c r="I33"/>
  <c r="J34"/>
  <c r="M37"/>
  <c r="K37"/>
  <c r="I39"/>
  <c r="N40"/>
  <c r="L40"/>
  <c r="J42"/>
  <c r="Y11" i="14"/>
  <c r="AC11"/>
  <c r="AG11"/>
  <c r="AK11"/>
  <c r="Y12"/>
  <c r="AC12"/>
  <c r="AG12"/>
  <c r="AK12"/>
  <c r="Y13"/>
  <c r="AC13"/>
  <c r="AG13"/>
  <c r="AK13"/>
  <c r="Y14"/>
  <c r="AC14"/>
  <c r="AG14"/>
  <c r="AK14"/>
  <c r="Y15"/>
  <c r="AC15"/>
  <c r="AG15"/>
  <c r="AK15"/>
  <c r="Y16"/>
  <c r="AC16"/>
  <c r="AG16"/>
  <c r="AK16"/>
  <c r="Y17"/>
  <c r="AC17"/>
  <c r="AG17"/>
  <c r="AK17"/>
  <c r="Y18"/>
  <c r="AC18"/>
  <c r="AG18"/>
  <c r="AK18"/>
  <c r="Y19"/>
  <c r="AC19"/>
  <c r="AG19"/>
  <c r="AK19"/>
  <c r="Y20"/>
  <c r="AC20"/>
  <c r="AG20"/>
  <c r="AK20"/>
  <c r="Y21"/>
  <c r="AC21"/>
  <c r="AG21"/>
  <c r="AK21"/>
  <c r="AC22"/>
  <c r="AG22"/>
  <c r="AK22"/>
  <c r="AC23"/>
  <c r="AG23"/>
  <c r="AK23"/>
  <c r="Y24"/>
  <c r="AC24"/>
  <c r="AG24"/>
  <c r="AK24"/>
  <c r="Y25"/>
  <c r="AC25"/>
  <c r="AG25"/>
  <c r="AK25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L6" i="15"/>
  <c r="N6"/>
  <c r="K7"/>
  <c r="M7"/>
  <c r="J8"/>
  <c r="I9"/>
  <c r="L10"/>
  <c r="N10"/>
  <c r="K11"/>
  <c r="M11"/>
  <c r="J12"/>
  <c r="I13"/>
  <c r="L14"/>
  <c r="N14"/>
  <c r="K15"/>
  <c r="M15"/>
  <c r="J16"/>
  <c r="I17"/>
  <c r="L18"/>
  <c r="N18"/>
  <c r="K19"/>
  <c r="M19"/>
  <c r="J20"/>
  <c r="J21"/>
  <c r="I22"/>
  <c r="K30"/>
  <c r="M30"/>
  <c r="J31"/>
  <c r="I32"/>
  <c r="L33"/>
  <c r="N33"/>
  <c r="J35"/>
  <c r="M38"/>
  <c r="K38"/>
  <c r="I40"/>
  <c r="N41"/>
  <c r="L41"/>
  <c r="J43"/>
  <c r="K13" i="11"/>
  <c r="X7" i="14"/>
  <c r="AB7"/>
  <c r="AF7"/>
  <c r="AJ7"/>
  <c r="X8"/>
  <c r="AB8"/>
  <c r="AF8"/>
  <c r="AJ8"/>
  <c r="X9"/>
  <c r="AB9"/>
  <c r="AF9"/>
  <c r="AJ9"/>
  <c r="X10"/>
  <c r="AB10"/>
  <c r="AF10"/>
  <c r="AJ10"/>
  <c r="X11"/>
  <c r="AB11"/>
  <c r="AF11"/>
  <c r="AJ11"/>
  <c r="X12"/>
  <c r="AB12"/>
  <c r="AF12"/>
  <c r="AJ12"/>
  <c r="X13"/>
  <c r="AB13"/>
  <c r="AF13"/>
  <c r="AJ13"/>
  <c r="X14"/>
  <c r="AB14"/>
  <c r="AF14"/>
  <c r="AJ14"/>
  <c r="X15"/>
  <c r="AB15"/>
  <c r="AF15"/>
  <c r="AJ15"/>
  <c r="X16"/>
  <c r="AB16"/>
  <c r="AF16"/>
  <c r="AJ16"/>
  <c r="X17"/>
  <c r="AB17"/>
  <c r="AF17"/>
  <c r="AJ17"/>
  <c r="X18"/>
  <c r="AB18"/>
  <c r="AF18"/>
  <c r="AJ18"/>
  <c r="X19"/>
  <c r="AB19"/>
  <c r="AF19"/>
  <c r="AJ19"/>
  <c r="X20"/>
  <c r="AB20"/>
  <c r="AF20"/>
  <c r="AJ20"/>
  <c r="X21"/>
  <c r="AB21"/>
  <c r="AF21"/>
  <c r="AJ21"/>
  <c r="AB22"/>
  <c r="AF22"/>
  <c r="AJ22"/>
  <c r="AB23"/>
  <c r="AF23"/>
  <c r="AJ23"/>
  <c r="X24"/>
  <c r="AB24"/>
  <c r="AF24"/>
  <c r="AJ24"/>
  <c r="X25"/>
  <c r="AB25"/>
  <c r="AF25"/>
  <c r="AJ25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K6" i="15"/>
  <c r="M6"/>
  <c r="J7"/>
  <c r="I8"/>
  <c r="L9"/>
  <c r="N9"/>
  <c r="K10"/>
  <c r="M10"/>
  <c r="J11"/>
  <c r="I12"/>
  <c r="L13"/>
  <c r="N13"/>
  <c r="K14"/>
  <c r="M14"/>
  <c r="J15"/>
  <c r="I16"/>
  <c r="L17"/>
  <c r="N17"/>
  <c r="K18"/>
  <c r="M18"/>
  <c r="J19"/>
  <c r="I21"/>
  <c r="L22"/>
  <c r="N22"/>
  <c r="J30"/>
  <c r="I31"/>
  <c r="L32"/>
  <c r="N32"/>
  <c r="K33"/>
  <c r="M33"/>
  <c r="I35"/>
  <c r="N36"/>
  <c r="L36"/>
  <c r="J38"/>
  <c r="M41"/>
  <c r="K41"/>
  <c r="I43"/>
  <c r="I34"/>
  <c r="L35"/>
  <c r="N35"/>
  <c r="K36"/>
  <c r="M36"/>
  <c r="J37"/>
  <c r="I38"/>
  <c r="L39"/>
  <c r="N39"/>
  <c r="K40"/>
  <c r="M40"/>
  <c r="J41"/>
  <c r="I42"/>
  <c r="N43"/>
  <c r="L43"/>
  <c r="M44"/>
  <c r="K44"/>
  <c r="J45"/>
  <c r="J46"/>
  <c r="L34"/>
  <c r="N34"/>
  <c r="K35"/>
  <c r="M35"/>
  <c r="J36"/>
  <c r="I37"/>
  <c r="L38"/>
  <c r="N38"/>
  <c r="K39"/>
  <c r="M39"/>
  <c r="J40"/>
  <c r="I41"/>
  <c r="L42"/>
  <c r="N42"/>
  <c r="M43"/>
  <c r="K43"/>
  <c r="J44"/>
  <c r="I46"/>
  <c r="I44"/>
  <c r="L45"/>
  <c r="N45"/>
  <c r="L46"/>
  <c r="N46"/>
  <c r="L44"/>
  <c r="N44"/>
  <c r="M45"/>
  <c r="K45"/>
  <c r="K46"/>
  <c r="M46"/>
  <c r="P6" i="23"/>
  <c r="P7"/>
  <c r="O8"/>
  <c r="S8"/>
  <c r="R9"/>
  <c r="N10"/>
  <c r="Q10"/>
  <c r="P11"/>
  <c r="O12"/>
  <c r="S12"/>
  <c r="R13"/>
  <c r="N14"/>
  <c r="Q14"/>
  <c r="P15"/>
  <c r="O16"/>
  <c r="S16"/>
  <c r="P17"/>
  <c r="P18"/>
  <c r="O19"/>
  <c r="S19"/>
  <c r="R20"/>
  <c r="N21"/>
  <c r="Q21"/>
  <c r="P22"/>
  <c r="O23"/>
  <c r="S23"/>
  <c r="R24"/>
  <c r="K5" i="25"/>
  <c r="I6"/>
  <c r="K7"/>
  <c r="I8"/>
  <c r="K9"/>
  <c r="I10"/>
  <c r="K11"/>
  <c r="I12"/>
  <c r="K13"/>
  <c r="I5" i="27"/>
  <c r="K6"/>
  <c r="I7"/>
  <c r="K8"/>
  <c r="I9"/>
  <c r="K10"/>
  <c r="I11"/>
  <c r="J17"/>
  <c r="H20"/>
  <c r="J21"/>
  <c r="H24"/>
  <c r="J25"/>
  <c r="H28"/>
  <c r="J29"/>
  <c r="O6" i="23"/>
  <c r="S6"/>
  <c r="O7"/>
  <c r="S7"/>
  <c r="R8"/>
  <c r="N9"/>
  <c r="Q9"/>
  <c r="P10"/>
  <c r="O11"/>
  <c r="S11"/>
  <c r="R12"/>
  <c r="N13"/>
  <c r="Q13"/>
  <c r="P14"/>
  <c r="O15"/>
  <c r="S15"/>
  <c r="R16"/>
  <c r="O17"/>
  <c r="S17"/>
  <c r="O18"/>
  <c r="S18"/>
  <c r="R19"/>
  <c r="N20"/>
  <c r="Q20"/>
  <c r="P21"/>
  <c r="O22"/>
  <c r="S22"/>
  <c r="R23"/>
  <c r="N24"/>
  <c r="Q24"/>
  <c r="J5" i="25"/>
  <c r="L6"/>
  <c r="J7"/>
  <c r="L8"/>
  <c r="J9"/>
  <c r="L10"/>
  <c r="J11"/>
  <c r="L12"/>
  <c r="J13"/>
  <c r="H5" i="27"/>
  <c r="J6"/>
  <c r="H7"/>
  <c r="J8"/>
  <c r="H9"/>
  <c r="J10"/>
  <c r="H11"/>
  <c r="I17"/>
  <c r="K18"/>
  <c r="I21"/>
  <c r="K22"/>
  <c r="I25"/>
  <c r="K26"/>
  <c r="I29"/>
  <c r="R6" i="23"/>
  <c r="R7"/>
  <c r="N8"/>
  <c r="Q8"/>
  <c r="P9"/>
  <c r="O10"/>
  <c r="S10"/>
  <c r="R11"/>
  <c r="N12"/>
  <c r="Q12"/>
  <c r="P13"/>
  <c r="O14"/>
  <c r="S14"/>
  <c r="R15"/>
  <c r="N16"/>
  <c r="Q16"/>
  <c r="R17"/>
  <c r="R18"/>
  <c r="N19"/>
  <c r="Q19"/>
  <c r="P20"/>
  <c r="O21"/>
  <c r="S21"/>
  <c r="R22"/>
  <c r="N23"/>
  <c r="Q23"/>
  <c r="P24"/>
  <c r="I5" i="25"/>
  <c r="K6"/>
  <c r="I7"/>
  <c r="K8"/>
  <c r="I9"/>
  <c r="K10"/>
  <c r="I11"/>
  <c r="K12"/>
  <c r="I13"/>
  <c r="K5" i="27"/>
  <c r="I6"/>
  <c r="K7"/>
  <c r="I8"/>
  <c r="K9"/>
  <c r="I10"/>
  <c r="K11"/>
  <c r="H18"/>
  <c r="J19"/>
  <c r="H22"/>
  <c r="J23"/>
  <c r="H26"/>
  <c r="J27"/>
  <c r="Q6" i="23"/>
  <c r="N7"/>
  <c r="Q7"/>
  <c r="P8"/>
  <c r="O9"/>
  <c r="S9"/>
  <c r="R10"/>
  <c r="N11"/>
  <c r="Q11"/>
  <c r="P12"/>
  <c r="O13"/>
  <c r="S13"/>
  <c r="R14"/>
  <c r="N15"/>
  <c r="Q15"/>
  <c r="P16"/>
  <c r="Q17"/>
  <c r="N18"/>
  <c r="Q18"/>
  <c r="P19"/>
  <c r="O20"/>
  <c r="S20"/>
  <c r="R21"/>
  <c r="N22"/>
  <c r="Q22"/>
  <c r="P23"/>
  <c r="O24"/>
  <c r="S24"/>
  <c r="L5" i="25"/>
  <c r="J6"/>
  <c r="L7"/>
  <c r="J8"/>
  <c r="L9"/>
  <c r="J10"/>
  <c r="L11"/>
  <c r="J12"/>
  <c r="L13"/>
  <c r="J5" i="27"/>
  <c r="H6"/>
  <c r="J7"/>
  <c r="H8"/>
  <c r="J9"/>
  <c r="H10"/>
  <c r="J11"/>
  <c r="I19"/>
  <c r="K20"/>
  <c r="I23"/>
  <c r="K24"/>
  <c r="I27"/>
  <c r="K28"/>
  <c r="H17"/>
  <c r="J18"/>
  <c r="H19"/>
  <c r="J20"/>
  <c r="H21"/>
  <c r="J22"/>
  <c r="H23"/>
  <c r="J24"/>
  <c r="H25"/>
  <c r="J26"/>
  <c r="H27"/>
  <c r="J28"/>
  <c r="H29"/>
  <c r="J30"/>
  <c r="K31"/>
  <c r="H32"/>
  <c r="L5" i="29"/>
  <c r="J6"/>
  <c r="L7"/>
  <c r="J8"/>
  <c r="L9"/>
  <c r="J10"/>
  <c r="L11"/>
  <c r="J12"/>
  <c r="L13"/>
  <c r="J14"/>
  <c r="L15"/>
  <c r="J16"/>
  <c r="L17"/>
  <c r="J18"/>
  <c r="L19"/>
  <c r="J20"/>
  <c r="L22"/>
  <c r="K23"/>
  <c r="D7" i="31"/>
  <c r="H7"/>
  <c r="L8"/>
  <c r="J9"/>
  <c r="L10"/>
  <c r="J11"/>
  <c r="L12"/>
  <c r="J13"/>
  <c r="L14"/>
  <c r="J15"/>
  <c r="L5" i="33"/>
  <c r="J6"/>
  <c r="L7"/>
  <c r="J8"/>
  <c r="J5" i="34"/>
  <c r="L6"/>
  <c r="J7"/>
  <c r="L8"/>
  <c r="J9"/>
  <c r="L10"/>
  <c r="J11"/>
  <c r="L12"/>
  <c r="J13"/>
  <c r="L14"/>
  <c r="J15"/>
  <c r="L16"/>
  <c r="I17"/>
  <c r="L18"/>
  <c r="I20"/>
  <c r="J77"/>
  <c r="K80"/>
  <c r="I82"/>
  <c r="K83"/>
  <c r="I86"/>
  <c r="K87"/>
  <c r="K17" i="27"/>
  <c r="I18"/>
  <c r="K19"/>
  <c r="I20"/>
  <c r="K21"/>
  <c r="I22"/>
  <c r="K23"/>
  <c r="I24"/>
  <c r="K25"/>
  <c r="I26"/>
  <c r="K27"/>
  <c r="I28"/>
  <c r="K29"/>
  <c r="J31"/>
  <c r="K32"/>
  <c r="K5" i="29"/>
  <c r="I6"/>
  <c r="K7"/>
  <c r="I8"/>
  <c r="K9"/>
  <c r="I10"/>
  <c r="K11"/>
  <c r="I12"/>
  <c r="K13"/>
  <c r="I14"/>
  <c r="K15"/>
  <c r="I16"/>
  <c r="K17"/>
  <c r="I18"/>
  <c r="K19"/>
  <c r="I20"/>
  <c r="L21"/>
  <c r="K22"/>
  <c r="J23"/>
  <c r="G7" i="31"/>
  <c r="K8"/>
  <c r="I9"/>
  <c r="K10"/>
  <c r="I11"/>
  <c r="K12"/>
  <c r="I13"/>
  <c r="K14"/>
  <c r="I15"/>
  <c r="K5" i="33"/>
  <c r="I6"/>
  <c r="K7"/>
  <c r="I8"/>
  <c r="I5" i="34"/>
  <c r="K6"/>
  <c r="I7"/>
  <c r="K8"/>
  <c r="I9"/>
  <c r="K10"/>
  <c r="I11"/>
  <c r="K12"/>
  <c r="I13"/>
  <c r="K14"/>
  <c r="I15"/>
  <c r="K16"/>
  <c r="K18"/>
  <c r="L21"/>
  <c r="J78"/>
  <c r="L79"/>
  <c r="K81"/>
  <c r="J84"/>
  <c r="L85"/>
  <c r="J32" i="27"/>
  <c r="J5" i="29"/>
  <c r="L6"/>
  <c r="J7"/>
  <c r="L8"/>
  <c r="J9"/>
  <c r="L10"/>
  <c r="J11"/>
  <c r="L12"/>
  <c r="J13"/>
  <c r="L14"/>
  <c r="J15"/>
  <c r="L16"/>
  <c r="J17"/>
  <c r="L18"/>
  <c r="J19"/>
  <c r="L20"/>
  <c r="K21"/>
  <c r="J22"/>
  <c r="J8" i="31"/>
  <c r="F7"/>
  <c r="L9"/>
  <c r="J10"/>
  <c r="L11"/>
  <c r="J12"/>
  <c r="L13"/>
  <c r="J14"/>
  <c r="L15"/>
  <c r="J5" i="33"/>
  <c r="L6"/>
  <c r="J7"/>
  <c r="L8"/>
  <c r="L5" i="34"/>
  <c r="J6"/>
  <c r="L7"/>
  <c r="J8"/>
  <c r="L9"/>
  <c r="J10"/>
  <c r="L11"/>
  <c r="J12"/>
  <c r="L13"/>
  <c r="J14"/>
  <c r="L15"/>
  <c r="J16"/>
  <c r="K19"/>
  <c r="I21"/>
  <c r="L22"/>
  <c r="I78"/>
  <c r="K79"/>
  <c r="J81"/>
  <c r="I84"/>
  <c r="K85"/>
  <c r="K30" i="27"/>
  <c r="I32"/>
  <c r="I5" i="29"/>
  <c r="K6"/>
  <c r="I7"/>
  <c r="K8"/>
  <c r="I9"/>
  <c r="K10"/>
  <c r="I11"/>
  <c r="K12"/>
  <c r="I13"/>
  <c r="K14"/>
  <c r="I15"/>
  <c r="K16"/>
  <c r="I17"/>
  <c r="K18"/>
  <c r="I19"/>
  <c r="K20"/>
  <c r="J21"/>
  <c r="I22"/>
  <c r="L23"/>
  <c r="I8" i="31"/>
  <c r="E7"/>
  <c r="I7" s="1"/>
  <c r="K9"/>
  <c r="I10"/>
  <c r="K11"/>
  <c r="I12"/>
  <c r="K13"/>
  <c r="I14"/>
  <c r="K15"/>
  <c r="I5" i="33"/>
  <c r="K6"/>
  <c r="I7"/>
  <c r="K8"/>
  <c r="K5" i="34"/>
  <c r="I6"/>
  <c r="K7"/>
  <c r="I8"/>
  <c r="K9"/>
  <c r="I10"/>
  <c r="K11"/>
  <c r="I12"/>
  <c r="K13"/>
  <c r="I14"/>
  <c r="K15"/>
  <c r="I16"/>
  <c r="L17"/>
  <c r="J19"/>
  <c r="L20"/>
  <c r="K22"/>
  <c r="K77"/>
  <c r="L80"/>
  <c r="J82"/>
  <c r="L83"/>
  <c r="J86"/>
  <c r="L87"/>
  <c r="J17"/>
  <c r="L19"/>
  <c r="J20"/>
  <c r="J21"/>
  <c r="L77"/>
  <c r="K78"/>
  <c r="I79"/>
  <c r="I80"/>
  <c r="L81"/>
  <c r="K82"/>
  <c r="I83"/>
  <c r="K84"/>
  <c r="I85"/>
  <c r="K86"/>
  <c r="I87"/>
  <c r="K88"/>
  <c r="I89"/>
  <c r="K90"/>
  <c r="I91"/>
  <c r="K92"/>
  <c r="I93"/>
  <c r="K94"/>
  <c r="L5" i="35"/>
  <c r="J6"/>
  <c r="L7"/>
  <c r="J8"/>
  <c r="K9"/>
  <c r="K10"/>
  <c r="I11"/>
  <c r="L6" i="36"/>
  <c r="J7"/>
  <c r="L8"/>
  <c r="J9"/>
  <c r="L10"/>
  <c r="J11"/>
  <c r="L12"/>
  <c r="L14"/>
  <c r="J15"/>
  <c r="L16"/>
  <c r="J17"/>
  <c r="L18"/>
  <c r="J19"/>
  <c r="L20"/>
  <c r="K5" i="38"/>
  <c r="I6"/>
  <c r="K7"/>
  <c r="I8"/>
  <c r="K9"/>
  <c r="I10"/>
  <c r="K11"/>
  <c r="I12"/>
  <c r="L13"/>
  <c r="J14"/>
  <c r="L15"/>
  <c r="J16"/>
  <c r="L17"/>
  <c r="J18"/>
  <c r="L19"/>
  <c r="J20"/>
  <c r="L21"/>
  <c r="K22"/>
  <c r="I23"/>
  <c r="J6" i="40"/>
  <c r="L7"/>
  <c r="F10"/>
  <c r="J8"/>
  <c r="L9"/>
  <c r="L11"/>
  <c r="J12"/>
  <c r="I5" i="41"/>
  <c r="J6"/>
  <c r="K7"/>
  <c r="L8"/>
  <c r="I9"/>
  <c r="J10"/>
  <c r="K11"/>
  <c r="L12"/>
  <c r="I13"/>
  <c r="K14"/>
  <c r="I15"/>
  <c r="I17"/>
  <c r="K18"/>
  <c r="I21"/>
  <c r="K22"/>
  <c r="I30"/>
  <c r="K31"/>
  <c r="J88" i="34"/>
  <c r="L89"/>
  <c r="J90"/>
  <c r="L91"/>
  <c r="J92"/>
  <c r="L93"/>
  <c r="J94"/>
  <c r="K5" i="35"/>
  <c r="I6"/>
  <c r="K7"/>
  <c r="I8"/>
  <c r="J10"/>
  <c r="L11"/>
  <c r="K6" i="36"/>
  <c r="I7"/>
  <c r="K8"/>
  <c r="I9"/>
  <c r="K10"/>
  <c r="I11"/>
  <c r="K12"/>
  <c r="K14"/>
  <c r="I15"/>
  <c r="K16"/>
  <c r="I17"/>
  <c r="K18"/>
  <c r="I19"/>
  <c r="K20"/>
  <c r="J5" i="38"/>
  <c r="L6"/>
  <c r="J7"/>
  <c r="L8"/>
  <c r="J9"/>
  <c r="L10"/>
  <c r="J11"/>
  <c r="L12"/>
  <c r="K13"/>
  <c r="I14"/>
  <c r="K15"/>
  <c r="I16"/>
  <c r="K17"/>
  <c r="I18"/>
  <c r="K19"/>
  <c r="I20"/>
  <c r="K21"/>
  <c r="J22"/>
  <c r="L23"/>
  <c r="I6" i="40"/>
  <c r="K7"/>
  <c r="E10"/>
  <c r="I8"/>
  <c r="K9"/>
  <c r="K11"/>
  <c r="I12"/>
  <c r="L5" i="41"/>
  <c r="I6"/>
  <c r="J7"/>
  <c r="K8"/>
  <c r="L9"/>
  <c r="I10"/>
  <c r="J11"/>
  <c r="K12"/>
  <c r="L13"/>
  <c r="J14"/>
  <c r="L15"/>
  <c r="L16"/>
  <c r="J18"/>
  <c r="L20"/>
  <c r="J22"/>
  <c r="I88" i="34"/>
  <c r="K89"/>
  <c r="I90"/>
  <c r="K91"/>
  <c r="I92"/>
  <c r="K93"/>
  <c r="I94"/>
  <c r="J5" i="35"/>
  <c r="L6"/>
  <c r="J7"/>
  <c r="L8"/>
  <c r="I10"/>
  <c r="K11"/>
  <c r="J6" i="36"/>
  <c r="L7"/>
  <c r="J8"/>
  <c r="L9"/>
  <c r="J10"/>
  <c r="L11"/>
  <c r="J12"/>
  <c r="J14"/>
  <c r="L15"/>
  <c r="J16"/>
  <c r="L17"/>
  <c r="J18"/>
  <c r="L19"/>
  <c r="J20"/>
  <c r="I5" i="38"/>
  <c r="K6"/>
  <c r="I7"/>
  <c r="K8"/>
  <c r="I9"/>
  <c r="K10"/>
  <c r="I11"/>
  <c r="K12"/>
  <c r="J13"/>
  <c r="L14"/>
  <c r="J15"/>
  <c r="L16"/>
  <c r="J17"/>
  <c r="L18"/>
  <c r="J19"/>
  <c r="L20"/>
  <c r="J21"/>
  <c r="I22"/>
  <c r="K23"/>
  <c r="L6" i="40"/>
  <c r="J7"/>
  <c r="D10"/>
  <c r="H10"/>
  <c r="L8"/>
  <c r="J9"/>
  <c r="J11"/>
  <c r="L12"/>
  <c r="K5" i="41"/>
  <c r="L6"/>
  <c r="I7"/>
  <c r="J8"/>
  <c r="K9"/>
  <c r="L10"/>
  <c r="I11"/>
  <c r="J12"/>
  <c r="K13"/>
  <c r="I14"/>
  <c r="K15"/>
  <c r="I16"/>
  <c r="L19"/>
  <c r="I20"/>
  <c r="L23"/>
  <c r="K17" i="34"/>
  <c r="J18"/>
  <c r="I19"/>
  <c r="K20"/>
  <c r="K21"/>
  <c r="J22"/>
  <c r="L78"/>
  <c r="J79"/>
  <c r="J80"/>
  <c r="L82"/>
  <c r="J83"/>
  <c r="L84"/>
  <c r="J85"/>
  <c r="L86"/>
  <c r="J87"/>
  <c r="L88"/>
  <c r="J89"/>
  <c r="L90"/>
  <c r="J91"/>
  <c r="L92"/>
  <c r="J93"/>
  <c r="L94"/>
  <c r="I5" i="35"/>
  <c r="K6"/>
  <c r="I7"/>
  <c r="K8"/>
  <c r="L9"/>
  <c r="L10"/>
  <c r="J11"/>
  <c r="I6" i="36"/>
  <c r="K7"/>
  <c r="I8"/>
  <c r="K9"/>
  <c r="I10"/>
  <c r="K11"/>
  <c r="I12"/>
  <c r="I14"/>
  <c r="K15"/>
  <c r="I16"/>
  <c r="K17"/>
  <c r="I18"/>
  <c r="K19"/>
  <c r="I20"/>
  <c r="L5" i="38"/>
  <c r="J6"/>
  <c r="L7"/>
  <c r="J8"/>
  <c r="L9"/>
  <c r="J10"/>
  <c r="L11"/>
  <c r="J12"/>
  <c r="I13"/>
  <c r="K14"/>
  <c r="I15"/>
  <c r="K16"/>
  <c r="I17"/>
  <c r="K18"/>
  <c r="I19"/>
  <c r="K20"/>
  <c r="I21"/>
  <c r="L22"/>
  <c r="J23"/>
  <c r="K6" i="40"/>
  <c r="I7"/>
  <c r="G10"/>
  <c r="K10" s="1"/>
  <c r="K8"/>
  <c r="I9"/>
  <c r="I11"/>
  <c r="K12"/>
  <c r="J5" i="41"/>
  <c r="K6"/>
  <c r="L7"/>
  <c r="I8"/>
  <c r="J9"/>
  <c r="K10"/>
  <c r="L11"/>
  <c r="I12"/>
  <c r="J13"/>
  <c r="L14"/>
  <c r="J15"/>
  <c r="J17"/>
  <c r="K19"/>
  <c r="J21"/>
  <c r="K23"/>
  <c r="J30"/>
  <c r="L31"/>
  <c r="J16"/>
  <c r="K17"/>
  <c r="L18"/>
  <c r="I19"/>
  <c r="J20"/>
  <c r="K21"/>
  <c r="L22"/>
  <c r="I23"/>
  <c r="K30"/>
  <c r="I31"/>
  <c r="K32"/>
  <c r="I33"/>
  <c r="K34"/>
  <c r="I35"/>
  <c r="K36"/>
  <c r="I37"/>
  <c r="K38"/>
  <c r="I39"/>
  <c r="K40"/>
  <c r="I41"/>
  <c r="K42"/>
  <c r="I43"/>
  <c r="K44"/>
  <c r="I45"/>
  <c r="K46"/>
  <c r="I47"/>
  <c r="K48"/>
  <c r="J5" i="42"/>
  <c r="L6"/>
  <c r="J7"/>
  <c r="L8"/>
  <c r="J9"/>
  <c r="L10"/>
  <c r="J11"/>
  <c r="L12"/>
  <c r="J13"/>
  <c r="L14"/>
  <c r="J15"/>
  <c r="L16"/>
  <c r="J17"/>
  <c r="L18"/>
  <c r="L20"/>
  <c r="L22"/>
  <c r="J23"/>
  <c r="I24"/>
  <c r="K25"/>
  <c r="L5" i="44"/>
  <c r="V5"/>
  <c r="Z5"/>
  <c r="AG5"/>
  <c r="J6"/>
  <c r="P6"/>
  <c r="L7"/>
  <c r="V7"/>
  <c r="Z7"/>
  <c r="AG7"/>
  <c r="J8"/>
  <c r="P8"/>
  <c r="L9"/>
  <c r="V9"/>
  <c r="Z9"/>
  <c r="AG9"/>
  <c r="K10"/>
  <c r="Q10"/>
  <c r="U10"/>
  <c r="I11"/>
  <c r="AA11"/>
  <c r="AD11"/>
  <c r="K12"/>
  <c r="Q12"/>
  <c r="AA13"/>
  <c r="U14"/>
  <c r="I15"/>
  <c r="AD15"/>
  <c r="K16"/>
  <c r="Q16"/>
  <c r="AA17"/>
  <c r="U18"/>
  <c r="I19"/>
  <c r="AD19"/>
  <c r="K20"/>
  <c r="Q20"/>
  <c r="J32" i="41"/>
  <c r="L33"/>
  <c r="J34"/>
  <c r="L35"/>
  <c r="J36"/>
  <c r="L37"/>
  <c r="J38"/>
  <c r="L39"/>
  <c r="J40"/>
  <c r="L41"/>
  <c r="J42"/>
  <c r="L43"/>
  <c r="J44"/>
  <c r="L45"/>
  <c r="J46"/>
  <c r="L47"/>
  <c r="J48"/>
  <c r="I5" i="42"/>
  <c r="K6"/>
  <c r="I7"/>
  <c r="K8"/>
  <c r="I9"/>
  <c r="K10"/>
  <c r="I11"/>
  <c r="K12"/>
  <c r="I13"/>
  <c r="K14"/>
  <c r="I15"/>
  <c r="I17"/>
  <c r="K20"/>
  <c r="L24"/>
  <c r="J25"/>
  <c r="K5" i="44"/>
  <c r="Q5"/>
  <c r="U5"/>
  <c r="I6"/>
  <c r="AA6"/>
  <c r="AD6"/>
  <c r="K7"/>
  <c r="Q7"/>
  <c r="U7"/>
  <c r="I8"/>
  <c r="AA8"/>
  <c r="AD8"/>
  <c r="K9"/>
  <c r="Q9"/>
  <c r="U9"/>
  <c r="J10"/>
  <c r="P10"/>
  <c r="L11"/>
  <c r="V11"/>
  <c r="Z11"/>
  <c r="AG11"/>
  <c r="J12"/>
  <c r="P12"/>
  <c r="V12"/>
  <c r="J13"/>
  <c r="P13"/>
  <c r="L14"/>
  <c r="Z14"/>
  <c r="AG14"/>
  <c r="V16"/>
  <c r="J17"/>
  <c r="P17"/>
  <c r="L18"/>
  <c r="Z18"/>
  <c r="AG18"/>
  <c r="V20"/>
  <c r="I32" i="41"/>
  <c r="K33"/>
  <c r="I34"/>
  <c r="K35"/>
  <c r="I36"/>
  <c r="K37"/>
  <c r="I38"/>
  <c r="K39"/>
  <c r="I40"/>
  <c r="K41"/>
  <c r="I42"/>
  <c r="K43"/>
  <c r="I44"/>
  <c r="K45"/>
  <c r="I46"/>
  <c r="K47"/>
  <c r="I48"/>
  <c r="L5" i="42"/>
  <c r="J6"/>
  <c r="L7"/>
  <c r="J8"/>
  <c r="L9"/>
  <c r="J10"/>
  <c r="L11"/>
  <c r="J12"/>
  <c r="L13"/>
  <c r="J14"/>
  <c r="L15"/>
  <c r="L17"/>
  <c r="L19"/>
  <c r="J20"/>
  <c r="L21"/>
  <c r="L23"/>
  <c r="K24"/>
  <c r="I25"/>
  <c r="J5" i="44"/>
  <c r="P5"/>
  <c r="L6"/>
  <c r="V6"/>
  <c r="Z6"/>
  <c r="AG6"/>
  <c r="J7"/>
  <c r="P7"/>
  <c r="L8"/>
  <c r="V8"/>
  <c r="Z8"/>
  <c r="AG8"/>
  <c r="J9"/>
  <c r="P9"/>
  <c r="I10"/>
  <c r="AA10"/>
  <c r="AD10"/>
  <c r="K11"/>
  <c r="Q11"/>
  <c r="U11"/>
  <c r="I12"/>
  <c r="U12"/>
  <c r="I13"/>
  <c r="AD13"/>
  <c r="K14"/>
  <c r="Q14"/>
  <c r="AA15"/>
  <c r="U16"/>
  <c r="I17"/>
  <c r="AD17"/>
  <c r="K18"/>
  <c r="Q18"/>
  <c r="AA19"/>
  <c r="U20"/>
  <c r="K16" i="41"/>
  <c r="L17"/>
  <c r="I18"/>
  <c r="J19"/>
  <c r="K20"/>
  <c r="L21"/>
  <c r="I22"/>
  <c r="J23"/>
  <c r="L30"/>
  <c r="J31"/>
  <c r="L32"/>
  <c r="J33"/>
  <c r="L34"/>
  <c r="J35"/>
  <c r="L36"/>
  <c r="J37"/>
  <c r="L38"/>
  <c r="J39"/>
  <c r="L40"/>
  <c r="J41"/>
  <c r="L42"/>
  <c r="J43"/>
  <c r="L44"/>
  <c r="J45"/>
  <c r="L46"/>
  <c r="J47"/>
  <c r="L48"/>
  <c r="K5" i="42"/>
  <c r="I6"/>
  <c r="K7"/>
  <c r="I8"/>
  <c r="K9"/>
  <c r="I10"/>
  <c r="K11"/>
  <c r="I12"/>
  <c r="K13"/>
  <c r="I14"/>
  <c r="K15"/>
  <c r="K17"/>
  <c r="I20"/>
  <c r="K23"/>
  <c r="J24"/>
  <c r="L25"/>
  <c r="I5" i="44"/>
  <c r="AA5"/>
  <c r="AD5"/>
  <c r="K6"/>
  <c r="Q6"/>
  <c r="U6"/>
  <c r="I7"/>
  <c r="AA7"/>
  <c r="AD7"/>
  <c r="K8"/>
  <c r="Q8"/>
  <c r="U8"/>
  <c r="I9"/>
  <c r="AA9"/>
  <c r="AD9"/>
  <c r="L10"/>
  <c r="V10"/>
  <c r="Z10"/>
  <c r="AG10"/>
  <c r="J11"/>
  <c r="P11"/>
  <c r="L12"/>
  <c r="Z12"/>
  <c r="AG12"/>
  <c r="V14"/>
  <c r="J15"/>
  <c r="P15"/>
  <c r="L16"/>
  <c r="Z16"/>
  <c r="AG16"/>
  <c r="V18"/>
  <c r="J19"/>
  <c r="P19"/>
  <c r="L20"/>
  <c r="Z20"/>
  <c r="AA12"/>
  <c r="AD12"/>
  <c r="K13"/>
  <c r="Q13"/>
  <c r="U13"/>
  <c r="I14"/>
  <c r="AA14"/>
  <c r="AD14"/>
  <c r="K15"/>
  <c r="Q15"/>
  <c r="U15"/>
  <c r="I16"/>
  <c r="AA16"/>
  <c r="AD16"/>
  <c r="K17"/>
  <c r="Q17"/>
  <c r="U17"/>
  <c r="I18"/>
  <c r="AA18"/>
  <c r="AD18"/>
  <c r="K19"/>
  <c r="Q19"/>
  <c r="U19"/>
  <c r="I20"/>
  <c r="AA20"/>
  <c r="AD20"/>
  <c r="L21"/>
  <c r="V21"/>
  <c r="Z21"/>
  <c r="AG21"/>
  <c r="J22"/>
  <c r="P22"/>
  <c r="L23"/>
  <c r="V23"/>
  <c r="Z23"/>
  <c r="AG23"/>
  <c r="I6" i="45"/>
  <c r="K7"/>
  <c r="I8"/>
  <c r="K9"/>
  <c r="I10"/>
  <c r="K11"/>
  <c r="I12"/>
  <c r="K13"/>
  <c r="I14"/>
  <c r="K15"/>
  <c r="I16"/>
  <c r="K17"/>
  <c r="I18"/>
  <c r="K19"/>
  <c r="E5"/>
  <c r="I20"/>
  <c r="K21"/>
  <c r="K5" i="46"/>
  <c r="I6"/>
  <c r="K7"/>
  <c r="I8"/>
  <c r="K9"/>
  <c r="I10"/>
  <c r="K11"/>
  <c r="I12"/>
  <c r="K13"/>
  <c r="I14"/>
  <c r="K15"/>
  <c r="I16"/>
  <c r="K17"/>
  <c r="I18"/>
  <c r="K19"/>
  <c r="I20"/>
  <c r="K21"/>
  <c r="I22"/>
  <c r="K23"/>
  <c r="AG20" i="44"/>
  <c r="K21"/>
  <c r="Q21"/>
  <c r="U21"/>
  <c r="I22"/>
  <c r="AA22"/>
  <c r="AD22"/>
  <c r="K23"/>
  <c r="Q23"/>
  <c r="U23"/>
  <c r="L6" i="45"/>
  <c r="J7"/>
  <c r="L8"/>
  <c r="J9"/>
  <c r="L10"/>
  <c r="J11"/>
  <c r="L12"/>
  <c r="J13"/>
  <c r="L14"/>
  <c r="J15"/>
  <c r="L16"/>
  <c r="J17"/>
  <c r="L18"/>
  <c r="J19"/>
  <c r="D5"/>
  <c r="H5"/>
  <c r="L20"/>
  <c r="J21"/>
  <c r="J5" i="46"/>
  <c r="L6"/>
  <c r="J7"/>
  <c r="L8"/>
  <c r="J9"/>
  <c r="L10"/>
  <c r="J11"/>
  <c r="L12"/>
  <c r="J13"/>
  <c r="L14"/>
  <c r="J15"/>
  <c r="L16"/>
  <c r="J17"/>
  <c r="L18"/>
  <c r="J19"/>
  <c r="L20"/>
  <c r="J21"/>
  <c r="L22"/>
  <c r="J23"/>
  <c r="J21" i="44"/>
  <c r="P21"/>
  <c r="L22"/>
  <c r="V22"/>
  <c r="Z22"/>
  <c r="AG22"/>
  <c r="J23"/>
  <c r="P23"/>
  <c r="K6" i="45"/>
  <c r="I7"/>
  <c r="K8"/>
  <c r="I9"/>
  <c r="K10"/>
  <c r="I11"/>
  <c r="K12"/>
  <c r="I13"/>
  <c r="K14"/>
  <c r="I15"/>
  <c r="K16"/>
  <c r="I17"/>
  <c r="K18"/>
  <c r="I19"/>
  <c r="K20"/>
  <c r="G5"/>
  <c r="I21"/>
  <c r="I5" i="46"/>
  <c r="K6"/>
  <c r="I7"/>
  <c r="K8"/>
  <c r="I9"/>
  <c r="K10"/>
  <c r="I11"/>
  <c r="K12"/>
  <c r="I13"/>
  <c r="K14"/>
  <c r="I15"/>
  <c r="K16"/>
  <c r="I17"/>
  <c r="K18"/>
  <c r="I19"/>
  <c r="K20"/>
  <c r="I21"/>
  <c r="K22"/>
  <c r="I23"/>
  <c r="L13" i="44"/>
  <c r="V13"/>
  <c r="Z13"/>
  <c r="AG13"/>
  <c r="J14"/>
  <c r="P14"/>
  <c r="L15"/>
  <c r="V15"/>
  <c r="Z15"/>
  <c r="AG15"/>
  <c r="J16"/>
  <c r="P16"/>
  <c r="L17"/>
  <c r="V17"/>
  <c r="Z17"/>
  <c r="AG17"/>
  <c r="J18"/>
  <c r="P18"/>
  <c r="L19"/>
  <c r="V19"/>
  <c r="Z19"/>
  <c r="AG19"/>
  <c r="J20"/>
  <c r="P20"/>
  <c r="I21"/>
  <c r="AA21"/>
  <c r="AD21"/>
  <c r="K22"/>
  <c r="Q22"/>
  <c r="U22"/>
  <c r="I23"/>
  <c r="AA23"/>
  <c r="AD23"/>
  <c r="J6" i="45"/>
  <c r="L7"/>
  <c r="J8"/>
  <c r="L9"/>
  <c r="J10"/>
  <c r="L11"/>
  <c r="J12"/>
  <c r="L13"/>
  <c r="J14"/>
  <c r="L15"/>
  <c r="J16"/>
  <c r="L17"/>
  <c r="J18"/>
  <c r="J20"/>
  <c r="F5"/>
  <c r="J5" s="1"/>
  <c r="L21"/>
  <c r="L5" i="46"/>
  <c r="J6"/>
  <c r="L7"/>
  <c r="J8"/>
  <c r="L9"/>
  <c r="J10"/>
  <c r="L11"/>
  <c r="J12"/>
  <c r="L13"/>
  <c r="J14"/>
  <c r="L15"/>
  <c r="J16"/>
  <c r="L17"/>
  <c r="J18"/>
  <c r="L19"/>
  <c r="J20"/>
  <c r="L21"/>
  <c r="J22"/>
  <c r="L23"/>
  <c r="J5" i="50"/>
  <c r="L6"/>
  <c r="J7"/>
  <c r="L8"/>
  <c r="J9"/>
  <c r="L10"/>
  <c r="J11"/>
  <c r="L12"/>
  <c r="J13"/>
  <c r="H5" i="53"/>
  <c r="H6"/>
  <c r="H7"/>
  <c r="H8"/>
  <c r="H9"/>
  <c r="H10"/>
  <c r="H11"/>
  <c r="H12"/>
  <c r="H13"/>
  <c r="H14"/>
  <c r="H15"/>
  <c r="H16"/>
  <c r="H17"/>
  <c r="H18"/>
  <c r="H19"/>
  <c r="H20"/>
  <c r="H21"/>
  <c r="R6" i="54"/>
  <c r="O7"/>
  <c r="Q8"/>
  <c r="O9"/>
  <c r="Q10"/>
  <c r="O11"/>
  <c r="Q12"/>
  <c r="O13"/>
  <c r="Q14"/>
  <c r="O15"/>
  <c r="Q16"/>
  <c r="O19"/>
  <c r="Q20"/>
  <c r="I5" i="50"/>
  <c r="K6"/>
  <c r="I7"/>
  <c r="K8"/>
  <c r="I9"/>
  <c r="K10"/>
  <c r="I11"/>
  <c r="K12"/>
  <c r="I13"/>
  <c r="G5" i="53"/>
  <c r="G6"/>
  <c r="G7"/>
  <c r="G8"/>
  <c r="G9"/>
  <c r="G10"/>
  <c r="G11"/>
  <c r="G12"/>
  <c r="G13"/>
  <c r="G14"/>
  <c r="G15"/>
  <c r="G16"/>
  <c r="G17"/>
  <c r="G18"/>
  <c r="G19"/>
  <c r="G20"/>
  <c r="G21"/>
  <c r="Q6" i="54"/>
  <c r="R7"/>
  <c r="P8"/>
  <c r="R9"/>
  <c r="P10"/>
  <c r="R11"/>
  <c r="P12"/>
  <c r="R13"/>
  <c r="P14"/>
  <c r="R15"/>
  <c r="P16"/>
  <c r="P17"/>
  <c r="R18"/>
  <c r="P21"/>
  <c r="R22"/>
  <c r="L5" i="50"/>
  <c r="J6"/>
  <c r="L7"/>
  <c r="J8"/>
  <c r="L9"/>
  <c r="J10"/>
  <c r="L11"/>
  <c r="J12"/>
  <c r="L13"/>
  <c r="L14"/>
  <c r="Q7" i="54"/>
  <c r="Q9"/>
  <c r="O10"/>
  <c r="Q11"/>
  <c r="O12"/>
  <c r="Q13"/>
  <c r="O14"/>
  <c r="Q15"/>
  <c r="O16"/>
  <c r="O17"/>
  <c r="Q18"/>
  <c r="O21"/>
  <c r="Q22"/>
  <c r="K5" i="50"/>
  <c r="I6"/>
  <c r="K7"/>
  <c r="I8"/>
  <c r="K9"/>
  <c r="I10"/>
  <c r="K11"/>
  <c r="I12"/>
  <c r="K13"/>
  <c r="K14"/>
  <c r="P7" i="54"/>
  <c r="R8"/>
  <c r="P9"/>
  <c r="R10"/>
  <c r="P11"/>
  <c r="D8"/>
  <c r="O8" s="1"/>
  <c r="R12"/>
  <c r="P13"/>
  <c r="R14"/>
  <c r="P15"/>
  <c r="R16"/>
  <c r="P19"/>
  <c r="R20"/>
  <c r="R17"/>
  <c r="P18"/>
  <c r="R19"/>
  <c r="P20"/>
  <c r="R21"/>
  <c r="P22"/>
  <c r="R23"/>
  <c r="P24"/>
  <c r="R25"/>
  <c r="P26"/>
  <c r="R27"/>
  <c r="P28"/>
  <c r="R29"/>
  <c r="P30"/>
  <c r="R31"/>
  <c r="P32"/>
  <c r="R33"/>
  <c r="P34"/>
  <c r="D31"/>
  <c r="R35"/>
  <c r="P36"/>
  <c r="R37"/>
  <c r="P38"/>
  <c r="R39"/>
  <c r="P40"/>
  <c r="R41"/>
  <c r="P42"/>
  <c r="R43"/>
  <c r="P44"/>
  <c r="R45"/>
  <c r="P46"/>
  <c r="R47"/>
  <c r="P48"/>
  <c r="R49"/>
  <c r="P50"/>
  <c r="Q17"/>
  <c r="O18"/>
  <c r="Q19"/>
  <c r="O20"/>
  <c r="Q21"/>
  <c r="O22"/>
  <c r="Q23"/>
  <c r="O24"/>
  <c r="Q25"/>
  <c r="O26"/>
  <c r="Q27"/>
  <c r="O28"/>
  <c r="Q29"/>
  <c r="O30"/>
  <c r="Q31"/>
  <c r="O32"/>
  <c r="Q33"/>
  <c r="O34"/>
  <c r="Q35"/>
  <c r="O36"/>
  <c r="Q37"/>
  <c r="O38"/>
  <c r="Q39"/>
  <c r="O40"/>
  <c r="Q41"/>
  <c r="O42"/>
  <c r="Q43"/>
  <c r="O44"/>
  <c r="Q45"/>
  <c r="O46"/>
  <c r="Q47"/>
  <c r="O48"/>
  <c r="Q49"/>
  <c r="O50"/>
  <c r="P23"/>
  <c r="R24"/>
  <c r="P25"/>
  <c r="R26"/>
  <c r="P27"/>
  <c r="R28"/>
  <c r="P29"/>
  <c r="R30"/>
  <c r="P31"/>
  <c r="R32"/>
  <c r="P33"/>
  <c r="R34"/>
  <c r="P35"/>
  <c r="R36"/>
  <c r="P37"/>
  <c r="R38"/>
  <c r="P39"/>
  <c r="R40"/>
  <c r="P41"/>
  <c r="R42"/>
  <c r="P43"/>
  <c r="R44"/>
  <c r="P45"/>
  <c r="R46"/>
  <c r="P47"/>
  <c r="R48"/>
  <c r="P49"/>
  <c r="R50"/>
  <c r="O23"/>
  <c r="Q24"/>
  <c r="O25"/>
  <c r="Q26"/>
  <c r="O27"/>
  <c r="Q28"/>
  <c r="O29"/>
  <c r="Q30"/>
  <c r="O31"/>
  <c r="Q32"/>
  <c r="O33"/>
  <c r="Q34"/>
  <c r="O35"/>
  <c r="Q36"/>
  <c r="O37"/>
  <c r="Q38"/>
  <c r="O39"/>
  <c r="Q40"/>
  <c r="O41"/>
  <c r="Q42"/>
  <c r="O43"/>
  <c r="Q44"/>
  <c r="O45"/>
  <c r="Q46"/>
  <c r="O47"/>
  <c r="Q48"/>
  <c r="O49"/>
  <c r="Q50"/>
  <c r="L5" i="45" l="1"/>
  <c r="L7" i="31"/>
  <c r="L10" i="40"/>
  <c r="K5" i="45"/>
  <c r="I10" i="40"/>
  <c r="J14" i="10"/>
  <c r="K14"/>
  <c r="I5" i="45"/>
  <c r="J7" i="31"/>
  <c r="J10" i="40"/>
  <c r="K7" i="31"/>
  <c r="L14" i="10"/>
</calcChain>
</file>

<file path=xl/sharedStrings.xml><?xml version="1.0" encoding="utf-8"?>
<sst xmlns="http://schemas.openxmlformats.org/spreadsheetml/2006/main" count="1421" uniqueCount="554">
  <si>
    <t>ENCUESTA DE TURISMO RECEPTIVO DEL CABILDO DE TENERIFE</t>
  </si>
  <si>
    <t>TABLAS</t>
  </si>
  <si>
    <t>GRUPOS DE EDAD</t>
  </si>
  <si>
    <t>EDAD MEDIA DE LOS TURISTAS POR MERCADOS</t>
  </si>
  <si>
    <t>NIVEL DE RENTA DEL TURISTA</t>
  </si>
  <si>
    <t>NIVEL DE RENTA DEL TURISTA POR MERCADOS</t>
  </si>
  <si>
    <t>GRUPO VACACIONAL</t>
  </si>
  <si>
    <t>GASTO EN ORIGEN Y DESTINO</t>
  </si>
  <si>
    <t>GASTO EN ORIGEN SEGÚN SERVICIOS CONTRATADOS</t>
  </si>
  <si>
    <t>GASTO EN DESTINO SEGÚN CONCEPTOS</t>
  </si>
  <si>
    <t>GASTO SEGÚN MERCADOS</t>
  </si>
  <si>
    <t>NIVEL DE FIDELIDAD POR MERCADOS</t>
  </si>
  <si>
    <t>NIVEL DE FIDELIDAD POR MERCADOS (Últimos 5 años)</t>
  </si>
  <si>
    <t>ZONA DE ALOJAMIENTO</t>
  </si>
  <si>
    <t>ESTANCIA MEDIA POR MERCADOS</t>
  </si>
  <si>
    <t>TIPO DE ALOJAMIENTO</t>
  </si>
  <si>
    <t xml:space="preserve">USO DE COCHE </t>
  </si>
  <si>
    <t>FORMULA DE CONTRATACIÓN DEL VUELO Y EL ALOJAMIENTO</t>
  </si>
  <si>
    <t>SERVICIOS CONTRATADOS EN ORIGEN</t>
  </si>
  <si>
    <t>TURISTAS QUE REALIZAN ESCALA EN SU VIAJE POR MERCADOS</t>
  </si>
  <si>
    <t>USO INTERNET</t>
  </si>
  <si>
    <t>USO INTERNET POR MERCADOS</t>
  </si>
  <si>
    <t>ACTIVIDADES REALIZADAS</t>
  </si>
  <si>
    <t>ACTIVIDADES REALIZADAS POR MERCADOS</t>
  </si>
  <si>
    <t>EXCURSIONES REALIZADAS</t>
  </si>
  <si>
    <t>EXCURSIONES REALIZADAS POR MERCADOS</t>
  </si>
  <si>
    <t>MOTIVOS ELECCIÓN TENERIFE</t>
  </si>
  <si>
    <t>SATISFACCIÓN</t>
  </si>
  <si>
    <t>SATISFACCIÓN DETALLADA</t>
  </si>
  <si>
    <t>GRÁFICAS</t>
  </si>
  <si>
    <t>GRÁFICA DE LOS GRUPOS DE EDAD (1)</t>
  </si>
  <si>
    <t>GRÁFICA DE LOS GRUPOS DE EDAD (2)</t>
  </si>
  <si>
    <t>GRÁFICA EDAD MEDIA DE LOS TURISTAS POR MERCADOS</t>
  </si>
  <si>
    <t>GRÁFICA NIVEL DE RENTA DEL TURISTA POR MERCADOS</t>
  </si>
  <si>
    <t>GRÁFICA GRUPO VACACIONAL</t>
  </si>
  <si>
    <t>GRÁFICA GASTO EN ORIGEN Y DESTINO</t>
  </si>
  <si>
    <t>GRÁFICA GASTO EN DESTINO SEGÚN PARTIDAS</t>
  </si>
  <si>
    <t>GRÁFICA FIDELIDAD POR MERCADOS</t>
  </si>
  <si>
    <t>GRÁFICA ZONA DE ALOJAMIENTO</t>
  </si>
  <si>
    <t>GRÁFICA ESTANCIA MEDIA POR MERCADOS</t>
  </si>
  <si>
    <t>GRÁFICA TIPO DE ALOJAMIENTO</t>
  </si>
  <si>
    <t>GRÁFICA REALIZACIÓN DE ESCALA EN EL VIAJE POR MERCADOS</t>
  </si>
  <si>
    <t>GRÁFICA MOTIVOS ELECCIÓN TENERIFE</t>
  </si>
  <si>
    <t>GRÁFICA SATISFACCIÓN</t>
  </si>
  <si>
    <t>Ene-Sep 2011</t>
  </si>
  <si>
    <t>Verano 2010</t>
  </si>
  <si>
    <t>Verano 2011</t>
  </si>
  <si>
    <t>I trimestre 2010</t>
  </si>
  <si>
    <t>I trimestre 2011</t>
  </si>
  <si>
    <t>25 años y menos</t>
  </si>
  <si>
    <t>26 a 30 años</t>
  </si>
  <si>
    <t>31 a 45 años</t>
  </si>
  <si>
    <t>GRÁFICA 1</t>
  </si>
  <si>
    <t>46 a 50 años</t>
  </si>
  <si>
    <t>51 a 60 años</t>
  </si>
  <si>
    <t>61 y más años</t>
  </si>
  <si>
    <t>GRÁFICA 2</t>
  </si>
  <si>
    <t>no contesta</t>
  </si>
  <si>
    <t>Media de Edad (años)</t>
  </si>
  <si>
    <t>Fuente: Encuesta al Turismo Receptivo Cabildo Tenerife. Elaboración: Turismo de Tenerife</t>
  </si>
  <si>
    <t>TABLA</t>
  </si>
  <si>
    <t>dif.08/07</t>
  </si>
  <si>
    <t>dif.09/08</t>
  </si>
  <si>
    <t>dif.10/09</t>
  </si>
  <si>
    <t>dif.11/10</t>
  </si>
  <si>
    <t>Suecia</t>
  </si>
  <si>
    <t>Dinamarca</t>
  </si>
  <si>
    <t>Total nórdicos</t>
  </si>
  <si>
    <t>Noruega</t>
  </si>
  <si>
    <t>Reino Unido</t>
  </si>
  <si>
    <t>Finlandia</t>
  </si>
  <si>
    <t>Francia</t>
  </si>
  <si>
    <t>Alemania</t>
  </si>
  <si>
    <t>Bélgica</t>
  </si>
  <si>
    <t>Todos los países</t>
  </si>
  <si>
    <t>Holanda</t>
  </si>
  <si>
    <t xml:space="preserve">Irlanda </t>
  </si>
  <si>
    <t>Suiza + Austria</t>
  </si>
  <si>
    <t>Italia</t>
  </si>
  <si>
    <t>Península</t>
  </si>
  <si>
    <t>n.d.</t>
  </si>
  <si>
    <t>-</t>
  </si>
  <si>
    <t>España</t>
  </si>
  <si>
    <t>Rusia</t>
  </si>
  <si>
    <t>Canarias</t>
  </si>
  <si>
    <t>GRÁFICA</t>
  </si>
  <si>
    <t>DISTRIBUCIÓN DE LA RENTA MEDIA FAMILIAR DE LOS TURISTAS DE TENERIFE (%)</t>
  </si>
  <si>
    <t>18.000 y menos</t>
  </si>
  <si>
    <t>18.001 a 24.000</t>
  </si>
  <si>
    <t>24.001 a 36.000</t>
  </si>
  <si>
    <t>36.001 a 48.000</t>
  </si>
  <si>
    <t>48.001 a 60.000</t>
  </si>
  <si>
    <t>60.000 y más</t>
  </si>
  <si>
    <r>
      <t>Renta media (</t>
    </r>
    <r>
      <rPr>
        <b/>
        <sz val="10"/>
        <color theme="3" tint="-0.249977111117893"/>
        <rFont val="Calibri"/>
        <family val="2"/>
        <scheme val="minor"/>
      </rPr>
      <t>€</t>
    </r>
    <r>
      <rPr>
        <b/>
        <i/>
        <sz val="10"/>
        <color theme="3" tint="-0.249977111117893"/>
        <rFont val="Calibri"/>
        <family val="2"/>
        <scheme val="minor"/>
      </rPr>
      <t>)</t>
    </r>
  </si>
  <si>
    <t>nueva versión introducida en julio 2010</t>
  </si>
  <si>
    <t>Ene-Sep 2010**</t>
  </si>
  <si>
    <r>
      <rPr>
        <b/>
        <sz val="8"/>
        <color theme="3" tint="-0.249977111117893"/>
        <rFont val="Calibri"/>
        <family val="2"/>
        <scheme val="minor"/>
      </rPr>
      <t>** Cambio metodológico en los intervalos de renta: los datos 2010 hacen referencia a los datos recogidos de julio a septiembre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
Elaboración: Turismo de Tenerife</t>
    </r>
  </si>
  <si>
    <t>año 2010**</t>
  </si>
  <si>
    <t>año 2011</t>
  </si>
  <si>
    <t>Var.11/10</t>
  </si>
  <si>
    <t>Invierno 10-11</t>
  </si>
  <si>
    <t>I semestre 2011</t>
  </si>
  <si>
    <t>12.000 € y menos</t>
  </si>
  <si>
    <t>12.001 - 18.000 €</t>
  </si>
  <si>
    <t>18.001 - 24.000 €</t>
  </si>
  <si>
    <t>24.001 - 36.000 €</t>
  </si>
  <si>
    <t>36.001 - 45.000 €</t>
  </si>
  <si>
    <t>45.001 - 66.000 €</t>
  </si>
  <si>
    <t>66.001 - 84.000 €</t>
  </si>
  <si>
    <t>Más de 84.000 €</t>
  </si>
  <si>
    <t>Renta media (€)</t>
  </si>
  <si>
    <r>
      <rPr>
        <b/>
        <sz val="8"/>
        <color theme="3" tint="-0.249977111117893"/>
        <rFont val="Arial"/>
        <family val="2"/>
      </rPr>
      <t>** Cambio metodológico en los intervalos de renta: los datos 2010 hacen referencia a los datos recogidos de julio a diciembre 2010.</t>
    </r>
    <r>
      <rPr>
        <sz val="8"/>
        <color theme="3" tint="-0.249977111117893"/>
        <rFont val="Arial"/>
        <family val="2"/>
      </rPr>
      <t xml:space="preserve">
Fuente: Encuesta al Turismo Receptivo Cabildo Tenerife
Elaboración: Turismo de Tenerife</t>
    </r>
  </si>
  <si>
    <t>RENTA MEDIA FAMILIAR DE LOS TURISTAS DE TENERIFE SEGÚN MERCADOS (€)</t>
  </si>
  <si>
    <t>dif. respecto renta media año 2010</t>
  </si>
  <si>
    <t>dif. respecto renta media año 2011</t>
  </si>
  <si>
    <t>** Cambio metodológico en los intervalos de renta: los datos 2010 hacen referencia a los datos recogidos de julio a diciembre 2010.
Fuente: Encuesta al Turismo Receptivo Cabildo Tenerife
Elaboración: Turismo de Tenerife</t>
  </si>
  <si>
    <t>RELACIÓN CON LOS ACOMPAÑANTES DE LOS TURISTAS EN TENERIFE (%)</t>
  </si>
  <si>
    <t>Pareja</t>
  </si>
  <si>
    <t>Pareja e hijos</t>
  </si>
  <si>
    <t>Amigos</t>
  </si>
  <si>
    <t>Otros familiares</t>
  </si>
  <si>
    <t>Sólo</t>
  </si>
  <si>
    <t>Con hijos/nietos (sin pareja)</t>
  </si>
  <si>
    <t>Con madre y/o padre**</t>
  </si>
  <si>
    <t>Otras relaciones</t>
  </si>
  <si>
    <t>Turismo familiar*</t>
  </si>
  <si>
    <t>No contesta</t>
  </si>
  <si>
    <r>
      <rPr>
        <b/>
        <sz val="8"/>
        <color theme="3" tint="-0.249977111117893"/>
        <rFont val="Calibri"/>
        <family val="2"/>
        <scheme val="minor"/>
      </rPr>
      <t>** En julio 2010 se ha introducido una nueva relación "con madre y/o padre": el dato de 2010 correspondiente a este item hace referencia al período julio-diciembre 2010.
* Turismo familiar= Pareja e hijos + Con hijos/nietos (sin pareja)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 Elaboración: Turismo de Tenerife</t>
    </r>
  </si>
  <si>
    <t>EVOLUCIÓN GASTO MEDIO DE LOS TURISTAS EN TENERIFE</t>
  </si>
  <si>
    <t>Gasto medio por turista (€/persona)</t>
  </si>
  <si>
    <t>Gasto en origen</t>
  </si>
  <si>
    <t>Gasto en destino</t>
  </si>
  <si>
    <t>Gasto total</t>
  </si>
  <si>
    <t>Gasto medio diario por turista (€/persona/día)</t>
  </si>
  <si>
    <t>Invierno 08-09</t>
  </si>
  <si>
    <t>Invierno 09-10</t>
  </si>
  <si>
    <t>GASTO MEDIO DE LOS TURISTA SEGÚN MERCADOS 
 (Euros)</t>
  </si>
  <si>
    <t>I semestre 2010</t>
  </si>
  <si>
    <t>Gato medio por turista</t>
  </si>
  <si>
    <t>Gato medio diario por turista</t>
  </si>
  <si>
    <t>Origen</t>
  </si>
  <si>
    <t>Destino</t>
  </si>
  <si>
    <t>Resto del Mundo</t>
  </si>
  <si>
    <t xml:space="preserve">FUENTE: Encuesta al Turismo Receptivo, Cabildo Insular de Tenerife.  ELABORACIÓN: Turismo de Tenerife </t>
  </si>
  <si>
    <t>Invierno09-10</t>
  </si>
  <si>
    <t xml:space="preserve">FUENTE: Encuesta al Turismo Receptivo, Cabildo Insular de Tenerife. 
ELABORACIÓN: Turismo de Tenerife </t>
  </si>
  <si>
    <t>I semestre 2009</t>
  </si>
  <si>
    <t>Var I semestre 10/09</t>
  </si>
  <si>
    <t xml:space="preserve"> </t>
  </si>
  <si>
    <t xml:space="preserve">GASTO MEDIO DIARIO DE LOS TURISTAS EN DESTINO SEGÚN CONCEPTO (€/persona/día) </t>
  </si>
  <si>
    <t>(€/persona/día)</t>
  </si>
  <si>
    <t>Peso cada concepto   año 2010</t>
  </si>
  <si>
    <t>Peso cada concepto año 2011</t>
  </si>
  <si>
    <t>Var. I semestre 11/10</t>
  </si>
  <si>
    <t>Restaurantes</t>
  </si>
  <si>
    <t>Compras</t>
  </si>
  <si>
    <t>Compras de comida</t>
  </si>
  <si>
    <t>Extras alojamiento</t>
  </si>
  <si>
    <t>Excursiones organizadas</t>
  </si>
  <si>
    <t xml:space="preserve">Alquiler de coche </t>
  </si>
  <si>
    <t>Ocio/ diversión/cultura</t>
  </si>
  <si>
    <t>Alojamiento pagado en destino</t>
  </si>
  <si>
    <t xml:space="preserve">Transporte público </t>
  </si>
  <si>
    <t xml:space="preserve">Ocio nocturno </t>
  </si>
  <si>
    <t>Actividades deportivas</t>
  </si>
  <si>
    <t>Otros servicios fuera del alojamiento</t>
  </si>
  <si>
    <t>Tratamientos salud</t>
  </si>
  <si>
    <t>Otros gastos</t>
  </si>
  <si>
    <t>Casinos</t>
  </si>
  <si>
    <t>Time sharing</t>
  </si>
  <si>
    <t>Total</t>
  </si>
  <si>
    <t xml:space="preserve">FUENTE: Encuesta al Turismo Receptivo, Cabildo Insular de Tenerife. ELABORACIÓN: Turismo de Tenerife </t>
  </si>
  <si>
    <t xml:space="preserve">GASTO MEDIO DIARIO DE LOS TURISTAS EN DESTINO SEGÚN CONCEPTO (€/persona) </t>
  </si>
  <si>
    <t>(€/persona)</t>
  </si>
  <si>
    <t>Peso cada concepto   año 2011</t>
  </si>
  <si>
    <t>Alquiler de coche</t>
  </si>
  <si>
    <t>Transporte público</t>
  </si>
  <si>
    <t>Ocio nocturno</t>
  </si>
  <si>
    <t>FUENTE: Encuesta al Turismo Receptivo, Cabildo Insular de Tenerife. ELABORACIÓN: Turismo de Tenerife</t>
  </si>
  <si>
    <t>Ene-Sep 2010</t>
  </si>
  <si>
    <t>Irlanda</t>
  </si>
  <si>
    <t>Golf (excluidos minigolf y campos de práctica)</t>
  </si>
  <si>
    <t>Buceo deportivo/fotográfico</t>
  </si>
  <si>
    <t>Excursión a otra isla canaria (en el día)</t>
  </si>
  <si>
    <t xml:space="preserve">Navegación (vela/ pesca deportivas) </t>
  </si>
  <si>
    <t>Tratamientos de salud (hidroterapia, masajes,...)</t>
  </si>
  <si>
    <t>Visita a parques temáticos (zoológicos, botánicos, acuáticos)</t>
  </si>
  <si>
    <t>Rutas a caballo</t>
  </si>
  <si>
    <t>Fiestas y eventos populares (fiestas populares, carnavales,…)</t>
  </si>
  <si>
    <t>Otras actividades</t>
  </si>
  <si>
    <t>Visita a museos, conciertos, exposiciones</t>
  </si>
  <si>
    <t>Senderismo (a pié, más de una hora, fuera de áreas urbanas)</t>
  </si>
  <si>
    <t>NIVEL DE FIDELIDAD: PORCENTAJE DE REPETICIÓN DE VISITAS A TENERIFE  SEGÚN MERCADOS (%)</t>
  </si>
  <si>
    <t>Ene-Sep 2009</t>
  </si>
  <si>
    <t>1ª visita</t>
  </si>
  <si>
    <t>repetidor</t>
  </si>
  <si>
    <t>NIVEL DE FIDELIDAD: PORCENTAJE DE REPETICIÓN DE VISITAS A TENERIFE  SEGÚN MERCADOS (%) ÚLTIMOS 5 AÑOS</t>
  </si>
  <si>
    <t>DISTRIBUCIÓN POR ZONAS DE ALOJAMIENTO DE LOS TURISTAS DE TENERIFE (%)</t>
  </si>
  <si>
    <t>Costa Adeje</t>
  </si>
  <si>
    <t>Las Américas-Arona</t>
  </si>
  <si>
    <t>Pº Cruz/ Valle Orotava</t>
  </si>
  <si>
    <t>Centros sec.sur</t>
  </si>
  <si>
    <t>Los Cristianos</t>
  </si>
  <si>
    <t>Los Gigantes/ Pº Santiago + Abama</t>
  </si>
  <si>
    <t>Resto sur + sur interior</t>
  </si>
  <si>
    <t>Área metropolitana</t>
  </si>
  <si>
    <t>Resto norte</t>
  </si>
  <si>
    <t>PORCENTAJE DE TURISTAS EN TENERIFE SEGÚN TIPO DE ALOJAMIENTO  (%)</t>
  </si>
  <si>
    <t>Hotel</t>
  </si>
  <si>
    <t>Apartamento</t>
  </si>
  <si>
    <t>Casa particular</t>
  </si>
  <si>
    <t>Aparthotel</t>
  </si>
  <si>
    <t>Turismo rural</t>
  </si>
  <si>
    <t>Otro tipo</t>
  </si>
  <si>
    <t>FUENTE: Encuesta al Turismo Receptivo del Cabildo de Tenerife. ELABORACIÓN: Turismo de Tenerife</t>
  </si>
  <si>
    <t>PORCENTAJE DE TURISTAS SEGÚN TIPO DE ALOJAMIENTO (%)</t>
  </si>
  <si>
    <t>Hotel 5*</t>
  </si>
  <si>
    <t>Hotel 4*</t>
  </si>
  <si>
    <t>Hotel 3*</t>
  </si>
  <si>
    <t>Hotel 1 y 2*</t>
  </si>
  <si>
    <t>Aparthotel 4*</t>
  </si>
  <si>
    <t>Aparthotel 3*</t>
  </si>
  <si>
    <t>Aparthotel 1 y 2*</t>
  </si>
  <si>
    <t>Apartam. 3 llaves</t>
  </si>
  <si>
    <t>Apartam. 2 llaves</t>
  </si>
  <si>
    <t>Apartam. 1 llave</t>
  </si>
  <si>
    <t>Casa/apartamento privado</t>
  </si>
  <si>
    <t>Casa/hotel rural</t>
  </si>
  <si>
    <t>Camping</t>
  </si>
  <si>
    <t>Otro alojamiento</t>
  </si>
  <si>
    <t>ESTANCIA MEDIA DE LOS TURISTAS QUE  VISITAN TENERIFE  SEGÚN MERCADOS (noches)</t>
  </si>
  <si>
    <t>USO DE COCHE POR PARTE DE LOS TURISTAS DURANTE SU ESTANCIA EN TENERIFE (%)</t>
  </si>
  <si>
    <t>Var. I semestre 10/09</t>
  </si>
  <si>
    <t>Var.10/09</t>
  </si>
  <si>
    <t>Sí utilizó coche</t>
  </si>
  <si>
    <t>alquilado</t>
  </si>
  <si>
    <t>Nº días alquilado</t>
  </si>
  <si>
    <t>cedido</t>
  </si>
  <si>
    <t>Nº días cedido</t>
  </si>
  <si>
    <t>propio</t>
  </si>
  <si>
    <t xml:space="preserve">Nº días </t>
  </si>
  <si>
    <t>No utilizó coche</t>
  </si>
  <si>
    <t>FUENTE: Encuestas al Turismo Receptivo del Cabildo Insular de Tenerife. ELABORACIÓN: Turismo de Tenerife</t>
  </si>
  <si>
    <t>FORMULA DE CONTRATACIÓN DEL VUELO Y ALOJAMIENTO (%)</t>
  </si>
  <si>
    <t>Contrata vuelo y alojamiento como servicios independientes</t>
  </si>
  <si>
    <t>Paquete turístico</t>
  </si>
  <si>
    <t>no lo sabe</t>
  </si>
  <si>
    <t>FORMULA DE CONTRATACIÓN DEL VUELO (%)</t>
  </si>
  <si>
    <t>FORMULA DE CONTRATACIÓN DEL ALOJAMIENTO (%)</t>
  </si>
  <si>
    <t>2010 **</t>
  </si>
  <si>
    <t>compañía:pers/tf/fax</t>
  </si>
  <si>
    <t>compañía:portal web</t>
  </si>
  <si>
    <t>compañía:web compañía</t>
  </si>
  <si>
    <t>CONTRATACIÓN CON LA COMPAÑÍA</t>
  </si>
  <si>
    <t>ALOJAMIENTO</t>
  </si>
  <si>
    <t>directo con el alojamiento</t>
  </si>
  <si>
    <t>portal/web alojamiento</t>
  </si>
  <si>
    <t>web propia del alojamiento</t>
  </si>
  <si>
    <t>Contrató al llegar a Tenerife</t>
  </si>
  <si>
    <t>propietario</t>
  </si>
  <si>
    <t>cesión gratis/pago</t>
  </si>
  <si>
    <t>premio/regalo</t>
  </si>
  <si>
    <t>intercambio vivienda</t>
  </si>
  <si>
    <t>otra modalidad</t>
  </si>
  <si>
    <r>
      <rPr>
        <b/>
        <sz val="8"/>
        <color theme="3" tint="-0.249977111117893"/>
        <rFont val="Calibri"/>
        <family val="2"/>
        <scheme val="minor"/>
      </rPr>
      <t>Explotación a partir del año 2011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</si>
  <si>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FÓRMULA DE CONTRATACIÓN MODALIDAD PAQUETE TURÍSTICO  POR NACIONALIDADES (%)</t>
  </si>
  <si>
    <t>Media nacionalidades</t>
  </si>
  <si>
    <t>FÓRMULA DE CONTRATACIÓN INDEPENDIENTE DE LOS SERVICIOS DEL VIAJE,  POR NACIONALIDADES (%)</t>
  </si>
  <si>
    <t>var.08/07</t>
  </si>
  <si>
    <t>var.09/08</t>
  </si>
  <si>
    <t>var.10/09</t>
  </si>
  <si>
    <t>var.11/10</t>
  </si>
  <si>
    <t>TRANSFER USADO POR LOS TURISTAS PARA SUS TRASLADOS AEROPUERTO - ALOJAMIENTO (%)</t>
  </si>
  <si>
    <t>Bus turístico</t>
  </si>
  <si>
    <t>Coche privado o alquiler</t>
  </si>
  <si>
    <t>Taxi</t>
  </si>
  <si>
    <t>Bus regular</t>
  </si>
  <si>
    <t>Transporte del alojamiento**</t>
  </si>
  <si>
    <t>Limusina</t>
  </si>
  <si>
    <r>
      <rPr>
        <b/>
        <sz val="8"/>
        <color theme="3" tint="-0.249977111117893"/>
        <rFont val="Calibri"/>
        <family val="2"/>
        <scheme val="minor"/>
      </rPr>
      <t>**Cambio en la formulación de la pregunta: los datos del item "transporte del alojamiento" hacen referencia al período julio-diciembre 2010</t>
    </r>
    <r>
      <rPr>
        <sz val="8"/>
        <color theme="3" tint="-0.249977111117893"/>
        <rFont val="Calibri"/>
        <family val="2"/>
        <scheme val="minor"/>
      </rPr>
      <t xml:space="preserve">
FUENTE: Encuesta al Turismo Receptivo, Cabildo Insular de Tenerife. ELABORACIÓN: Turismo de Tenerife </t>
    </r>
  </si>
  <si>
    <t>transporte público</t>
  </si>
  <si>
    <t>alquiler de coche</t>
  </si>
  <si>
    <t>excursiones orgnizadas</t>
  </si>
  <si>
    <t>discotecas</t>
  </si>
  <si>
    <t>actividades deportivas</t>
  </si>
  <si>
    <t>ocio/ diversión</t>
  </si>
  <si>
    <t>alojamiento</t>
  </si>
  <si>
    <t>tratamientos salud</t>
  </si>
  <si>
    <t>extras alojamiento</t>
  </si>
  <si>
    <t>otros servicios</t>
  </si>
  <si>
    <t>comida (en restaurantes</t>
  </si>
  <si>
    <t>compras de comida</t>
  </si>
  <si>
    <t>compras</t>
  </si>
  <si>
    <t>casinos</t>
  </si>
  <si>
    <t>time sharing</t>
  </si>
  <si>
    <t>otros gastos</t>
  </si>
  <si>
    <t>SERVICIOS CONTRATADOS POR LOS TURISTAS EN ORIGEN (%)</t>
  </si>
  <si>
    <t>Sólo vuelo</t>
  </si>
  <si>
    <t>Total vuelo y alojamiento</t>
  </si>
  <si>
    <t>Vuelo-sólo alojamiento</t>
  </si>
  <si>
    <t>Vuelo-alojamiento y desayuno</t>
  </si>
  <si>
    <t>Vuelo-alojamiento y media pensión</t>
  </si>
  <si>
    <t>Vuelo-alojamiento y pensión completa</t>
  </si>
  <si>
    <t>Vuelo-alojamiento y todo incluido</t>
  </si>
  <si>
    <t xml:space="preserve">Servicios complementarios </t>
  </si>
  <si>
    <t>Excursiones</t>
  </si>
  <si>
    <t>Viaje combinado</t>
  </si>
  <si>
    <t>Crucero</t>
  </si>
  <si>
    <t>Actividades Deportivas</t>
  </si>
  <si>
    <t>Tratamientos de salud</t>
  </si>
  <si>
    <t>Transporte Alojamiento-Aeropuerto</t>
  </si>
  <si>
    <t>PORCENTAJE DE TURISTAS QUE REALIZAN ESCALA EN SU VIAJE A TENERIFE POR NACIONALIDADES</t>
  </si>
  <si>
    <t>NIVEL DE USO DE INTERNET DE LOS TURISTAS  (%)</t>
  </si>
  <si>
    <t>Usó internet</t>
  </si>
  <si>
    <t>Sólo consultas</t>
  </si>
  <si>
    <t>Para reservar</t>
  </si>
  <si>
    <t>Para comprar</t>
  </si>
  <si>
    <t>Reserva y compra</t>
  </si>
  <si>
    <t>No usó internet</t>
  </si>
  <si>
    <t>PORCENTAJE DE TURISTAS QUE UTILIZAN INTERNET EN LA ORGANIZACIÓN DE SU VIAJE A TENERIFE POR NACIONALIDADES</t>
  </si>
  <si>
    <t>Var Invierno 08-09/09-10</t>
  </si>
  <si>
    <t>Var Invierno 09-10/10-11</t>
  </si>
  <si>
    <t>FUENTE: Encuesta al Turismo Receptivo, Cabildo Insular de Tenerife.  ELABORACIÓN: Turismo de Tenerife</t>
  </si>
  <si>
    <t>PORCENTAJE DE TURISTAS QUE COMPRAN Y RESERVAN POR INTERNET SU VIAJE A TENERIFE POR NACIONALIDADES</t>
  </si>
  <si>
    <t>PORCENTAJE DE TURISTAS QUE REALIZAN ACTIVIDADES DURANTE LA ESTANCIA EN TENERIFE
(% realiza actividades)</t>
  </si>
  <si>
    <t>Realiza actividades</t>
  </si>
  <si>
    <t>Observación de cetáceos/delfines/ballenas (en barco)</t>
  </si>
  <si>
    <t>Obsevación aves (Birdwatching)</t>
  </si>
  <si>
    <t xml:space="preserve">Deportes de aventura / riesgo (parapente, escalada,...) </t>
  </si>
  <si>
    <t>Bike - Ciclismo</t>
  </si>
  <si>
    <t>Observación de estrellas (especializado)</t>
  </si>
  <si>
    <t>Surf / windsurf/ kitesurf</t>
  </si>
  <si>
    <t>Visita casinos de juego</t>
  </si>
  <si>
    <t>No realiza actividades *</t>
  </si>
  <si>
    <t>* En 2009 se introducen cambios metodológicos en el cuestionario, que afectan a la comparativa "no realiza actividades" y "no contesta", de forma que no es posible la comparativa para períodos anteriores.
Fuente: Encuesta al Turismo Receptivo Cabildo Tenerife. Elaboración: Turismo de Tenerife</t>
  </si>
  <si>
    <t>PORCENTAJE DE TURISTAS QUE REALIZAN ALGUNA ACTIVIDAD EN SU VIAJE A TENERIFE POR NACIONALIDADES</t>
  </si>
  <si>
    <t>PORCENTAJE DE TURISTAS QUE VISITAN LUGARES DE INTERES</t>
  </si>
  <si>
    <t>Realiza visitas</t>
  </si>
  <si>
    <t>El Teide</t>
  </si>
  <si>
    <t>Santa Cruz (ciudad)</t>
  </si>
  <si>
    <t xml:space="preserve">Puerto de la Cruz </t>
  </si>
  <si>
    <t xml:space="preserve">Acantilado de los Gigantes </t>
  </si>
  <si>
    <t>Garachico/Icod de los Vinos</t>
  </si>
  <si>
    <t>Vuelta/recorridos por la Isla*</t>
  </si>
  <si>
    <t xml:space="preserve">La Laguna (ciudad) </t>
  </si>
  <si>
    <t>La Orotava (centro urbano)</t>
  </si>
  <si>
    <t>Barranco de Masca</t>
  </si>
  <si>
    <t>Playa de las Teresitas</t>
  </si>
  <si>
    <t>Candelaria</t>
  </si>
  <si>
    <t>Teno/Buenavista*</t>
  </si>
  <si>
    <t>Anaga/Taganana</t>
  </si>
  <si>
    <t>Barranco del Infierno</t>
  </si>
  <si>
    <t>No realiza visitas</t>
  </si>
  <si>
    <t>* En 2009 se introducen cambios metodológicos en el cuestionario, que afectan a la comparativa "no realiza visitas" y "no contesta", de forma que no es posible la comparativa para períodos anteriores.
*En 2011, se introducen nuevas excursiones en el cuestionario (Teno/Buenavista y Vuelta/Recorridos por la Isla), por lo que no existen comparativas con el año anterior.
Fuente: Encuesta al Turismo Receptivo Cabildo Tenerife. Elaboración: Turismo de Tenerife</t>
  </si>
  <si>
    <t>PORCENTAJE DE TURISTAS QUE REALIZAN ALGUNA VISITA A LUGARES DE INTERÉS EN SU VIAJE A TENERIFE POR NACIONALIDADES</t>
  </si>
  <si>
    <t>Irlanda (Eire)</t>
  </si>
  <si>
    <t>Británicos</t>
  </si>
  <si>
    <t>clima</t>
  </si>
  <si>
    <t>precio del viaje</t>
  </si>
  <si>
    <t>playas /mar</t>
  </si>
  <si>
    <t>accesibilidad /cercanía</t>
  </si>
  <si>
    <t>paisaje natural</t>
  </si>
  <si>
    <t>conocer/ excursiones</t>
  </si>
  <si>
    <t>características del alojamiento</t>
  </si>
  <si>
    <t>relax</t>
  </si>
  <si>
    <t>buenas referencias /fidelidad</t>
  </si>
  <si>
    <t>amabilidad/ hospitalidad/ambiente</t>
  </si>
  <si>
    <t>visita familiares /amigos</t>
  </si>
  <si>
    <t>destino preparado para el turismo</t>
  </si>
  <si>
    <t>precios en tenerife</t>
  </si>
  <si>
    <t>gastronomía</t>
  </si>
  <si>
    <t>actividades /ocio</t>
  </si>
  <si>
    <t>alojamiento (contratación)</t>
  </si>
  <si>
    <t>el teide</t>
  </si>
  <si>
    <t>otros</t>
  </si>
  <si>
    <t>loro parque</t>
  </si>
  <si>
    <t>deportes</t>
  </si>
  <si>
    <t>negocios/estudios/médicos</t>
  </si>
  <si>
    <t>seguridad</t>
  </si>
  <si>
    <t>cultura/eventos/costumbres</t>
  </si>
  <si>
    <t>turismo familiar</t>
  </si>
  <si>
    <t>senderismo</t>
  </si>
  <si>
    <t>medioambiente urbano</t>
  </si>
  <si>
    <t>la isla</t>
  </si>
  <si>
    <t>está en españa</t>
  </si>
  <si>
    <t>celebración/aniversarios/evento</t>
  </si>
  <si>
    <t>ocio nocturno</t>
  </si>
  <si>
    <t>comercio/compras</t>
  </si>
  <si>
    <t>siam park</t>
  </si>
  <si>
    <t>servicios</t>
  </si>
  <si>
    <t>restaurantes/bares/cafés</t>
  </si>
  <si>
    <t>lugares específicos</t>
  </si>
  <si>
    <t>otros parques temáticos</t>
  </si>
  <si>
    <t>infraestructuras urbanas</t>
  </si>
  <si>
    <t>carreteras/transporte</t>
  </si>
  <si>
    <t>pubs/clubs/bares</t>
  </si>
  <si>
    <t>no contestan</t>
  </si>
  <si>
    <r>
      <rPr>
        <b/>
        <sz val="8"/>
        <color theme="3" tint="-0.249977111117893"/>
        <rFont val="Calibri"/>
        <family val="2"/>
        <scheme val="minor"/>
      </rPr>
      <t>**NO ES POSIBLE COMPARATIVA CON AÑOS ANTERIORES, YA QUE EN 2011 LA PREGUNTA DE MOTIVACIÓN PASA A SER ESPONTÁNEA. LOS DATOS DEL INVIERNO 10-11 HACEN REFERENCIA AL PERÍODO ENERO-ABRIL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Tenerife.Elaboración: Turismo de Tenerife</t>
    </r>
  </si>
  <si>
    <t>ÍNDICE DE SATISFACCIÓN DE LOS TURISTAS
(escala 1-10)</t>
  </si>
  <si>
    <t>Factores naturales</t>
  </si>
  <si>
    <t>Factores alojativos</t>
  </si>
  <si>
    <t>Servicios e infraestructuras</t>
  </si>
  <si>
    <t>Media de satisfacción factores</t>
  </si>
  <si>
    <t>Factores genéricos</t>
  </si>
  <si>
    <t>Factores ambientales</t>
  </si>
  <si>
    <t>Oferta de restauración</t>
  </si>
  <si>
    <t>Oferta de actividades y ocio</t>
  </si>
  <si>
    <t>Oferta comercial</t>
  </si>
  <si>
    <t>Satisfacción global percibida*</t>
  </si>
  <si>
    <t>n.d</t>
  </si>
  <si>
    <t>*El Índice de satisfacción corresponde a la media de todos los factores.  La satisfacción global percibida es un índice dado por el turista, (se comienza a medir en 2009)
Fuente: Encuesta al Turismo Receptivo Cabildo Tenerife. Elaboración: Turismo de Tenerife</t>
  </si>
  <si>
    <t>ORDEN DE IMPORTANCIA DE LOS FACTORES EN SU VIAJE
(escala 1-8)</t>
  </si>
  <si>
    <t>2010**</t>
  </si>
  <si>
    <t>*indica orden: EL DATO ES UNA MEDIA DEL ORDEN DE IMPORTANCIA ASIGNADO: CUÁNTO MÁS CERCANO ES A UNO, MÁS IMPORTANTE ES PARA EL TURISTA.
**Dato referido al período julio-diciembre 2010
Fuente: Encuesta al Turismo Receptivo Cabildo Tenerife. Elaboración: Turismo de Tenerife</t>
  </si>
  <si>
    <t>SATISFACCIÓN GLOBAL DE LOS TURISTAS CON SU VIAJE A TENERIFE POR NACIONALIDADES</t>
  </si>
  <si>
    <t xml:space="preserve"> La satisfacción global es un índice dado por el turista, (se comienza a medir en 2009)
FUENTE: Encuesta al Turismo Receptivo, Cabildo Insular de Tenerife. ELABORACIÓN: Turismo de Tenerife</t>
  </si>
  <si>
    <t>ÍNDICE DE SATISFACCIÓN DE LOS TURISTAS CON DIFERENTES ASPECTOS DEL VIAJE 
(Escala 1 a 10)</t>
  </si>
  <si>
    <t>Satisfacción media</t>
  </si>
  <si>
    <t>ÍNDICE MEDIO DE SATISFACCIÓN GLOBAL</t>
  </si>
  <si>
    <t>nd</t>
  </si>
  <si>
    <t>ÍNDICE SATISFACCIÓN  MEDIA DE FACTORES</t>
  </si>
  <si>
    <t>La temperatura</t>
  </si>
  <si>
    <t>El baño en el mar</t>
  </si>
  <si>
    <t>El sol</t>
  </si>
  <si>
    <t>Paisaje natural / naturaleza</t>
  </si>
  <si>
    <t>Las playas</t>
  </si>
  <si>
    <t>Trato alojamiento</t>
  </si>
  <si>
    <t>Calidad alojamiento</t>
  </si>
  <si>
    <t>Precios del alojamiento</t>
  </si>
  <si>
    <t>Piscinas del alojamiento</t>
  </si>
  <si>
    <t>Calidad de la comida/ bebida en el alojamiento</t>
  </si>
  <si>
    <t>Seguridad personal</t>
  </si>
  <si>
    <r>
      <t xml:space="preserve">Transporte público </t>
    </r>
    <r>
      <rPr>
        <b/>
        <sz val="8"/>
        <color theme="3" tint="-0.249977111117893"/>
        <rFont val="Calibri"/>
        <family val="2"/>
        <scheme val="minor"/>
      </rPr>
      <t>(taxis, autobuses)</t>
    </r>
  </si>
  <si>
    <t>Servicio de alquiler coches</t>
  </si>
  <si>
    <t>Asistencia médica-sanitaria</t>
  </si>
  <si>
    <t>Estado de las carreteras</t>
  </si>
  <si>
    <t>Información y señalización turística en Tenerife</t>
  </si>
  <si>
    <t>Hospitalidad de la población local</t>
  </si>
  <si>
    <r>
      <t xml:space="preserve">Elementos de identidad local </t>
    </r>
    <r>
      <rPr>
        <b/>
        <sz val="8"/>
        <color theme="3" tint="-0.249977111117893"/>
        <rFont val="Calibri"/>
        <family val="2"/>
        <scheme val="minor"/>
      </rPr>
      <t>(tradiciones culturales, patrimonio, folklore, etc.)</t>
    </r>
  </si>
  <si>
    <t>Precios en general en Tenerife</t>
  </si>
  <si>
    <r>
      <t xml:space="preserve">Limpieza pública </t>
    </r>
    <r>
      <rPr>
        <b/>
        <sz val="8"/>
        <color theme="3" tint="-0.249977111117893"/>
        <rFont val="Calibri"/>
        <family val="2"/>
        <scheme val="minor"/>
      </rPr>
      <t>(calles, locales,…)</t>
    </r>
  </si>
  <si>
    <t>La estética / paisaje urbano del centro de vacaciones</t>
  </si>
  <si>
    <t>Tranquilidad / relax</t>
  </si>
  <si>
    <r>
      <t>Calidad ambiental de la zona turística</t>
    </r>
    <r>
      <rPr>
        <b/>
        <sz val="8"/>
        <color theme="3" tint="-0.249977111117893"/>
        <rFont val="Calibri"/>
        <family val="2"/>
        <scheme val="minor"/>
      </rPr>
      <t xml:space="preserve"> (ruidos, contaminación, etc.)</t>
    </r>
  </si>
  <si>
    <t>El trato del personal</t>
  </si>
  <si>
    <t>Calidad de restaurantes y bares</t>
  </si>
  <si>
    <t>Oferta de productos y gastronomía local</t>
  </si>
  <si>
    <t>Los precios de comidas y bebidas en bares y restaurantes</t>
  </si>
  <si>
    <t>Actividades en la naturaleza</t>
  </si>
  <si>
    <t>Instalaciones / actividades deportivas</t>
  </si>
  <si>
    <t>Oferta de ocio nocturno</t>
  </si>
  <si>
    <t>Instalaciones / recreo para niños</t>
  </si>
  <si>
    <t>Actividades culturales</t>
  </si>
  <si>
    <t>Calidad y variedad del comercio de alimentación</t>
  </si>
  <si>
    <t>Calidad y variedad del resto del comercio</t>
  </si>
  <si>
    <t>Precio del comercio</t>
  </si>
  <si>
    <t xml:space="preserve">*El Índice de satisfacción corresponde a la media de todos los factores.  La satisfacción global es un índice dado por el turista, (se comienza a medir en 2009)
FUENTE: Encuesta al Turismo Receptivo, Cabildo Insular de Tenerife. ELABORACIÓN: Turismo de Tenerife </t>
  </si>
  <si>
    <t>RELACIÓN CON ACOMPAÑANTES (%)</t>
  </si>
  <si>
    <t>EDAD MEDIA DE LOS TURISTAS DE TENERIFE POR MERCADOS</t>
  </si>
  <si>
    <t>DISTRIBUCIÓN POR EDADES DE LOS TURISTAS EN TENERIFE (%)</t>
  </si>
  <si>
    <t xml:space="preserve">DISTRIBUCIÓN DEL GASTO DE LOS TURISTAS EN DESTINO 
</t>
  </si>
  <si>
    <t>var. 08/07</t>
  </si>
  <si>
    <t>var. 09/08</t>
  </si>
  <si>
    <t>var. 10/09</t>
  </si>
  <si>
    <t>var. 11/10</t>
  </si>
  <si>
    <t>var. Invierno 08-09/09-10</t>
  </si>
  <si>
    <t>Invierno 08-09/09-10</t>
  </si>
  <si>
    <t>Invierno 09-10/10-11</t>
  </si>
  <si>
    <t>Dif. I semestre 10/09</t>
  </si>
  <si>
    <t>Dif. I semestre 11/10</t>
  </si>
  <si>
    <t>Dif 10/09</t>
  </si>
  <si>
    <t>GRÁFICA SATISFACCIÓN GLOBAL DE LOS TURISTAS POR NACIONALIDADES</t>
  </si>
  <si>
    <t>ORDEN DE IMPORTANCIA DE LOS FACTORES EN SU VIAJE</t>
  </si>
  <si>
    <t>FÓRMULA DE CONTRATACIÓN INDEPENDIENTE DE LOS SERVICIOS DEL VIAJE POR NACIONALIDADES (%)</t>
  </si>
  <si>
    <t>FÓRMULA DE CONTRATACIÓN MODALIDAD PAQUETE TURÍSTICO POR NACIONALIDADES (%)</t>
  </si>
  <si>
    <t xml:space="preserve">FUENTES UTILIZADAS EN EL PAÍS DE ORIGEN PARA INFORMARSE SOBRE LA ISLA DE TENERIFE </t>
  </si>
  <si>
    <t xml:space="preserve"> Total Mercados</t>
  </si>
  <si>
    <t>consultas páginas web internet</t>
  </si>
  <si>
    <t>recomendación familiares/amigos</t>
  </si>
  <si>
    <t>recomendación agencia de viajes</t>
  </si>
  <si>
    <t>opiniones redes sociales</t>
  </si>
  <si>
    <t>folleto turoperador/agencia viaje</t>
  </si>
  <si>
    <t>guías/libros impresos</t>
  </si>
  <si>
    <t>prensa revistas</t>
  </si>
  <si>
    <t>viajes anteriores a TF</t>
  </si>
  <si>
    <t>Oficina información turística</t>
  </si>
  <si>
    <t>promoción/ información T. Sharing</t>
  </si>
  <si>
    <t>televisión / radio</t>
  </si>
  <si>
    <t>publicidad/promociones espacios públicos</t>
  </si>
  <si>
    <t>ferias turísticas</t>
  </si>
  <si>
    <t>vacaciones organizadas</t>
  </si>
  <si>
    <t xml:space="preserve">FUENTE: Encuesta de Imagen y Competitividad- Cabildo de Tenerife.
 ELABORACIÓN: Turismo de Tenerife </t>
  </si>
  <si>
    <t>FUENTES DE INFORMACIÓN SOBRE TENERIFE</t>
  </si>
  <si>
    <t>ÍNDICE</t>
  </si>
  <si>
    <t>TURISMO DE TENERIFE</t>
  </si>
  <si>
    <t>NIVEL DE FIDELIDAD: PORCENTAJE DE REPETICIÓN DE VISITAS A TENERIFE(%)</t>
  </si>
  <si>
    <t>Nuevos visitantes</t>
  </si>
  <si>
    <t>Repetidores</t>
  </si>
  <si>
    <t>1 visita anterior</t>
  </si>
  <si>
    <t>2-3 visitas anteriores</t>
  </si>
  <si>
    <t>4 o más visitas anteriores</t>
  </si>
  <si>
    <t>NIVEL DE FIDELIDAD: PORCENTAJE DE REPETICIÓN DE VISITAS A TENERIFE(%) 
ÚLTIMOS 5 AÑOS</t>
  </si>
  <si>
    <t>NIVEL DE FIDELIDAD</t>
  </si>
  <si>
    <t>GRÁFICA FIDELIDAD</t>
  </si>
  <si>
    <t>GRÁFICA FIDELIDAD (Últimos 5 años)</t>
  </si>
  <si>
    <t>TOUROPERADOR/AGENCIA DE VIAJES</t>
  </si>
  <si>
    <t>turoperador/ aavv :pers/tf/fax</t>
  </si>
  <si>
    <t>turoperador/aavv: portal web</t>
  </si>
  <si>
    <t>**Datos 2010 hacen referencia al período julio-diciembre, dado que en julio se introdujeron cambios metodológicos en la formulación de la pregunta
FUENTE: Encuestas al Turismo Receptivo del Cabildo Insular de Tenerife. ELABORACIÓN: Turismo de Tenerife</t>
  </si>
  <si>
    <t>TOUROPERADOR / AGENCIA DE VIAJES</t>
  </si>
  <si>
    <t>directo con turoperador/aavv</t>
  </si>
  <si>
    <t>portal/web turoperador/aavv</t>
  </si>
  <si>
    <t>FORMULA DE CONTRATACIÓN   (%)</t>
  </si>
  <si>
    <t>VUELO</t>
  </si>
  <si>
    <t xml:space="preserve">directo </t>
  </si>
  <si>
    <t xml:space="preserve">portal/web </t>
  </si>
  <si>
    <t>dif.08/ 07</t>
  </si>
  <si>
    <t>dif.09/ 08</t>
  </si>
  <si>
    <t>dif.10/ 09</t>
  </si>
  <si>
    <t>dif.11/ 10</t>
  </si>
  <si>
    <t>NO SE QUEJAN</t>
  </si>
  <si>
    <t>SE QUEJAN</t>
  </si>
  <si>
    <t>Factores de queja de los turistas</t>
  </si>
  <si>
    <t>Alojamiento</t>
  </si>
  <si>
    <t>Medioambiente urbano</t>
  </si>
  <si>
    <t>Clima</t>
  </si>
  <si>
    <t>Venta callejera</t>
  </si>
  <si>
    <t>Aeropuertos</t>
  </si>
  <si>
    <t>Calidad de los restaurantes y pub</t>
  </si>
  <si>
    <t xml:space="preserve">Tenerife en general </t>
  </si>
  <si>
    <t>Playas-mar</t>
  </si>
  <si>
    <t>Carreteras y tráfico urbano</t>
  </si>
  <si>
    <t>Actividades realizadas en sus vacaciones</t>
  </si>
  <si>
    <t>Transporte público (taxis, autobuses)</t>
  </si>
  <si>
    <t>Infraestructura urbana</t>
  </si>
  <si>
    <t>Comercio no alimenticio</t>
  </si>
  <si>
    <t>Medioambiente natural</t>
  </si>
  <si>
    <t>Elementos de identidad local (tradiciones culturales, patrimonio, folklore, etc.)</t>
  </si>
  <si>
    <t>Reflejo de la crisis</t>
  </si>
  <si>
    <t>var.08/ 07</t>
  </si>
  <si>
    <t>var.09/ 08</t>
  </si>
  <si>
    <t>var.10/ 09</t>
  </si>
  <si>
    <t>var.11/ 10</t>
  </si>
  <si>
    <t>ASPECTOS NEGATIVOS DEL VIAJE</t>
  </si>
  <si>
    <t>ASPECTOS NEGATIVOS QUE LOS TURISTAS OBSERVAN EN SU VIAJE A TENERIFE (%)</t>
  </si>
  <si>
    <t>el destino y sus infraestructuras</t>
  </si>
  <si>
    <t>oferta cultural y deportiva</t>
  </si>
  <si>
    <t>conocer Tenerife</t>
  </si>
  <si>
    <t>gastronomía y restauración</t>
  </si>
  <si>
    <t>oferta y ocio nocturno</t>
  </si>
  <si>
    <t>parques de ocio</t>
  </si>
  <si>
    <t>Lugares</t>
  </si>
  <si>
    <t>No contestan</t>
  </si>
  <si>
    <r>
      <t xml:space="preserve">MOTIVOS MÁS IMPORTANTES A LA HORA DE ELEGIR TENERIFE (%)
</t>
    </r>
    <r>
      <rPr>
        <b/>
        <sz val="10"/>
        <color indexed="9"/>
        <rFont val="Calibri"/>
        <family val="2"/>
        <scheme val="minor"/>
      </rPr>
      <t xml:space="preserve"> (RESPUESTA ESPONTÁNEA - % SOBRE TURISTAS)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</si>
</sst>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0.0%"/>
    <numFmt numFmtId="166" formatCode="#,##0.0"/>
    <numFmt numFmtId="167" formatCode="_-* #,##0.00\ [$€-1]_-;\-* #,##0.00\ [$€-1]_-;_-* &quot;-&quot;??\ [$€-1]_-"/>
  </numFmts>
  <fonts count="32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3" tint="-0.249977111117893"/>
      <name val="Arial"/>
      <family val="2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i/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8"/>
      <color theme="3" tint="-0.249977111117893"/>
      <name val="Arial"/>
      <family val="2"/>
    </font>
    <font>
      <b/>
      <sz val="10"/>
      <color rgb="FF00008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8"/>
      <color theme="3" tint="-0.249977111117893"/>
      <name val="Calibri"/>
      <family val="2"/>
      <scheme val="minor"/>
    </font>
    <font>
      <b/>
      <sz val="8"/>
      <color theme="3" tint="-0.249977111117893"/>
      <name val="Arial"/>
      <family val="2"/>
    </font>
    <font>
      <i/>
      <sz val="10"/>
      <color theme="3" tint="-0.249977111117893"/>
      <name val="Calibri"/>
      <family val="2"/>
      <scheme val="minor"/>
    </font>
    <font>
      <u/>
      <sz val="10"/>
      <color theme="10"/>
      <name val="Arial"/>
      <family val="2"/>
    </font>
    <font>
      <b/>
      <sz val="9"/>
      <color theme="3" tint="-0.249977111117893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</font>
    <font>
      <b/>
      <sz val="14"/>
      <color theme="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9" fontId="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3" fontId="8" fillId="0" borderId="0">
      <alignment vertical="center"/>
    </xf>
    <xf numFmtId="0" fontId="8" fillId="0" borderId="0"/>
    <xf numFmtId="167" fontId="8" fillId="0" borderId="0" applyFon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5" borderId="0" xfId="0" applyFont="1" applyFill="1" applyBorder="1" applyAlignment="1" applyProtection="1">
      <alignment vertical="center" wrapText="1"/>
      <protection hidden="1"/>
    </xf>
    <xf numFmtId="0" fontId="6" fillId="5" borderId="0" xfId="0" applyFont="1" applyFill="1" applyBorder="1" applyAlignment="1" applyProtection="1">
      <alignment horizontal="right" vertical="center" wrapTex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left" vertical="center" wrapText="1"/>
      <protection hidden="1"/>
    </xf>
    <xf numFmtId="164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/>
    <xf numFmtId="0" fontId="12" fillId="4" borderId="0" xfId="0" applyFont="1" applyFill="1" applyBorder="1" applyAlignment="1" applyProtection="1">
      <alignment horizontal="left" vertical="center" wrapText="1"/>
      <protection hidden="1"/>
    </xf>
    <xf numFmtId="164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Protection="1">
      <protection hidden="1"/>
    </xf>
    <xf numFmtId="164" fontId="0" fillId="0" borderId="0" xfId="0" applyNumberFormat="1"/>
    <xf numFmtId="165" fontId="0" fillId="0" borderId="0" xfId="1" applyNumberFormat="1" applyFont="1"/>
    <xf numFmtId="0" fontId="12" fillId="7" borderId="0" xfId="0" applyFont="1" applyFill="1" applyBorder="1" applyAlignment="1" applyProtection="1">
      <alignment horizontal="right" vertical="center" wrapText="1"/>
      <protection hidden="1"/>
    </xf>
    <xf numFmtId="164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2" fillId="3" borderId="0" xfId="0" applyFont="1" applyFill="1" applyBorder="1" applyAlignment="1" applyProtection="1">
      <alignment horizontal="right" vertical="center" wrapText="1"/>
      <protection hidden="1"/>
    </xf>
    <xf numFmtId="164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vertical="center" wrapText="1"/>
      <protection hidden="1"/>
    </xf>
    <xf numFmtId="0" fontId="6" fillId="4" borderId="0" xfId="0" applyFont="1" applyFill="1" applyBorder="1" applyAlignment="1" applyProtection="1">
      <alignment vertical="center" wrapText="1"/>
      <protection hidden="1"/>
    </xf>
    <xf numFmtId="0" fontId="16" fillId="0" borderId="0" xfId="0" applyFont="1"/>
    <xf numFmtId="0" fontId="3" fillId="0" borderId="0" xfId="0" applyFont="1"/>
    <xf numFmtId="0" fontId="6" fillId="5" borderId="0" xfId="0" applyFont="1" applyFill="1" applyBorder="1" applyAlignment="1" applyProtection="1">
      <alignment vertical="center"/>
      <protection hidden="1"/>
    </xf>
    <xf numFmtId="0" fontId="6" fillId="7" borderId="0" xfId="0" applyFont="1" applyFill="1" applyBorder="1" applyAlignment="1" applyProtection="1">
      <alignment vertical="center"/>
      <protection hidden="1"/>
    </xf>
    <xf numFmtId="164" fontId="7" fillId="7" borderId="0" xfId="0" applyNumberFormat="1" applyFont="1" applyFill="1" applyBorder="1" applyAlignment="1" applyProtection="1">
      <alignment vertical="center"/>
      <protection hidden="1"/>
    </xf>
    <xf numFmtId="165" fontId="7" fillId="5" borderId="0" xfId="1" applyNumberFormat="1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vertical="center"/>
      <protection hidden="1"/>
    </xf>
    <xf numFmtId="4" fontId="6" fillId="4" borderId="0" xfId="0" applyNumberFormat="1" applyFont="1" applyFill="1" applyBorder="1" applyAlignment="1" applyProtection="1">
      <alignment vertical="center"/>
      <protection hidden="1"/>
    </xf>
    <xf numFmtId="165" fontId="6" fillId="4" borderId="0" xfId="1" applyNumberFormat="1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vertical="center" wrapText="1"/>
      <protection hidden="1"/>
    </xf>
    <xf numFmtId="0" fontId="17" fillId="0" borderId="0" xfId="0" applyFont="1"/>
    <xf numFmtId="164" fontId="7" fillId="7" borderId="0" xfId="0" applyNumberFormat="1" applyFont="1" applyFill="1" applyBorder="1" applyAlignment="1" applyProtection="1">
      <alignment horizontal="right" vertical="center"/>
      <protection hidden="1"/>
    </xf>
    <xf numFmtId="165" fontId="7" fillId="5" borderId="0" xfId="1" applyNumberFormat="1" applyFont="1" applyFill="1" applyBorder="1" applyAlignment="1" applyProtection="1">
      <alignment horizontal="center" vertical="center"/>
      <protection hidden="1"/>
    </xf>
    <xf numFmtId="4" fontId="6" fillId="4" borderId="0" xfId="0" applyNumberFormat="1" applyFont="1" applyFill="1" applyBorder="1" applyAlignment="1" applyProtection="1">
      <alignment horizontal="right" vertical="center"/>
      <protection hidden="1"/>
    </xf>
    <xf numFmtId="165" fontId="7" fillId="4" borderId="0" xfId="1" applyNumberFormat="1" applyFont="1" applyFill="1" applyBorder="1" applyAlignment="1" applyProtection="1">
      <alignment horizontal="center" vertical="center"/>
      <protection hidden="1"/>
    </xf>
    <xf numFmtId="164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4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4" fontId="7" fillId="7" borderId="0" xfId="0" applyNumberFormat="1" applyFont="1" applyFill="1" applyBorder="1" applyAlignment="1" applyProtection="1">
      <alignment vertical="center"/>
      <protection hidden="1"/>
    </xf>
    <xf numFmtId="165" fontId="6" fillId="5" borderId="0" xfId="1" applyNumberFormat="1" applyFont="1" applyFill="1" applyBorder="1" applyAlignment="1" applyProtection="1">
      <alignment horizontal="right" vertical="center"/>
      <protection hidden="1"/>
    </xf>
    <xf numFmtId="0" fontId="12" fillId="7" borderId="0" xfId="0" applyFont="1" applyFill="1" applyBorder="1" applyAlignment="1" applyProtection="1">
      <alignment horizontal="right" vertical="center"/>
      <protection hidden="1"/>
    </xf>
    <xf numFmtId="4" fontId="20" fillId="7" borderId="0" xfId="0" applyNumberFormat="1" applyFont="1" applyFill="1" applyBorder="1" applyAlignment="1" applyProtection="1">
      <alignment vertical="center"/>
      <protection hidden="1"/>
    </xf>
    <xf numFmtId="165" fontId="12" fillId="5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4" fontId="7" fillId="0" borderId="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 applyProtection="1">
      <alignment vertical="center"/>
      <protection hidden="1"/>
    </xf>
    <xf numFmtId="4" fontId="7" fillId="4" borderId="0" xfId="0" applyNumberFormat="1" applyFont="1" applyFill="1" applyBorder="1" applyAlignment="1" applyProtection="1">
      <alignment vertical="center"/>
      <protection hidden="1"/>
    </xf>
    <xf numFmtId="165" fontId="6" fillId="4" borderId="0" xfId="1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 applyFill="1" applyBorder="1" applyAlignment="1" applyProtection="1">
      <alignment horizontal="right" vertical="center"/>
      <protection hidden="1"/>
    </xf>
    <xf numFmtId="4" fontId="20" fillId="0" borderId="0" xfId="0" applyNumberFormat="1" applyFont="1" applyFill="1" applyBorder="1" applyAlignment="1" applyProtection="1">
      <alignment horizontal="right" vertical="center"/>
      <protection hidden="1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hidden="1"/>
    </xf>
    <xf numFmtId="4" fontId="7" fillId="7" borderId="0" xfId="0" quotePrefix="1" applyNumberFormat="1" applyFont="1" applyFill="1" applyBorder="1" applyAlignment="1" applyProtection="1">
      <alignment vertical="center"/>
      <protection hidden="1"/>
    </xf>
    <xf numFmtId="4" fontId="20" fillId="7" borderId="0" xfId="0" quotePrefix="1" applyNumberFormat="1" applyFont="1" applyFill="1" applyBorder="1" applyAlignment="1" applyProtection="1">
      <alignment horizontal="center" vertical="center"/>
      <protection hidden="1"/>
    </xf>
    <xf numFmtId="4" fontId="7" fillId="4" borderId="0" xfId="0" quotePrefix="1" applyNumberFormat="1" applyFont="1" applyFill="1" applyBorder="1" applyAlignment="1" applyProtection="1">
      <alignment vertical="center"/>
      <protection hidden="1"/>
    </xf>
    <xf numFmtId="0" fontId="12" fillId="3" borderId="0" xfId="0" applyFont="1" applyFill="1" applyBorder="1" applyAlignment="1" applyProtection="1">
      <alignment horizontal="right" vertical="center"/>
      <protection hidden="1"/>
    </xf>
    <xf numFmtId="4" fontId="20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6" borderId="0" xfId="3" applyFont="1" applyFill="1" applyBorder="1" applyAlignment="1" applyProtection="1">
      <alignment horizontal="right" vertical="center" wrapText="1"/>
      <protection hidden="1"/>
    </xf>
    <xf numFmtId="0" fontId="6" fillId="6" borderId="0" xfId="3" applyFont="1" applyFill="1" applyBorder="1" applyAlignment="1" applyProtection="1">
      <alignment horizontal="center" vertical="center" wrapText="1"/>
      <protection hidden="1"/>
    </xf>
    <xf numFmtId="0" fontId="6" fillId="7" borderId="0" xfId="0" applyFont="1" applyFill="1" applyBorder="1" applyProtection="1">
      <protection hidden="1"/>
    </xf>
    <xf numFmtId="16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Protection="1">
      <protection hidden="1"/>
    </xf>
    <xf numFmtId="0" fontId="6" fillId="4" borderId="0" xfId="0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10" borderId="0" xfId="1" applyNumberFormat="1" applyFont="1" applyFill="1" applyBorder="1" applyAlignment="1" applyProtection="1">
      <alignment horizontal="right" vertical="center" wrapText="1"/>
      <protection hidden="1"/>
    </xf>
    <xf numFmtId="0" fontId="8" fillId="7" borderId="0" xfId="3" applyFont="1" applyFill="1" applyAlignment="1">
      <alignment vertical="center" wrapText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5" borderId="0" xfId="3" applyFont="1" applyFill="1" applyBorder="1" applyAlignment="1" applyProtection="1">
      <alignment horizontal="right" vertical="center" wrapText="1"/>
      <protection hidden="1"/>
    </xf>
    <xf numFmtId="0" fontId="6" fillId="7" borderId="0" xfId="3" applyFont="1" applyFill="1" applyBorder="1" applyAlignment="1" applyProtection="1">
      <alignment vertical="center" wrapText="1"/>
      <protection hidden="1"/>
    </xf>
    <xf numFmtId="4" fontId="7" fillId="7" borderId="0" xfId="3" applyNumberFormat="1" applyFont="1" applyFill="1" applyBorder="1" applyAlignment="1" applyProtection="1">
      <alignment horizontal="right" vertical="center" wrapText="1"/>
      <protection hidden="1"/>
    </xf>
    <xf numFmtId="165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2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5" borderId="0" xfId="0" applyFont="1" applyFill="1" applyBorder="1" applyAlignment="1" applyProtection="1">
      <alignment horizontal="right" vertical="center"/>
      <protection hidden="1"/>
    </xf>
    <xf numFmtId="2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7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right" vertical="center" wrapText="1"/>
      <protection hidden="1"/>
    </xf>
    <xf numFmtId="2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vertical="center" wrapText="1"/>
      <protection hidden="1"/>
    </xf>
    <xf numFmtId="2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left" vertical="center"/>
      <protection hidden="1"/>
    </xf>
    <xf numFmtId="2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 wrapText="1"/>
      <protection hidden="1"/>
    </xf>
    <xf numFmtId="0" fontId="8" fillId="0" borderId="0" xfId="0" applyFont="1"/>
    <xf numFmtId="0" fontId="9" fillId="0" borderId="0" xfId="0" applyFont="1"/>
    <xf numFmtId="2" fontId="0" fillId="0" borderId="1" xfId="0" applyNumberFormat="1" applyBorder="1"/>
    <xf numFmtId="2" fontId="0" fillId="0" borderId="2" xfId="0" applyNumberFormat="1" applyBorder="1"/>
    <xf numFmtId="2" fontId="8" fillId="0" borderId="1" xfId="4" applyNumberFormat="1" applyBorder="1"/>
    <xf numFmtId="2" fontId="8" fillId="0" borderId="2" xfId="4" applyNumberFormat="1" applyBorder="1"/>
    <xf numFmtId="0" fontId="8" fillId="0" borderId="3" xfId="0" applyFont="1" applyBorder="1"/>
    <xf numFmtId="2" fontId="8" fillId="0" borderId="3" xfId="0" applyNumberFormat="1" applyFont="1" applyBorder="1"/>
    <xf numFmtId="166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left" vertical="center" wrapText="1" indent="1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166" fontId="6" fillId="3" borderId="0" xfId="0" applyNumberFormat="1" applyFont="1" applyFill="1" applyBorder="1" applyAlignment="1" applyProtection="1">
      <alignment horizontal="right" vertical="center" wrapText="1"/>
      <protection hidden="1"/>
    </xf>
    <xf numFmtId="2" fontId="8" fillId="0" borderId="2" xfId="0" applyNumberFormat="1" applyFont="1" applyBorder="1"/>
    <xf numFmtId="0" fontId="6" fillId="5" borderId="0" xfId="0" applyFont="1" applyFill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right"/>
      <protection hidden="1"/>
    </xf>
    <xf numFmtId="0" fontId="6" fillId="6" borderId="0" xfId="0" applyFont="1" applyFill="1" applyBorder="1" applyAlignment="1" applyProtection="1">
      <alignment horizontal="right"/>
      <protection hidden="1"/>
    </xf>
    <xf numFmtId="0" fontId="6" fillId="7" borderId="0" xfId="0" applyFont="1" applyFill="1" applyAlignment="1" applyProtection="1">
      <alignment horizontal="right"/>
      <protection hidden="1"/>
    </xf>
    <xf numFmtId="164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13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0" fontId="6" fillId="0" borderId="0" xfId="0" applyFont="1" applyFill="1" applyProtection="1">
      <protection hidden="1"/>
    </xf>
    <xf numFmtId="0" fontId="6" fillId="7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0" fillId="7" borderId="0" xfId="0" applyFill="1" applyAlignment="1">
      <alignment vertical="center" wrapText="1"/>
    </xf>
    <xf numFmtId="0" fontId="6" fillId="5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Protection="1">
      <protection hidden="1"/>
    </xf>
    <xf numFmtId="0" fontId="5" fillId="7" borderId="0" xfId="0" applyFont="1" applyFill="1" applyAlignment="1">
      <alignment vertical="center" wrapText="1"/>
    </xf>
    <xf numFmtId="0" fontId="22" fillId="6" borderId="0" xfId="0" applyFont="1" applyFill="1" applyBorder="1" applyAlignment="1" applyProtection="1">
      <alignment horizontal="right" vertical="center" wrapText="1"/>
      <protection hidden="1"/>
    </xf>
    <xf numFmtId="0" fontId="0" fillId="7" borderId="0" xfId="0" applyFill="1" applyAlignment="1" applyProtection="1">
      <alignment vertical="center"/>
      <protection hidden="1"/>
    </xf>
    <xf numFmtId="0" fontId="8" fillId="0" borderId="2" xfId="0" applyFont="1" applyBorder="1"/>
    <xf numFmtId="2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2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0" fontId="8" fillId="14" borderId="1" xfId="0" applyFont="1" applyFill="1" applyBorder="1"/>
    <xf numFmtId="2" fontId="8" fillId="0" borderId="1" xfId="0" applyNumberFormat="1" applyFont="1" applyBorder="1"/>
    <xf numFmtId="0" fontId="23" fillId="14" borderId="3" xfId="0" applyFont="1" applyFill="1" applyBorder="1"/>
    <xf numFmtId="0" fontId="18" fillId="5" borderId="0" xfId="0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Border="1" applyAlignment="1" applyProtection="1">
      <alignment horizontal="left" vertical="center" wrapText="1"/>
      <protection hidden="1"/>
    </xf>
    <xf numFmtId="164" fontId="12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6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horizontal="right" vertical="center" wrapText="1"/>
      <protection hidden="1"/>
    </xf>
    <xf numFmtId="2" fontId="7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165" fontId="7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165" fontId="7" fillId="5" borderId="0" xfId="7" applyNumberFormat="1" applyFont="1" applyFill="1" applyBorder="1" applyAlignment="1" applyProtection="1">
      <alignment horizontal="right" vertical="center" wrapText="1"/>
      <protection hidden="1"/>
    </xf>
    <xf numFmtId="164" fontId="7" fillId="0" borderId="0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164" fontId="6" fillId="5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 indent="3"/>
      <protection hidden="1"/>
    </xf>
    <xf numFmtId="0" fontId="13" fillId="0" borderId="0" xfId="6" applyFont="1" applyFill="1" applyBorder="1" applyAlignment="1" applyProtection="1">
      <alignment horizontal="left" vertical="center" wrapText="1"/>
      <protection hidden="1"/>
    </xf>
    <xf numFmtId="0" fontId="18" fillId="6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hidden="1"/>
    </xf>
    <xf numFmtId="164" fontId="6" fillId="5" borderId="0" xfId="0" applyNumberFormat="1" applyFont="1" applyFill="1" applyBorder="1" applyAlignment="1" applyProtection="1">
      <alignment vertical="center" wrapText="1"/>
      <protection hidden="1"/>
    </xf>
    <xf numFmtId="0" fontId="6" fillId="3" borderId="0" xfId="0" applyFont="1" applyFill="1" applyAlignment="1" applyProtection="1">
      <alignment horizontal="left" indent="10"/>
      <protection hidden="1"/>
    </xf>
    <xf numFmtId="164" fontId="7" fillId="3" borderId="0" xfId="0" applyNumberFormat="1" applyFont="1" applyFill="1" applyAlignment="1" applyProtection="1">
      <alignment horizontal="right" vertical="center" wrapText="1"/>
      <protection hidden="1"/>
    </xf>
    <xf numFmtId="165" fontId="6" fillId="3" borderId="0" xfId="1" applyNumberFormat="1" applyFont="1" applyFill="1" applyAlignment="1" applyProtection="1">
      <alignment horizontal="right" vertical="center" wrapText="1"/>
      <protection hidden="1"/>
    </xf>
    <xf numFmtId="165" fontId="6" fillId="5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right" vertical="center" wrapText="1"/>
      <protection hidden="1"/>
    </xf>
    <xf numFmtId="0" fontId="6" fillId="4" borderId="0" xfId="0" applyFont="1" applyFill="1" applyAlignment="1" applyProtection="1">
      <alignment vertical="center" wrapText="1"/>
      <protection hidden="1"/>
    </xf>
    <xf numFmtId="164" fontId="6" fillId="4" borderId="0" xfId="0" applyNumberFormat="1" applyFont="1" applyFill="1" applyAlignment="1" applyProtection="1">
      <alignment horizontal="right" vertical="center" wrapText="1"/>
      <protection hidden="1"/>
    </xf>
    <xf numFmtId="165" fontId="6" fillId="4" borderId="0" xfId="1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Fill="1" applyAlignment="1" applyProtection="1">
      <alignment horizontal="right" vertical="center" wrapText="1"/>
      <protection hidden="1"/>
    </xf>
    <xf numFmtId="165" fontId="6" fillId="5" borderId="0" xfId="1" quotePrefix="1" applyNumberFormat="1" applyFont="1" applyFill="1" applyAlignment="1" applyProtection="1">
      <alignment horizontal="right" vertical="center" wrapText="1"/>
      <protection hidden="1"/>
    </xf>
    <xf numFmtId="0" fontId="0" fillId="7" borderId="0" xfId="0" applyFill="1"/>
    <xf numFmtId="0" fontId="23" fillId="0" borderId="4" xfId="0" applyFont="1" applyBorder="1"/>
    <xf numFmtId="0" fontId="8" fillId="0" borderId="3" xfId="4" applyBorder="1"/>
    <xf numFmtId="0" fontId="23" fillId="0" borderId="5" xfId="0" applyFont="1" applyBorder="1"/>
    <xf numFmtId="0" fontId="8" fillId="0" borderId="1" xfId="4" applyBorder="1"/>
    <xf numFmtId="0" fontId="8" fillId="0" borderId="1" xfId="4" applyFont="1" applyBorder="1"/>
    <xf numFmtId="0" fontId="0" fillId="0" borderId="3" xfId="0" applyBorder="1"/>
    <xf numFmtId="2" fontId="0" fillId="0" borderId="3" xfId="0" applyNumberFormat="1" applyBorder="1"/>
    <xf numFmtId="0" fontId="0" fillId="0" borderId="1" xfId="0" applyBorder="1"/>
    <xf numFmtId="0" fontId="8" fillId="0" borderId="1" xfId="0" applyFont="1" applyBorder="1"/>
    <xf numFmtId="164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6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3" borderId="0" xfId="0" applyFont="1" applyFill="1" applyBorder="1" applyAlignment="1" applyProtection="1">
      <alignment horizontal="left" vertical="center" wrapText="1" indent="1"/>
      <protection hidden="1"/>
    </xf>
    <xf numFmtId="0" fontId="8" fillId="7" borderId="0" xfId="0" applyFont="1" applyFill="1" applyAlignment="1" applyProtection="1">
      <alignment vertical="center"/>
      <protection hidden="1"/>
    </xf>
    <xf numFmtId="164" fontId="0" fillId="7" borderId="0" xfId="0" applyNumberFormat="1" applyFill="1" applyAlignment="1" applyProtection="1">
      <alignment vertical="center"/>
      <protection hidden="1"/>
    </xf>
    <xf numFmtId="0" fontId="24" fillId="0" borderId="3" xfId="0" applyFont="1" applyBorder="1"/>
    <xf numFmtId="0" fontId="23" fillId="0" borderId="6" xfId="0" applyFont="1" applyBorder="1"/>
    <xf numFmtId="0" fontId="6" fillId="3" borderId="0" xfId="0" applyFont="1" applyFill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horizontal="left" vertical="center" indent="2"/>
      <protection hidden="1"/>
    </xf>
    <xf numFmtId="0" fontId="6" fillId="4" borderId="0" xfId="0" applyFont="1" applyFill="1" applyAlignment="1" applyProtection="1">
      <alignment vertical="center"/>
      <protection hidden="1"/>
    </xf>
    <xf numFmtId="166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6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6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166" fontId="0" fillId="7" borderId="0" xfId="0" applyNumberFormat="1" applyFill="1" applyAlignment="1" applyProtection="1">
      <alignment vertical="center"/>
      <protection hidden="1"/>
    </xf>
    <xf numFmtId="0" fontId="23" fillId="14" borderId="1" xfId="0" applyFont="1" applyFill="1" applyBorder="1"/>
    <xf numFmtId="0" fontId="6" fillId="0" borderId="0" xfId="0" applyFont="1" applyFill="1" applyBorder="1" applyAlignment="1" applyProtection="1">
      <alignment horizontal="left" vertical="center" wrapText="1" indent="1"/>
      <protection hidden="1"/>
    </xf>
    <xf numFmtId="0" fontId="0" fillId="7" borderId="0" xfId="0" applyFill="1" applyBorder="1"/>
    <xf numFmtId="164" fontId="6" fillId="0" borderId="0" xfId="0" applyNumberFormat="1" applyFont="1" applyBorder="1" applyProtection="1">
      <protection hidden="1"/>
    </xf>
    <xf numFmtId="164" fontId="7" fillId="0" borderId="0" xfId="0" applyNumberFormat="1" applyFont="1" applyBorder="1" applyAlignment="1" applyProtection="1">
      <alignment horizontal="right" vertical="center" wrapText="1"/>
      <protection hidden="1"/>
    </xf>
    <xf numFmtId="164" fontId="6" fillId="0" borderId="0" xfId="0" applyNumberFormat="1" applyFont="1" applyBorder="1" applyAlignment="1" applyProtection="1">
      <alignment wrapTex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2" fontId="7" fillId="0" borderId="0" xfId="0" applyNumberFormat="1" applyFont="1" applyBorder="1" applyAlignment="1" applyProtection="1">
      <alignment horizontal="right" vertical="center" wrapText="1"/>
      <protection hidden="1"/>
    </xf>
    <xf numFmtId="2" fontId="6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5" fillId="7" borderId="0" xfId="0" applyFont="1" applyFill="1"/>
    <xf numFmtId="0" fontId="7" fillId="5" borderId="0" xfId="0" applyFont="1" applyFill="1" applyBorder="1" applyAlignment="1" applyProtection="1">
      <alignment horizontal="center"/>
      <protection hidden="1"/>
    </xf>
    <xf numFmtId="0" fontId="8" fillId="0" borderId="0" xfId="8"/>
    <xf numFmtId="0" fontId="6" fillId="7" borderId="0" xfId="8" applyFont="1" applyFill="1" applyProtection="1">
      <protection hidden="1"/>
    </xf>
    <xf numFmtId="2" fontId="7" fillId="7" borderId="0" xfId="8" applyNumberFormat="1" applyFont="1" applyFill="1" applyBorder="1" applyAlignment="1" applyProtection="1">
      <alignment horizontal="right" vertical="center" wrapText="1"/>
      <protection hidden="1"/>
    </xf>
    <xf numFmtId="0" fontId="6" fillId="4" borderId="0" xfId="8" applyFont="1" applyFill="1" applyProtection="1">
      <protection hidden="1"/>
    </xf>
    <xf numFmtId="2" fontId="6" fillId="4" borderId="0" xfId="8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8" applyFont="1" applyFill="1" applyProtection="1">
      <protection hidden="1"/>
    </xf>
    <xf numFmtId="2" fontId="7" fillId="0" borderId="0" xfId="8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8" applyFont="1"/>
    <xf numFmtId="0" fontId="6" fillId="14" borderId="0" xfId="5" applyFont="1" applyFill="1" applyBorder="1" applyAlignment="1">
      <alignment vertical="center" wrapText="1"/>
    </xf>
    <xf numFmtId="2" fontId="6" fillId="14" borderId="0" xfId="9" applyNumberFormat="1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2" fontId="6" fillId="4" borderId="0" xfId="9" applyNumberFormat="1" applyFont="1" applyFill="1" applyBorder="1" applyAlignment="1">
      <alignment horizontal="right" vertical="center" wrapText="1"/>
    </xf>
    <xf numFmtId="0" fontId="6" fillId="0" borderId="0" xfId="5" applyFont="1" applyFill="1" applyBorder="1" applyAlignment="1">
      <alignment vertical="center" wrapText="1"/>
    </xf>
    <xf numFmtId="2" fontId="6" fillId="0" borderId="0" xfId="5" applyNumberFormat="1" applyFont="1" applyFill="1" applyBorder="1" applyAlignment="1">
      <alignment horizontal="right" vertical="center" wrapText="1"/>
    </xf>
    <xf numFmtId="3" fontId="6" fillId="3" borderId="0" xfId="9" applyFont="1" applyFill="1" applyBorder="1" applyAlignment="1">
      <alignment horizontal="left" vertical="center" wrapText="1" indent="3"/>
    </xf>
    <xf numFmtId="2" fontId="7" fillId="3" borderId="0" xfId="9" applyNumberFormat="1" applyFont="1" applyFill="1" applyBorder="1" applyAlignment="1">
      <alignment horizontal="right" vertical="center" wrapText="1"/>
    </xf>
    <xf numFmtId="3" fontId="6" fillId="0" borderId="0" xfId="9" applyFont="1" applyFill="1" applyBorder="1" applyAlignment="1">
      <alignment vertical="center" wrapText="1"/>
    </xf>
    <xf numFmtId="2" fontId="6" fillId="0" borderId="0" xfId="9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165" fontId="0" fillId="0" borderId="0" xfId="13" applyNumberFormat="1" applyFont="1" applyBorder="1"/>
    <xf numFmtId="165" fontId="0" fillId="0" borderId="0" xfId="13" applyNumberFormat="1" applyFont="1"/>
    <xf numFmtId="0" fontId="0" fillId="0" borderId="0" xfId="13" applyFont="1"/>
    <xf numFmtId="0" fontId="6" fillId="3" borderId="0" xfId="3" applyFont="1" applyFill="1" applyBorder="1" applyAlignment="1" applyProtection="1">
      <alignment horizontal="center" vertical="center" wrapText="1"/>
      <protection hidden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11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3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27" fillId="7" borderId="0" xfId="0" applyFont="1" applyFill="1" applyProtection="1">
      <protection hidden="1"/>
    </xf>
    <xf numFmtId="165" fontId="3" fillId="0" borderId="0" xfId="13" applyNumberFormat="1" applyFont="1" applyBorder="1" applyAlignment="1">
      <alignment horizontal="center"/>
    </xf>
    <xf numFmtId="165" fontId="29" fillId="4" borderId="0" xfId="13" applyNumberFormat="1" applyFont="1" applyFill="1" applyBorder="1"/>
    <xf numFmtId="1" fontId="29" fillId="4" borderId="0" xfId="13" applyNumberFormat="1" applyFont="1" applyFill="1" applyBorder="1" applyAlignment="1">
      <alignment horizontal="center"/>
    </xf>
    <xf numFmtId="0" fontId="3" fillId="7" borderId="0" xfId="3" applyFont="1" applyFill="1" applyAlignment="1">
      <alignment vertical="center" wrapText="1"/>
    </xf>
    <xf numFmtId="0" fontId="3" fillId="7" borderId="0" xfId="3" applyFont="1" applyFill="1" applyAlignment="1">
      <alignment horizontal="center" vertical="center" wrapText="1"/>
    </xf>
    <xf numFmtId="2" fontId="3" fillId="7" borderId="0" xfId="3" applyNumberFormat="1" applyFont="1" applyFill="1" applyAlignment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0" xfId="0" applyNumberFormat="1" applyFont="1" applyFill="1" applyBorder="1" applyAlignment="1" applyProtection="1">
      <alignment horizontal="center" vertical="center" wrapText="1"/>
      <protection hidden="1"/>
    </xf>
    <xf numFmtId="165" fontId="7" fillId="7" borderId="0" xfId="1" applyNumberFormat="1" applyFont="1" applyFill="1" applyBorder="1" applyAlignment="1" applyProtection="1">
      <alignment horizontal="center" vertical="center" wrapText="1"/>
      <protection hidden="1"/>
    </xf>
    <xf numFmtId="165" fontId="7" fillId="5" borderId="0" xfId="1" applyNumberFormat="1" applyFont="1" applyFill="1" applyBorder="1" applyAlignment="1" applyProtection="1">
      <alignment horizontal="center" vertical="center" wrapText="1"/>
      <protection hidden="1"/>
    </xf>
    <xf numFmtId="0" fontId="6" fillId="7" borderId="0" xfId="0" applyFont="1" applyFill="1" applyBorder="1" applyAlignment="1" applyProtection="1">
      <alignment horizontal="center" vertical="center" wrapText="1"/>
      <protection hidden="1"/>
    </xf>
    <xf numFmtId="2" fontId="3" fillId="7" borderId="0" xfId="3" applyNumberFormat="1" applyFont="1" applyFill="1" applyAlignment="1">
      <alignment horizontal="right" vertical="center" wrapText="1"/>
    </xf>
    <xf numFmtId="0" fontId="3" fillId="7" borderId="0" xfId="3" applyFont="1" applyFill="1" applyAlignment="1">
      <alignment horizontal="right" vertical="center" wrapText="1"/>
    </xf>
    <xf numFmtId="0" fontId="6" fillId="4" borderId="0" xfId="3" applyFont="1" applyFill="1" applyBorder="1" applyAlignment="1" applyProtection="1">
      <alignment horizontal="left" vertical="center" wrapText="1"/>
      <protection hidden="1"/>
    </xf>
    <xf numFmtId="2" fontId="6" fillId="4" borderId="0" xfId="3" applyNumberFormat="1" applyFont="1" applyFill="1" applyBorder="1" applyAlignment="1" applyProtection="1">
      <alignment horizontal="center" vertical="center" wrapText="1"/>
      <protection hidden="1"/>
    </xf>
    <xf numFmtId="165" fontId="7" fillId="4" borderId="0" xfId="1" applyNumberFormat="1" applyFont="1" applyFill="1" applyBorder="1" applyAlignment="1" applyProtection="1">
      <alignment horizontal="center" vertical="center" wrapText="1"/>
      <protection hidden="1"/>
    </xf>
    <xf numFmtId="0" fontId="7" fillId="7" borderId="0" xfId="3" applyFont="1" applyFill="1" applyAlignment="1">
      <alignment vertical="center" wrapText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7" fillId="7" borderId="0" xfId="0" applyFont="1" applyFill="1" applyBorder="1" applyAlignment="1" applyProtection="1">
      <alignment vertical="center" wrapText="1"/>
      <protection hidden="1"/>
    </xf>
    <xf numFmtId="2" fontId="7" fillId="5" borderId="0" xfId="0" applyNumberFormat="1" applyFont="1" applyFill="1" applyBorder="1" applyAlignment="1" applyProtection="1">
      <alignment vertical="center" wrapText="1"/>
      <protection hidden="1"/>
    </xf>
    <xf numFmtId="2" fontId="7" fillId="7" borderId="0" xfId="0" applyNumberFormat="1" applyFont="1" applyFill="1" applyBorder="1" applyAlignment="1" applyProtection="1">
      <alignment vertical="center" wrapText="1"/>
      <protection hidden="1"/>
    </xf>
    <xf numFmtId="2" fontId="3" fillId="0" borderId="0" xfId="0" applyNumberFormat="1" applyFont="1"/>
    <xf numFmtId="0" fontId="7" fillId="7" borderId="0" xfId="0" applyFont="1" applyFill="1" applyBorder="1" applyAlignment="1" applyProtection="1">
      <alignment horizontal="right" vertical="center" wrapText="1"/>
      <protection hidden="1"/>
    </xf>
    <xf numFmtId="0" fontId="6" fillId="9" borderId="0" xfId="3" applyFont="1" applyFill="1" applyBorder="1" applyAlignment="1" applyProtection="1">
      <alignment vertical="center" wrapText="1"/>
      <protection hidden="1"/>
    </xf>
    <xf numFmtId="2" fontId="6" fillId="9" borderId="0" xfId="3" applyNumberFormat="1" applyFont="1" applyFill="1" applyBorder="1" applyAlignment="1" applyProtection="1">
      <alignment vertical="center" wrapText="1"/>
      <protection hidden="1"/>
    </xf>
    <xf numFmtId="165" fontId="7" fillId="9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5" borderId="0" xfId="8" applyFont="1" applyFill="1" applyBorder="1" applyAlignment="1" applyProtection="1">
      <alignment horizontal="center"/>
      <protection hidden="1"/>
    </xf>
    <xf numFmtId="0" fontId="6" fillId="5" borderId="0" xfId="8" applyFont="1" applyFill="1" applyBorder="1" applyAlignment="1" applyProtection="1">
      <alignment vertical="center"/>
      <protection hidden="1"/>
    </xf>
    <xf numFmtId="0" fontId="6" fillId="6" borderId="0" xfId="8" applyFont="1" applyFill="1" applyBorder="1" applyAlignment="1" applyProtection="1">
      <alignment vertical="center"/>
      <protection hidden="1"/>
    </xf>
    <xf numFmtId="0" fontId="6" fillId="6" borderId="0" xfId="8" applyFont="1" applyFill="1" applyBorder="1" applyAlignment="1" applyProtection="1">
      <alignment horizontal="right" vertical="center" wrapText="1"/>
      <protection hidden="1"/>
    </xf>
    <xf numFmtId="0" fontId="6" fillId="6" borderId="0" xfId="8" applyFont="1" applyFill="1" applyBorder="1" applyAlignment="1" applyProtection="1">
      <alignment vertical="center" wrapText="1"/>
      <protection hidden="1"/>
    </xf>
    <xf numFmtId="164" fontId="7" fillId="7" borderId="0" xfId="8" applyNumberFormat="1" applyFont="1" applyFill="1" applyBorder="1" applyAlignment="1" applyProtection="1">
      <alignment horizontal="right" vertical="center" wrapText="1"/>
      <protection hidden="1"/>
    </xf>
    <xf numFmtId="164" fontId="7" fillId="5" borderId="0" xfId="8" applyNumberFormat="1" applyFont="1" applyFill="1" applyBorder="1" applyAlignment="1" applyProtection="1">
      <alignment horizontal="right" vertical="center" wrapText="1"/>
      <protection hidden="1"/>
    </xf>
    <xf numFmtId="164" fontId="6" fillId="4" borderId="0" xfId="8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8" applyFont="1" applyFill="1" applyAlignment="1" applyProtection="1">
      <alignment horizontal="right"/>
      <protection hidden="1"/>
    </xf>
    <xf numFmtId="0" fontId="6" fillId="7" borderId="0" xfId="8" applyFont="1" applyFill="1" applyAlignment="1" applyProtection="1">
      <alignment horizontal="right"/>
      <protection hidden="1"/>
    </xf>
    <xf numFmtId="164" fontId="7" fillId="0" borderId="0" xfId="8" applyNumberFormat="1" applyFont="1" applyFill="1" applyBorder="1" applyAlignment="1" applyProtection="1">
      <alignment horizontal="right" vertical="center" wrapText="1"/>
      <protection hidden="1"/>
    </xf>
    <xf numFmtId="0" fontId="28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30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Alignment="1">
      <alignment horizontal="center" vertical="center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0" fontId="15" fillId="6" borderId="0" xfId="0" applyFont="1" applyFill="1" applyAlignment="1">
      <alignment horizontal="center" vertical="center"/>
    </xf>
    <xf numFmtId="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5" borderId="0" xfId="0" applyFont="1" applyFill="1" applyBorder="1" applyAlignment="1" applyProtection="1">
      <alignment horizontal="left" vertical="center" wrapText="1"/>
      <protection hidden="1"/>
    </xf>
    <xf numFmtId="0" fontId="13" fillId="8" borderId="0" xfId="0" applyFont="1" applyFill="1" applyBorder="1" applyAlignment="1" applyProtection="1">
      <alignment horizontal="left" vertical="center" wrapText="1"/>
      <protection hidden="1"/>
    </xf>
    <xf numFmtId="0" fontId="15" fillId="6" borderId="0" xfId="2" applyFont="1" applyFill="1" applyAlignment="1" applyProtection="1">
      <alignment horizontal="center" vertical="center"/>
    </xf>
    <xf numFmtId="0" fontId="6" fillId="5" borderId="0" xfId="3" applyFont="1" applyFill="1" applyBorder="1" applyAlignment="1" applyProtection="1">
      <alignment horizontal="center" wrapText="1"/>
      <protection hidden="1"/>
    </xf>
    <xf numFmtId="0" fontId="11" fillId="6" borderId="0" xfId="2" applyFont="1" applyFill="1" applyAlignment="1" applyProtection="1">
      <alignment horizontal="center" vertical="center"/>
    </xf>
    <xf numFmtId="0" fontId="13" fillId="5" borderId="0" xfId="3" applyFont="1" applyFill="1" applyBorder="1" applyAlignment="1" applyProtection="1">
      <alignment horizontal="left" vertical="center" wrapText="1"/>
      <protection hidden="1"/>
    </xf>
    <xf numFmtId="0" fontId="6" fillId="3" borderId="0" xfId="3" applyFont="1" applyFill="1" applyBorder="1" applyAlignment="1" applyProtection="1">
      <alignment horizontal="center" vertical="center" wrapText="1"/>
      <protection hidden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11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3" applyFont="1" applyFill="1" applyBorder="1" applyAlignment="1" applyProtection="1">
      <alignment horizontal="center" vertical="center" wrapText="1"/>
      <protection hidden="1"/>
    </xf>
    <xf numFmtId="0" fontId="13" fillId="8" borderId="0" xfId="3" applyFont="1" applyFill="1" applyBorder="1" applyAlignment="1" applyProtection="1">
      <alignment horizontal="left" vertical="center" wrapText="1"/>
      <protection hidden="1"/>
    </xf>
    <xf numFmtId="0" fontId="10" fillId="2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0" xfId="8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0" xfId="5" applyFont="1" applyFill="1" applyBorder="1" applyAlignment="1" applyProtection="1">
      <alignment horizontal="center" vertical="center" wrapText="1"/>
      <protection hidden="1"/>
    </xf>
    <xf numFmtId="0" fontId="13" fillId="5" borderId="0" xfId="0" quotePrefix="1" applyNumberFormat="1" applyFont="1" applyFill="1" applyBorder="1" applyAlignment="1" applyProtection="1">
      <alignment horizontal="left" vertical="center" wrapText="1"/>
      <protection hidden="1"/>
    </xf>
    <xf numFmtId="0" fontId="13" fillId="5" borderId="0" xfId="6" applyFont="1" applyFill="1" applyBorder="1" applyAlignment="1" applyProtection="1">
      <alignment horizontal="left" vertical="center" wrapText="1"/>
      <protection hidden="1"/>
    </xf>
    <xf numFmtId="0" fontId="10" fillId="12" borderId="0" xfId="0" applyFont="1" applyFill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>
      <alignment horizontal="center" vertical="center" textRotation="90" wrapText="1"/>
    </xf>
    <xf numFmtId="0" fontId="24" fillId="0" borderId="5" xfId="0" applyFont="1" applyBorder="1" applyAlignment="1">
      <alignment horizontal="center" vertical="center" textRotation="90" wrapText="1"/>
    </xf>
    <xf numFmtId="165" fontId="26" fillId="2" borderId="0" xfId="13" applyNumberFormat="1" applyFont="1" applyFill="1" applyBorder="1" applyAlignment="1">
      <alignment horizontal="center" vertical="center" wrapText="1"/>
    </xf>
    <xf numFmtId="0" fontId="10" fillId="2" borderId="0" xfId="5" applyFont="1" applyFill="1" applyBorder="1" applyAlignment="1">
      <alignment horizontal="center" vertical="center" wrapText="1"/>
    </xf>
    <xf numFmtId="3" fontId="13" fillId="5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 applyProtection="1">
      <alignment horizontal="left" vertical="center" wrapText="1" indent="3"/>
      <protection hidden="1"/>
    </xf>
    <xf numFmtId="0" fontId="18" fillId="5" borderId="0" xfId="0" applyFont="1" applyFill="1" applyBorder="1" applyAlignment="1" applyProtection="1">
      <alignment horizontal="left" vertical="center"/>
      <protection hidden="1"/>
    </xf>
    <xf numFmtId="0" fontId="6" fillId="6" borderId="0" xfId="2" applyFont="1" applyFill="1" applyAlignment="1" applyProtection="1">
      <alignment horizontal="center" vertical="center"/>
    </xf>
    <xf numFmtId="164" fontId="6" fillId="14" borderId="0" xfId="9" applyNumberFormat="1" applyFont="1" applyFill="1" applyBorder="1" applyAlignment="1">
      <alignment horizontal="right" vertical="center" wrapText="1"/>
    </xf>
    <xf numFmtId="165" fontId="6" fillId="14" borderId="0" xfId="1" applyNumberFormat="1" applyFont="1" applyFill="1" applyBorder="1" applyAlignment="1">
      <alignment horizontal="right" vertical="center" wrapText="1"/>
    </xf>
    <xf numFmtId="164" fontId="6" fillId="4" borderId="0" xfId="9" applyNumberFormat="1" applyFont="1" applyFill="1" applyBorder="1" applyAlignment="1">
      <alignment horizontal="right" vertical="center" wrapText="1"/>
    </xf>
    <xf numFmtId="165" fontId="6" fillId="4" borderId="0" xfId="1" applyNumberFormat="1" applyFont="1" applyFill="1" applyBorder="1" applyAlignment="1">
      <alignment horizontal="right" vertical="center" wrapText="1"/>
    </xf>
    <xf numFmtId="3" fontId="6" fillId="3" borderId="0" xfId="9" applyFont="1" applyFill="1" applyBorder="1" applyAlignment="1">
      <alignment horizontal="center" vertical="center" wrapText="1"/>
    </xf>
    <xf numFmtId="2" fontId="6" fillId="3" borderId="0" xfId="9" applyNumberFormat="1" applyFont="1" applyFill="1" applyBorder="1" applyAlignment="1">
      <alignment horizontal="right" vertical="center" wrapText="1"/>
    </xf>
    <xf numFmtId="3" fontId="6" fillId="7" borderId="0" xfId="9" applyFont="1" applyFill="1" applyBorder="1" applyAlignment="1">
      <alignment horizontal="left" vertical="center" wrapText="1" indent="1"/>
    </xf>
    <xf numFmtId="2" fontId="7" fillId="7" borderId="0" xfId="9" applyNumberFormat="1" applyFont="1" applyFill="1" applyBorder="1" applyAlignment="1">
      <alignment horizontal="right" vertical="center" wrapText="1"/>
    </xf>
    <xf numFmtId="165" fontId="7" fillId="5" borderId="0" xfId="1" applyNumberFormat="1" applyFont="1" applyFill="1" applyBorder="1" applyAlignment="1">
      <alignment horizontal="right" vertical="center" wrapText="1"/>
    </xf>
    <xf numFmtId="3" fontId="13" fillId="6" borderId="0" xfId="9" applyFont="1" applyFill="1" applyBorder="1" applyAlignment="1">
      <alignment horizontal="left" vertical="center" wrapText="1"/>
    </xf>
    <xf numFmtId="0" fontId="3" fillId="7" borderId="0" xfId="0" applyFont="1" applyFill="1"/>
    <xf numFmtId="164" fontId="3" fillId="7" borderId="0" xfId="0" applyNumberFormat="1" applyFont="1" applyFill="1"/>
  </cellXfs>
  <cellStyles count="14">
    <cellStyle name="Estilo 1" xfId="10"/>
    <cellStyle name="Euro" xfId="11"/>
    <cellStyle name="Hipervínculo" xfId="2" builtinId="8"/>
    <cellStyle name="Normal" xfId="0" builtinId="0"/>
    <cellStyle name="Normal 2" xfId="8"/>
    <cellStyle name="Normal 3" xfId="12"/>
    <cellStyle name="Normal 4" xfId="13"/>
    <cellStyle name="Normal_Análisis de las Encuestas INVESTUR 2005-2006" xfId="5"/>
    <cellStyle name="Normal_Hoja1" xfId="4"/>
    <cellStyle name="Normal_Tablas y Gráficos publicación 2006" xfId="9"/>
    <cellStyle name="Normal_WEB Análisis de las Encuestas INVESTUR" xfId="3"/>
    <cellStyle name="Normal_WEB Análisis de las Encuestas INVESTUR 2" xfId="6"/>
    <cellStyle name="Porcentual" xfId="1" builtinId="5"/>
    <cellStyle name="Porcentual 2" xfId="7"/>
  </cellStyles>
  <dxfs count="1">
    <dxf>
      <fill>
        <patternFill>
          <bgColor theme="9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Edad!$E$4</c:f>
          <c:strCache>
            <c:ptCount val="1"/>
            <c:pt idx="0">
              <c:v>2009</c:v>
            </c:pt>
          </c:strCache>
        </c:strRef>
      </c:tx>
      <c:layout>
        <c:manualLayout>
          <c:xMode val="edge"/>
          <c:yMode val="edge"/>
          <c:x val="0.48491977162649402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92"/>
          <c:y val="0.23647541765922891"/>
          <c:w val="0.67420551812469343"/>
          <c:h val="0.65623169154130623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5244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Edad!$E$5:$E$11</c:f>
              <c:numCache>
                <c:formatCode>0.0</c:formatCode>
                <c:ptCount val="7"/>
                <c:pt idx="0">
                  <c:v>9.7727272727272734</c:v>
                </c:pt>
                <c:pt idx="1">
                  <c:v>9.9727272727272727</c:v>
                </c:pt>
                <c:pt idx="2">
                  <c:v>25.672727272727272</c:v>
                </c:pt>
                <c:pt idx="3">
                  <c:v>10.190909090909091</c:v>
                </c:pt>
                <c:pt idx="4">
                  <c:v>18.690909090909091</c:v>
                </c:pt>
                <c:pt idx="5">
                  <c:v>20.254545454545454</c:v>
                </c:pt>
                <c:pt idx="6">
                  <c:v>5.4454545454545453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actualizaciones!$A$5</c:f>
          <c:strCache>
            <c:ptCount val="1"/>
            <c:pt idx="0">
              <c:v>DISTRIBUCIÓN DEL GASTO DE LOS TURISTAS EN DESTINO 
</c:v>
            </c:pt>
          </c:strCache>
        </c:strRef>
      </c:tx>
      <c:layout>
        <c:manualLayout>
          <c:xMode val="edge"/>
          <c:yMode val="edge"/>
          <c:x val="0.13386002973404537"/>
          <c:y val="0"/>
        </c:manualLayout>
      </c:layout>
      <c:overlay val="1"/>
      <c:txPr>
        <a:bodyPr/>
        <a:lstStyle/>
        <a:p>
          <a:pPr>
            <a:defRPr sz="16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343870198043587"/>
          <c:y val="0.13604303594282599"/>
          <c:w val="0.53067488941504681"/>
          <c:h val="0.80593664832991752"/>
        </c:manualLayout>
      </c:layout>
      <c:barChart>
        <c:barDir val="bar"/>
        <c:grouping val="clustered"/>
        <c:ser>
          <c:idx val="0"/>
          <c:order val="0"/>
          <c:tx>
            <c:strRef>
              <c:f>'Gasto partidas'!$N$4:$N$5</c:f>
              <c:strCache>
                <c:ptCount val="1"/>
                <c:pt idx="0">
                  <c:v>Peso cada concepto año 2011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95250"/>
            </a:sp3d>
          </c:spP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Ref>
              <c:f>'Gasto partidas'!$C$6:$C$21</c:f>
              <c:strCache>
                <c:ptCount val="16"/>
                <c:pt idx="0">
                  <c:v>Restaurantes</c:v>
                </c:pt>
                <c:pt idx="1">
                  <c:v>Compras</c:v>
                </c:pt>
                <c:pt idx="2">
                  <c:v>Compras de comida</c:v>
                </c:pt>
                <c:pt idx="3">
                  <c:v>Extras alojamiento</c:v>
                </c:pt>
                <c:pt idx="4">
                  <c:v>Excursiones organizadas</c:v>
                </c:pt>
                <c:pt idx="5">
                  <c:v>Alquiler de coche </c:v>
                </c:pt>
                <c:pt idx="6">
                  <c:v>Ocio/ diversión/cultura</c:v>
                </c:pt>
                <c:pt idx="7">
                  <c:v>Alojamiento pagado en destino</c:v>
                </c:pt>
                <c:pt idx="8">
                  <c:v>Transporte público </c:v>
                </c:pt>
                <c:pt idx="9">
                  <c:v>Ocio nocturno </c:v>
                </c:pt>
                <c:pt idx="10">
                  <c:v>Actividades deportivas</c:v>
                </c:pt>
                <c:pt idx="11">
                  <c:v>Otros servicios fuera del alojamiento</c:v>
                </c:pt>
                <c:pt idx="12">
                  <c:v>Tratamientos salud</c:v>
                </c:pt>
                <c:pt idx="13">
                  <c:v>Otros gastos</c:v>
                </c:pt>
                <c:pt idx="14">
                  <c:v>Casinos</c:v>
                </c:pt>
                <c:pt idx="15">
                  <c:v>Time sharing</c:v>
                </c:pt>
              </c:strCache>
            </c:strRef>
          </c:cat>
          <c:val>
            <c:numRef>
              <c:f>'Gasto partidas'!$N$6:$N$21</c:f>
              <c:numCache>
                <c:formatCode>0.0%</c:formatCode>
                <c:ptCount val="16"/>
                <c:pt idx="0">
                  <c:v>0.31567349989245969</c:v>
                </c:pt>
                <c:pt idx="1">
                  <c:v>0.18624905153755028</c:v>
                </c:pt>
                <c:pt idx="2">
                  <c:v>9.5376075594879886E-2</c:v>
                </c:pt>
                <c:pt idx="3">
                  <c:v>7.6072360229841984E-2</c:v>
                </c:pt>
                <c:pt idx="4">
                  <c:v>6.9288341881958718E-2</c:v>
                </c:pt>
                <c:pt idx="5">
                  <c:v>5.596737819394916E-2</c:v>
                </c:pt>
                <c:pt idx="6">
                  <c:v>4.9052080932853105E-2</c:v>
                </c:pt>
                <c:pt idx="7">
                  <c:v>3.5941888396416641E-2</c:v>
                </c:pt>
                <c:pt idx="8">
                  <c:v>2.7284467019274315E-2</c:v>
                </c:pt>
                <c:pt idx="9">
                  <c:v>2.5879450229831874E-2</c:v>
                </c:pt>
                <c:pt idx="10">
                  <c:v>1.5347074938548689E-2</c:v>
                </c:pt>
                <c:pt idx="11">
                  <c:v>1.1804213236589978E-2</c:v>
                </c:pt>
                <c:pt idx="12">
                  <c:v>1.1474083766872475E-2</c:v>
                </c:pt>
                <c:pt idx="13">
                  <c:v>1.1143674076247874E-2</c:v>
                </c:pt>
                <c:pt idx="14">
                  <c:v>6.9824343867889542E-3</c:v>
                </c:pt>
                <c:pt idx="15">
                  <c:v>6.463925685937579E-3</c:v>
                </c:pt>
              </c:numCache>
            </c:numRef>
          </c:val>
        </c:ser>
        <c:dLbls>
          <c:showVal val="1"/>
        </c:dLbls>
        <c:gapWidth val="10"/>
        <c:axId val="141090176"/>
        <c:axId val="141096064"/>
      </c:barChart>
      <c:barChart>
        <c:barDir val="bar"/>
        <c:grouping val="clustered"/>
        <c:ser>
          <c:idx val="1"/>
          <c:order val="1"/>
          <c:tx>
            <c:strRef>
              <c:f>'Gasto partidas'!$L$5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chemeClr val="bg1">
                    <a:lumMod val="65000"/>
                  </a:scheme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spPr>
              <a:noFill/>
              <a:ln w="25400">
                <a:noFill/>
              </a:ln>
            </c:spPr>
          </c:dPt>
          <c:dPt>
            <c:idx val="1"/>
            <c:spPr>
              <a:noFill/>
              <a:ln w="25400">
                <a:noFill/>
              </a:ln>
            </c:spPr>
          </c:dPt>
          <c:dPt>
            <c:idx val="2"/>
            <c:spPr>
              <a:noFill/>
              <a:ln w="25400">
                <a:noFill/>
              </a:ln>
            </c:spPr>
          </c:dPt>
          <c:dPt>
            <c:idx val="3"/>
            <c:spPr>
              <a:noFill/>
              <a:ln w="25400">
                <a:noFill/>
              </a:ln>
            </c:spPr>
          </c:dPt>
          <c:dPt>
            <c:idx val="4"/>
            <c:spPr>
              <a:noFill/>
              <a:ln w="25400">
                <a:noFill/>
              </a:ln>
            </c:spPr>
          </c:dPt>
          <c:dPt>
            <c:idx val="5"/>
            <c:spPr>
              <a:noFill/>
              <a:ln w="25400">
                <a:noFill/>
              </a:ln>
            </c:spPr>
          </c:dPt>
          <c:dPt>
            <c:idx val="6"/>
            <c:spPr>
              <a:noFill/>
              <a:ln w="25400">
                <a:noFill/>
              </a:ln>
            </c:spPr>
          </c:dPt>
          <c:dPt>
            <c:idx val="7"/>
            <c:spPr>
              <a:noFill/>
              <a:ln w="25400">
                <a:noFill/>
              </a:ln>
            </c:spPr>
          </c:dPt>
          <c:dPt>
            <c:idx val="8"/>
            <c:spPr>
              <a:noFill/>
              <a:ln w="25400">
                <a:noFill/>
              </a:ln>
            </c:spPr>
          </c:dPt>
          <c:dPt>
            <c:idx val="9"/>
            <c:spPr>
              <a:noFill/>
              <a:ln w="25400">
                <a:noFill/>
              </a:ln>
            </c:spPr>
          </c:dPt>
          <c:dPt>
            <c:idx val="10"/>
            <c:spPr>
              <a:noFill/>
              <a:ln w="25400">
                <a:noFill/>
              </a:ln>
            </c:spPr>
          </c:dPt>
          <c:dPt>
            <c:idx val="11"/>
            <c:spPr>
              <a:noFill/>
              <a:ln w="25400">
                <a:noFill/>
              </a:ln>
            </c:spPr>
          </c:dPt>
          <c:dPt>
            <c:idx val="12"/>
            <c:spPr>
              <a:noFill/>
              <a:ln w="25400">
                <a:noFill/>
              </a:ln>
            </c:spPr>
          </c:dPt>
          <c:dPt>
            <c:idx val="13"/>
            <c:spPr>
              <a:noFill/>
              <a:ln w="25400">
                <a:noFill/>
              </a:ln>
            </c:spPr>
          </c:dPt>
          <c:dPt>
            <c:idx val="14"/>
            <c:spPr>
              <a:noFill/>
              <a:ln w="25400">
                <a:noFill/>
              </a:ln>
            </c:spPr>
          </c:dPt>
          <c:dPt>
            <c:idx val="15"/>
            <c:spPr>
              <a:noFill/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.3490725547418469"/>
                  <c:y val="1.8290275699008776E-3"/>
                </c:manualLayout>
              </c:layout>
              <c:showVal val="1"/>
            </c:dLbl>
            <c:dLbl>
              <c:idx val="1"/>
              <c:layout>
                <c:manualLayout>
                  <c:x val="0.1771567644953472"/>
                  <c:y val="2.3137603667310294E-6"/>
                </c:manualLayout>
              </c:layout>
              <c:showVal val="1"/>
            </c:dLbl>
            <c:dLbl>
              <c:idx val="2"/>
              <c:layout>
                <c:manualLayout>
                  <c:x val="-0.22004485802911"/>
                  <c:y val="2.1691503438440098E-6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3"/>
              <c:layout>
                <c:manualLayout>
                  <c:x val="-0.12307589523337556"/>
                  <c:y val="5.5217891152035976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4"/>
              <c:layout>
                <c:manualLayout>
                  <c:x val="-7.4577391112823754E-3"/>
                  <c:y val="-1.793164284216544E-5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tx2">
                          <a:lumMod val="50000"/>
                        </a:schemeClr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5"/>
              <c:layout>
                <c:manualLayout>
                  <c:x val="-7.2726244883725477E-2"/>
                  <c:y val="-5.5175954245388834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6"/>
              <c:layout>
                <c:manualLayout>
                  <c:x val="-0.12727346144668972"/>
                  <c:y val="-3.6709254318416811E-3"/>
                </c:manualLayout>
              </c:layout>
              <c:showVal val="1"/>
            </c:dLbl>
            <c:dLbl>
              <c:idx val="7"/>
              <c:layout>
                <c:manualLayout>
                  <c:x val="-0.15179942367343999"/>
                  <c:y val="-1.833944310680173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8"/>
              <c:layout>
                <c:manualLayout>
                  <c:x val="-8.3914615568158893E-2"/>
                  <c:y val="1.8391502715052563E-3"/>
                </c:manualLayout>
              </c:layout>
              <c:showVal val="1"/>
            </c:dLbl>
            <c:dLbl>
              <c:idx val="9"/>
              <c:layout>
                <c:manualLayout>
                  <c:x val="-0.10069797918616816"/>
                  <c:y val="5.5119556336449714E-3"/>
                </c:manualLayout>
              </c:layout>
              <c:showVal val="1"/>
            </c:dLbl>
            <c:dLbl>
              <c:idx val="10"/>
              <c:layout>
                <c:manualLayout>
                  <c:x val="-0.12623827615953601"/>
                  <c:y val="5.5122448536908094E-3"/>
                </c:manualLayout>
              </c:layout>
              <c:showVal val="1"/>
            </c:dLbl>
            <c:dLbl>
              <c:idx val="11"/>
              <c:layout>
                <c:manualLayout>
                  <c:x val="-9.3237450213828205E-2"/>
                  <c:y val="3.1814205042551831E-6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-0.12121079969898868"/>
                  <c:y val="1.8288829598779553E-3"/>
                </c:manualLayout>
              </c:layout>
              <c:showVal val="1"/>
            </c:dLbl>
            <c:dLbl>
              <c:idx val="13"/>
              <c:layout>
                <c:manualLayout>
                  <c:x val="-0.39093441991079897"/>
                  <c:y val="3.6553075493662578E-3"/>
                </c:manualLayout>
              </c:layout>
              <c:showVal val="1"/>
            </c:dLbl>
            <c:dLbl>
              <c:idx val="14"/>
              <c:layout>
                <c:manualLayout>
                  <c:x val="-0.29836712368995955"/>
                  <c:y val="3.6558859894579294E-3"/>
                </c:manualLayout>
              </c:layout>
              <c:showVal val="1"/>
            </c:dLbl>
            <c:dLbl>
              <c:idx val="15"/>
              <c:layout>
                <c:manualLayout>
                  <c:x val="-0.14172362021180918"/>
                  <c:y val="-1.8340889207031138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1"/>
              </a:gra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Ref>
              <c:f>'Gasto partidas'!$C$6:$C$21</c:f>
              <c:strCache>
                <c:ptCount val="16"/>
                <c:pt idx="0">
                  <c:v>Restaurantes</c:v>
                </c:pt>
                <c:pt idx="1">
                  <c:v>Compras</c:v>
                </c:pt>
                <c:pt idx="2">
                  <c:v>Compras de comida</c:v>
                </c:pt>
                <c:pt idx="3">
                  <c:v>Extras alojamiento</c:v>
                </c:pt>
                <c:pt idx="4">
                  <c:v>Excursiones organizadas</c:v>
                </c:pt>
                <c:pt idx="5">
                  <c:v>Alquiler de coche </c:v>
                </c:pt>
                <c:pt idx="6">
                  <c:v>Ocio/ diversión/cultura</c:v>
                </c:pt>
                <c:pt idx="7">
                  <c:v>Alojamiento pagado en destino</c:v>
                </c:pt>
                <c:pt idx="8">
                  <c:v>Transporte público </c:v>
                </c:pt>
                <c:pt idx="9">
                  <c:v>Ocio nocturno </c:v>
                </c:pt>
                <c:pt idx="10">
                  <c:v>Actividades deportivas</c:v>
                </c:pt>
                <c:pt idx="11">
                  <c:v>Otros servicios fuera del alojamiento</c:v>
                </c:pt>
                <c:pt idx="12">
                  <c:v>Tratamientos salud</c:v>
                </c:pt>
                <c:pt idx="13">
                  <c:v>Otros gastos</c:v>
                </c:pt>
                <c:pt idx="14">
                  <c:v>Casinos</c:v>
                </c:pt>
                <c:pt idx="15">
                  <c:v>Time sharing</c:v>
                </c:pt>
              </c:strCache>
            </c:strRef>
          </c:cat>
          <c:val>
            <c:numRef>
              <c:f>'Gasto partidas'!$L$6:$L$21</c:f>
              <c:numCache>
                <c:formatCode>0.0%</c:formatCode>
                <c:ptCount val="16"/>
                <c:pt idx="0">
                  <c:v>7.9620616292798596E-2</c:v>
                </c:pt>
                <c:pt idx="1">
                  <c:v>3.2041682656491099E-2</c:v>
                </c:pt>
                <c:pt idx="2">
                  <c:v>-0.19502396885739159</c:v>
                </c:pt>
                <c:pt idx="3">
                  <c:v>-6.2089968364746673E-2</c:v>
                </c:pt>
                <c:pt idx="4">
                  <c:v>1.0769512879810872E-2</c:v>
                </c:pt>
                <c:pt idx="5">
                  <c:v>-3.3411718931505408E-2</c:v>
                </c:pt>
                <c:pt idx="6">
                  <c:v>0.22453654592289674</c:v>
                </c:pt>
                <c:pt idx="7">
                  <c:v>-0.22790771774242713</c:v>
                </c:pt>
                <c:pt idx="8">
                  <c:v>7.8374882338613672E-2</c:v>
                </c:pt>
                <c:pt idx="9">
                  <c:v>9.691032859674209E-2</c:v>
                </c:pt>
                <c:pt idx="10">
                  <c:v>0.14072445154850333</c:v>
                </c:pt>
                <c:pt idx="11">
                  <c:v>-0.16945613959624362</c:v>
                </c:pt>
                <c:pt idx="12">
                  <c:v>6.5517067092311754E-2</c:v>
                </c:pt>
                <c:pt idx="13">
                  <c:v>0.68277749135734211</c:v>
                </c:pt>
                <c:pt idx="14">
                  <c:v>0.46769724555373293</c:v>
                </c:pt>
                <c:pt idx="15">
                  <c:v>-0.30401749709477199</c:v>
                </c:pt>
              </c:numCache>
            </c:numRef>
          </c:val>
        </c:ser>
        <c:dLbls>
          <c:showVal val="1"/>
        </c:dLbls>
        <c:axId val="141097984"/>
        <c:axId val="140923648"/>
      </c:barChart>
      <c:catAx>
        <c:axId val="141090176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41096064"/>
        <c:crossesAt val="0"/>
        <c:auto val="1"/>
        <c:lblAlgn val="ctr"/>
        <c:lblOffset val="100"/>
        <c:tickLblSkip val="1"/>
        <c:tickMarkSkip val="1"/>
      </c:catAx>
      <c:valAx>
        <c:axId val="141096064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4.7120753262485486E-2"/>
              <c:y val="0.96575403281201688"/>
            </c:manualLayout>
          </c:layout>
          <c:spPr>
            <a:noFill/>
            <a:ln w="25400">
              <a:noFill/>
            </a:ln>
          </c:spPr>
        </c:title>
        <c:numFmt formatCode="0.0%" sourceLinked="1"/>
        <c:tickLblPos val="none"/>
        <c:spPr>
          <a:ln w="9525">
            <a:noFill/>
          </a:ln>
        </c:spPr>
        <c:crossAx val="141090176"/>
        <c:crosses val="autoZero"/>
        <c:crossBetween val="between"/>
      </c:valAx>
      <c:catAx>
        <c:axId val="141097984"/>
        <c:scaling>
          <c:orientation val="maxMin"/>
        </c:scaling>
        <c:delete val="1"/>
        <c:axPos val="l"/>
        <c:tickLblPos val="none"/>
        <c:crossAx val="140923648"/>
        <c:crosses val="autoZero"/>
        <c:auto val="1"/>
        <c:lblAlgn val="ctr"/>
        <c:lblOffset val="100"/>
      </c:catAx>
      <c:valAx>
        <c:axId val="140923648"/>
        <c:scaling>
          <c:orientation val="minMax"/>
        </c:scaling>
        <c:axPos val="b"/>
        <c:numFmt formatCode="0.0%" sourceLinked="1"/>
        <c:majorTickMark val="none"/>
        <c:tickLblPos val="none"/>
        <c:spPr>
          <a:ln w="9525">
            <a:noFill/>
          </a:ln>
        </c:spPr>
        <c:crossAx val="141097984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802367711029141"/>
          <c:y val="7.360910464704308E-2"/>
          <c:w val="0.64395249894462492"/>
          <c:h val="5.6500003615250545E-2"/>
        </c:manualLayout>
      </c:layout>
      <c:spPr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actualizaciones!$A$5</c:f>
          <c:strCache>
            <c:ptCount val="1"/>
            <c:pt idx="0">
              <c:v>DISTRIBUCIÓN DEL GASTO DE LOS TURISTAS EN DESTINO 
</c:v>
            </c:pt>
          </c:strCache>
        </c:strRef>
      </c:tx>
      <c:layout>
        <c:manualLayout>
          <c:xMode val="edge"/>
          <c:yMode val="edge"/>
          <c:x val="0.13386002973404537"/>
          <c:y val="0"/>
        </c:manualLayout>
      </c:layout>
      <c:overlay val="1"/>
      <c:txPr>
        <a:bodyPr/>
        <a:lstStyle/>
        <a:p>
          <a:pPr>
            <a:defRPr sz="16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3438701980435898"/>
          <c:y val="0.13604303594282607"/>
          <c:w val="0.53067488941504681"/>
          <c:h val="0.80593664832991752"/>
        </c:manualLayout>
      </c:layout>
      <c:barChart>
        <c:barDir val="bar"/>
        <c:grouping val="clustered"/>
        <c:ser>
          <c:idx val="0"/>
          <c:order val="0"/>
          <c:tx>
            <c:v>Peso cada concepto   Verano 2011</c:v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95250"/>
            </a:sp3d>
          </c:spP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Lit>
              <c:ptCount val="16"/>
              <c:pt idx="0">
                <c:v>Restaurantes</c:v>
              </c:pt>
              <c:pt idx="1">
                <c:v>Compras</c:v>
              </c:pt>
              <c:pt idx="2">
                <c:v>Compras de comida</c:v>
              </c:pt>
              <c:pt idx="3">
                <c:v>Extras alojamiento</c:v>
              </c:pt>
              <c:pt idx="4">
                <c:v>Excursiones organizadas</c:v>
              </c:pt>
              <c:pt idx="5">
                <c:v>Alquiler de coche </c:v>
              </c:pt>
              <c:pt idx="6">
                <c:v>Ocio/ diversión/cultura</c:v>
              </c:pt>
              <c:pt idx="7">
                <c:v>Alojamiento pagado en destino</c:v>
              </c:pt>
              <c:pt idx="8">
                <c:v>Transporte público </c:v>
              </c:pt>
              <c:pt idx="9">
                <c:v>Ocio nocturno </c:v>
              </c:pt>
              <c:pt idx="10">
                <c:v>Actividades deportivas</c:v>
              </c:pt>
              <c:pt idx="11">
                <c:v>Otros servicios fuera del alojamiento</c:v>
              </c:pt>
              <c:pt idx="12">
                <c:v>Tratamientos salud</c:v>
              </c:pt>
              <c:pt idx="13">
                <c:v>Otros gastos</c:v>
              </c:pt>
              <c:pt idx="14">
                <c:v>Casinos</c:v>
              </c:pt>
              <c:pt idx="15">
                <c:v>Time sharing</c:v>
              </c:pt>
            </c:strLit>
          </c:cat>
          <c:val>
            <c:numRef>
              <c:f>{}</c:f>
            </c:numRef>
          </c:val>
        </c:ser>
        <c:dLbls>
          <c:showVal val="1"/>
        </c:dLbls>
        <c:gapWidth val="10"/>
        <c:axId val="141376896"/>
        <c:axId val="141407360"/>
      </c:barChart>
      <c:barChart>
        <c:barDir val="bar"/>
        <c:grouping val="clustered"/>
        <c:ser>
          <c:idx val="1"/>
          <c:order val="1"/>
          <c:tx>
            <c:v>Var.11/10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chemeClr val="bg1">
                    <a:lumMod val="65000"/>
                  </a:schemeClr>
                </a:gs>
              </a:gsLst>
              <a:lin ang="5400000" scaled="1"/>
            </a:gradFill>
            <a:ln w="25400">
              <a:noFill/>
            </a:ln>
          </c:spPr>
          <c:dLbls>
            <c:dLbl>
              <c:idx val="0"/>
              <c:layout>
                <c:manualLayout>
                  <c:x val="0.31846014353100982"/>
                  <c:y val="1.8288829598779629E-3"/>
                </c:manualLayout>
              </c:layout>
              <c:showVal val="1"/>
            </c:dLbl>
            <c:dLbl>
              <c:idx val="1"/>
              <c:layout>
                <c:manualLayout>
                  <c:x val="-0.24055870638547824"/>
                  <c:y val="1.8387164414365718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2"/>
              <c:layout>
                <c:manualLayout>
                  <c:x val="-0.15477693959583852"/>
                  <c:y val="1.8799302979352913E-6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3"/>
              <c:layout>
                <c:manualLayout>
                  <c:x val="-0.11561668777416809"/>
                  <c:y val="1.848694533018092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4"/>
              <c:layout>
                <c:manualLayout>
                  <c:x val="-8.7644219297762713E-2"/>
                  <c:y val="-1.8546235439578416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5"/>
              <c:layout>
                <c:manualLayout>
                  <c:x val="-5.4078519905291902E-2"/>
                  <c:y val="1.828449129809198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6"/>
              <c:layout>
                <c:manualLayout>
                  <c:x val="-6.0140594313822723E-2"/>
                  <c:y val="1.8385718314136489E-3"/>
                </c:manualLayout>
              </c:layout>
              <c:showVal val="1"/>
            </c:dLbl>
            <c:dLbl>
              <c:idx val="7"/>
              <c:layout>
                <c:manualLayout>
                  <c:x val="-5.2964924838941295E-2"/>
                  <c:y val="-1.833944310680173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8"/>
              <c:layout>
                <c:manualLayout>
                  <c:x val="-9.8832736816988759E-2"/>
                  <c:y val="1.8390056614824063E-3"/>
                </c:manualLayout>
              </c:layout>
              <c:showVal val="1"/>
            </c:dLbl>
            <c:dLbl>
              <c:idx val="9"/>
              <c:layout>
                <c:manualLayout>
                  <c:x val="-4.1024319512508477E-2"/>
                  <c:y val="1.8385718314136532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0"/>
              <c:layout>
                <c:manualLayout>
                  <c:x val="-0.22134317126443109"/>
                  <c:y val="5.5119556336449714E-3"/>
                </c:manualLayout>
              </c:layout>
              <c:showVal val="1"/>
            </c:dLbl>
            <c:dLbl>
              <c:idx val="11"/>
              <c:layout>
                <c:manualLayout>
                  <c:x val="-0.14545204926307281"/>
                  <c:y val="2.8922004584137792E-6"/>
                </c:manualLayout>
              </c:layout>
              <c:showVal val="1"/>
            </c:dLbl>
            <c:dLbl>
              <c:idx val="12"/>
              <c:layout>
                <c:manualLayout>
                  <c:x val="-7.4590899913735229E-2"/>
                  <c:y val="5.5015437119947689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3"/>
              <c:layout>
                <c:manualLayout>
                  <c:x val="-0.13172710753813124"/>
                  <c:y val="3.6551629393433258E-3"/>
                </c:manualLayout>
              </c:layout>
              <c:showVal val="1"/>
            </c:dLbl>
            <c:dLbl>
              <c:idx val="14"/>
              <c:layout>
                <c:manualLayout>
                  <c:x val="-0.12494069709817741"/>
                  <c:y val="1.8186156482505925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5"/>
              <c:layout>
                <c:manualLayout>
                  <c:x val="-0.32820395352678816"/>
                  <c:y val="5.5119556336449714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1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Lit>
              <c:ptCount val="16"/>
              <c:pt idx="0">
                <c:v>Restaurantes</c:v>
              </c:pt>
              <c:pt idx="1">
                <c:v>Compras</c:v>
              </c:pt>
              <c:pt idx="2">
                <c:v>Compras de comida</c:v>
              </c:pt>
              <c:pt idx="3">
                <c:v>Extras alojamiento</c:v>
              </c:pt>
              <c:pt idx="4">
                <c:v>Excursiones organizadas</c:v>
              </c:pt>
              <c:pt idx="5">
                <c:v>Alquiler de coche </c:v>
              </c:pt>
              <c:pt idx="6">
                <c:v>Ocio/ diversión/cultura</c:v>
              </c:pt>
              <c:pt idx="7">
                <c:v>Alojamiento pagado en destino</c:v>
              </c:pt>
              <c:pt idx="8">
                <c:v>Transporte público </c:v>
              </c:pt>
              <c:pt idx="9">
                <c:v>Ocio nocturno </c:v>
              </c:pt>
              <c:pt idx="10">
                <c:v>Actividades deportivas</c:v>
              </c:pt>
              <c:pt idx="11">
                <c:v>Otros servicios fuera del alojamiento</c:v>
              </c:pt>
              <c:pt idx="12">
                <c:v>Tratamientos salud</c:v>
              </c:pt>
              <c:pt idx="13">
                <c:v>Otros gastos</c:v>
              </c:pt>
              <c:pt idx="14">
                <c:v>Casinos</c:v>
              </c:pt>
              <c:pt idx="15">
                <c:v>Time sharing</c:v>
              </c:pt>
            </c:strLit>
          </c:cat>
          <c:val>
            <c:numRef>
              <c:f>{}</c:f>
            </c:numRef>
          </c:val>
        </c:ser>
        <c:dLbls>
          <c:showVal val="1"/>
        </c:dLbls>
        <c:axId val="141409280"/>
        <c:axId val="141415168"/>
      </c:barChart>
      <c:catAx>
        <c:axId val="141376896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41407360"/>
        <c:crossesAt val="0"/>
        <c:auto val="1"/>
        <c:lblAlgn val="ctr"/>
        <c:lblOffset val="100"/>
        <c:tickLblSkip val="1"/>
        <c:tickMarkSkip val="1"/>
      </c:catAx>
      <c:valAx>
        <c:axId val="14140736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1.7283950617284001E-2"/>
              <c:y val="0.96575399992809163"/>
            </c:manualLayout>
          </c:layout>
          <c:spPr>
            <a:noFill/>
            <a:ln w="25400">
              <a:noFill/>
            </a:ln>
          </c:spPr>
        </c:title>
        <c:numFmt formatCode="0.0%" sourceLinked="1"/>
        <c:tickLblPos val="none"/>
        <c:spPr>
          <a:ln w="9525">
            <a:noFill/>
          </a:ln>
        </c:spPr>
        <c:crossAx val="141376896"/>
        <c:crosses val="autoZero"/>
        <c:crossBetween val="between"/>
      </c:valAx>
      <c:catAx>
        <c:axId val="141409280"/>
        <c:scaling>
          <c:orientation val="maxMin"/>
        </c:scaling>
        <c:delete val="1"/>
        <c:axPos val="l"/>
        <c:tickLblPos val="none"/>
        <c:crossAx val="141415168"/>
        <c:crosses val="autoZero"/>
        <c:auto val="1"/>
        <c:lblAlgn val="ctr"/>
        <c:lblOffset val="100"/>
      </c:catAx>
      <c:valAx>
        <c:axId val="141415168"/>
        <c:scaling>
          <c:orientation val="minMax"/>
        </c:scaling>
        <c:axPos val="b"/>
        <c:numFmt formatCode="0.0%" sourceLinked="1"/>
        <c:majorTickMark val="none"/>
        <c:tickLblPos val="none"/>
        <c:spPr>
          <a:ln w="9525">
            <a:noFill/>
          </a:ln>
        </c:spPr>
        <c:crossAx val="141409280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802367711029141"/>
          <c:y val="7.360910464704308E-2"/>
          <c:w val="0.64395249894462492"/>
          <c:h val="5.6500003615250545E-2"/>
        </c:manualLayout>
      </c:layout>
      <c:spPr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VISITAS ANTERIORES A LA ISLA (%) 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961732906620137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31224473989931784"/>
          <c:y val="0.16308047943102141"/>
          <c:w val="0.58832811811468744"/>
          <c:h val="0.74364570409906083"/>
        </c:manualLayout>
      </c:layout>
      <c:barChart>
        <c:barDir val="bar"/>
        <c:grouping val="clustered"/>
        <c:ser>
          <c:idx val="0"/>
          <c:order val="0"/>
          <c:tx>
            <c:strRef>
              <c:f>'fidelidad '!$H$4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5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'fidelidad '!$C$5:$C$9</c:f>
              <c:strCache>
                <c:ptCount val="5"/>
                <c:pt idx="0">
                  <c:v>Nuevos visitantes</c:v>
                </c:pt>
                <c:pt idx="1">
                  <c:v>Repetidores</c:v>
                </c:pt>
                <c:pt idx="2">
                  <c:v>1 visita anterior</c:v>
                </c:pt>
                <c:pt idx="3">
                  <c:v>2-3 visitas anteriores</c:v>
                </c:pt>
                <c:pt idx="4">
                  <c:v>4 o más visitas anteriores</c:v>
                </c:pt>
              </c:strCache>
            </c:strRef>
          </c:cat>
          <c:val>
            <c:numRef>
              <c:f>'fidelidad '!$H$5:$H$9</c:f>
              <c:numCache>
                <c:formatCode>0.0</c:formatCode>
                <c:ptCount val="5"/>
                <c:pt idx="0">
                  <c:v>41.4</c:v>
                </c:pt>
                <c:pt idx="1">
                  <c:v>58.209090909090911</c:v>
                </c:pt>
                <c:pt idx="2">
                  <c:v>14.236363636363636</c:v>
                </c:pt>
                <c:pt idx="3">
                  <c:v>15.5</c:v>
                </c:pt>
                <c:pt idx="4">
                  <c:v>28.472727272727273</c:v>
                </c:pt>
              </c:numCache>
            </c:numRef>
          </c:val>
        </c:ser>
        <c:gapWidth val="18"/>
        <c:axId val="141664256"/>
        <c:axId val="141665792"/>
      </c:barChart>
      <c:barChart>
        <c:barDir val="bar"/>
        <c:grouping val="clustered"/>
        <c:ser>
          <c:idx val="1"/>
          <c:order val="1"/>
          <c:tx>
            <c:strRef>
              <c:f>'fidelidad '!$L$4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Lbls>
            <c:dLbl>
              <c:idx val="0"/>
              <c:layout>
                <c:manualLayout>
                  <c:x val="0.31329332347130773"/>
                  <c:y val="1.906845373361683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0.52332918254421523"/>
                  <c:y val="2.97187657384318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0.26538241875532531"/>
                  <c:y val="-1.9039663919222689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0.27941445785388835"/>
                  <c:y val="9.5966047979954595E-7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0.34695534936848732"/>
                  <c:y val="2.9711088454593645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0.63553497894874578"/>
                  <c:y val="-1.9043116753938451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0.61727911577035277"/>
                  <c:y val="7.4990614924544863E-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0.62685939917334565"/>
                  <c:y val="1.9053615440027909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0.62076046212698865"/>
                  <c:y val="1.9053615440027961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0.59466706690989135"/>
                  <c:y val="1.3498310686417867E-6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0.49494292685555541"/>
                  <c:y val="1.9055115252326407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0.46583985652819426"/>
                  <c:y val="7.4990614924544863E-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0.43877879634547962"/>
                  <c:y val="-1.9041616941639801E-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-0.51672216192917231"/>
                  <c:y val="8.9988737909450708E-7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-0.51434610263159963"/>
                  <c:y val="1.1998498387926929E-6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0.46575626727011032"/>
                  <c:y val="2.9996245969817672E-7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0.42028725148359375"/>
                  <c:y val="7.4990614924544863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0.39758237698294324"/>
                  <c:y val="-1.9038617317042781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0.30202153616429023"/>
                  <c:y val="1.4998122984908759E-7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'fidelidad '!$C$5:$C$9</c:f>
              <c:strCache>
                <c:ptCount val="5"/>
                <c:pt idx="0">
                  <c:v>Nuevos visitantes</c:v>
                </c:pt>
                <c:pt idx="1">
                  <c:v>Repetidores</c:v>
                </c:pt>
                <c:pt idx="2">
                  <c:v>1 visita anterior</c:v>
                </c:pt>
                <c:pt idx="3">
                  <c:v>2-3 visitas anteriores</c:v>
                </c:pt>
                <c:pt idx="4">
                  <c:v>4 o más visitas anteriores</c:v>
                </c:pt>
              </c:strCache>
            </c:strRef>
          </c:cat>
          <c:val>
            <c:numRef>
              <c:f>'fidelidad '!$L$5:$L$9</c:f>
              <c:numCache>
                <c:formatCode>0.0%</c:formatCode>
                <c:ptCount val="5"/>
                <c:pt idx="0">
                  <c:v>7.2033898305084776E-2</c:v>
                </c:pt>
                <c:pt idx="1">
                  <c:v>-4.3614637789395116E-2</c:v>
                </c:pt>
                <c:pt idx="2">
                  <c:v>-3.3929673041332542E-2</c:v>
                </c:pt>
                <c:pt idx="3">
                  <c:v>-5.3303720155469136E-2</c:v>
                </c:pt>
                <c:pt idx="4">
                  <c:v>-4.3079743354720423E-2</c:v>
                </c:pt>
              </c:numCache>
            </c:numRef>
          </c:val>
        </c:ser>
        <c:gapWidth val="18"/>
        <c:axId val="140976896"/>
        <c:axId val="141667328"/>
      </c:barChart>
      <c:catAx>
        <c:axId val="141664256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1665792"/>
        <c:crosses val="autoZero"/>
        <c:auto val="1"/>
        <c:lblAlgn val="ctr"/>
        <c:lblOffset val="100"/>
      </c:catAx>
      <c:valAx>
        <c:axId val="141665792"/>
        <c:scaling>
          <c:orientation val="minMax"/>
        </c:scaling>
        <c:delete val="1"/>
        <c:axPos val="t"/>
        <c:numFmt formatCode="0.0" sourceLinked="1"/>
        <c:tickLblPos val="none"/>
        <c:crossAx val="141664256"/>
        <c:crosses val="autoZero"/>
        <c:crossBetween val="between"/>
      </c:valAx>
      <c:valAx>
        <c:axId val="141667328"/>
        <c:scaling>
          <c:orientation val="minMax"/>
        </c:scaling>
        <c:delete val="1"/>
        <c:axPos val="t"/>
        <c:numFmt formatCode="0.0%" sourceLinked="1"/>
        <c:tickLblPos val="none"/>
        <c:crossAx val="140976896"/>
        <c:crosses val="autoZero"/>
        <c:crossBetween val="between"/>
      </c:valAx>
      <c:catAx>
        <c:axId val="140976896"/>
        <c:scaling>
          <c:orientation val="maxMin"/>
        </c:scaling>
        <c:delete val="1"/>
        <c:axPos val="r"/>
        <c:tickLblPos val="none"/>
        <c:crossAx val="14166732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7737526873584389"/>
          <c:y val="7.1231182977312096E-2"/>
          <c:w val="0.44384125737948438"/>
          <c:h val="2.9855075646925942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VISITAS ANTERIORES A LA ISLA (%)</a:t>
            </a:r>
          </a:p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ÚLTIMOS 5 AÑOS 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961732906620137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35742900746206002"/>
          <c:y val="0.16308047943102141"/>
          <c:w val="0.63113428895109869"/>
          <c:h val="0.74364570409906106"/>
        </c:manualLayout>
      </c:layout>
      <c:barChart>
        <c:barDir val="bar"/>
        <c:grouping val="clustered"/>
        <c:ser>
          <c:idx val="0"/>
          <c:order val="0"/>
          <c:tx>
            <c:strRef>
              <c:f>'fidelidad '!$D$17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5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'fidelidad '!$C$18:$C$22</c:f>
              <c:strCache>
                <c:ptCount val="5"/>
                <c:pt idx="0">
                  <c:v>Nuevos visitantes</c:v>
                </c:pt>
                <c:pt idx="1">
                  <c:v>Repetidores</c:v>
                </c:pt>
                <c:pt idx="2">
                  <c:v>1 visita anterior</c:v>
                </c:pt>
                <c:pt idx="3">
                  <c:v>2-3 visitas anteriores</c:v>
                </c:pt>
                <c:pt idx="4">
                  <c:v>4 o más visitas anteriores</c:v>
                </c:pt>
              </c:strCache>
            </c:strRef>
          </c:cat>
          <c:val>
            <c:numRef>
              <c:f>'fidelidad '!$D$18:$D$22</c:f>
              <c:numCache>
                <c:formatCode>0.0</c:formatCode>
                <c:ptCount val="5"/>
                <c:pt idx="0">
                  <c:v>59.236363636363635</c:v>
                </c:pt>
                <c:pt idx="1">
                  <c:v>38.281818181818181</c:v>
                </c:pt>
                <c:pt idx="2">
                  <c:v>7.8545454545454545</c:v>
                </c:pt>
                <c:pt idx="3">
                  <c:v>13.036363636363635</c:v>
                </c:pt>
                <c:pt idx="4">
                  <c:v>17.390909090909091</c:v>
                </c:pt>
              </c:numCache>
            </c:numRef>
          </c:val>
        </c:ser>
        <c:gapWidth val="18"/>
        <c:axId val="140987392"/>
        <c:axId val="141435648"/>
      </c:barChart>
      <c:catAx>
        <c:axId val="140987392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1435648"/>
        <c:crosses val="autoZero"/>
        <c:auto val="1"/>
        <c:lblAlgn val="ctr"/>
        <c:lblOffset val="100"/>
      </c:catAx>
      <c:valAx>
        <c:axId val="141435648"/>
        <c:scaling>
          <c:orientation val="minMax"/>
        </c:scaling>
        <c:delete val="1"/>
        <c:axPos val="t"/>
        <c:numFmt formatCode="0.0" sourceLinked="1"/>
        <c:tickLblPos val="none"/>
        <c:crossAx val="140987392"/>
        <c:crosses val="autoZero"/>
        <c:crossBetween val="between"/>
      </c:valAx>
      <c:spPr>
        <a:noFill/>
      </c:spPr>
    </c:plotArea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NIVEL DE FIDELIDAD: PORCENTAJE DE REPETICIÓN DE VISITAS A TENERIFE SEGÚN MERCADOS (%) </a:t>
            </a: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9695199390402264E-2"/>
          <c:y val="0.11346604972387708"/>
          <c:w val="0.80688849377698768"/>
          <c:h val="0.83464254448555764"/>
        </c:manualLayout>
      </c:layout>
      <c:barChart>
        <c:barDir val="bar"/>
        <c:grouping val="clustered"/>
        <c:ser>
          <c:idx val="0"/>
          <c:order val="0"/>
          <c:tx>
            <c:strRef>
              <c:f>'fidelidad nac'!$L$4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6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 algn="ctr">
                    <a:defRPr sz="1200"/>
                  </a:pPr>
                  <a:endParaRPr lang="es-ES"/>
                </a:p>
              </c:txPr>
            </c:dLbl>
            <c:dLbl>
              <c:idx val="5"/>
              <c:spPr>
                <a:noFill/>
              </c:spPr>
              <c:txPr>
                <a:bodyPr/>
                <a:lstStyle/>
                <a:p>
                  <a:pPr algn="ctr">
                    <a:defRPr sz="1200"/>
                  </a:pPr>
                  <a:endParaRPr lang="es-ES"/>
                </a:p>
              </c:txPr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sz="1200"/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sz="1200"/>
                </a:pPr>
                <a:endParaRPr lang="es-ES"/>
              </a:p>
            </c:txPr>
            <c:showVal val="1"/>
          </c:dLbls>
          <c:cat>
            <c:strRef>
              <c:f>'fidelidad nac'!$C$6:$C$24</c:f>
              <c:strCache>
                <c:ptCount val="19"/>
                <c:pt idx="0">
                  <c:v>Canarias</c:v>
                </c:pt>
                <c:pt idx="1">
                  <c:v>Reino Unido</c:v>
                </c:pt>
                <c:pt idx="2">
                  <c:v>Irlanda</c:v>
                </c:pt>
                <c:pt idx="3">
                  <c:v>Bélgica</c:v>
                </c:pt>
                <c:pt idx="4">
                  <c:v>Noruega</c:v>
                </c:pt>
                <c:pt idx="5">
                  <c:v>Finlandia</c:v>
                </c:pt>
                <c:pt idx="6">
                  <c:v>Todos los países</c:v>
                </c:pt>
                <c:pt idx="7">
                  <c:v>Total nórdicos</c:v>
                </c:pt>
                <c:pt idx="8">
                  <c:v>Suecia</c:v>
                </c:pt>
                <c:pt idx="9">
                  <c:v>Dinamarca</c:v>
                </c:pt>
                <c:pt idx="10">
                  <c:v>España</c:v>
                </c:pt>
                <c:pt idx="11">
                  <c:v>Península</c:v>
                </c:pt>
                <c:pt idx="12">
                  <c:v>Holanda</c:v>
                </c:pt>
                <c:pt idx="13">
                  <c:v>Alemania</c:v>
                </c:pt>
                <c:pt idx="14">
                  <c:v>Suiza + Austria</c:v>
                </c:pt>
                <c:pt idx="15">
                  <c:v>Francia</c:v>
                </c:pt>
                <c:pt idx="16">
                  <c:v>Italia</c:v>
                </c:pt>
                <c:pt idx="17">
                  <c:v>Rusia</c:v>
                </c:pt>
                <c:pt idx="18">
                  <c:v>Resto del Mundo</c:v>
                </c:pt>
              </c:strCache>
            </c:strRef>
          </c:cat>
          <c:val>
            <c:numRef>
              <c:f>'fidelidad nac'!$M$6:$M$23</c:f>
              <c:numCache>
                <c:formatCode>0.0</c:formatCode>
                <c:ptCount val="18"/>
                <c:pt idx="0">
                  <c:v>81.05263157894737</c:v>
                </c:pt>
                <c:pt idx="1">
                  <c:v>75.779678068410462</c:v>
                </c:pt>
                <c:pt idx="2">
                  <c:v>64.088397790055254</c:v>
                </c:pt>
                <c:pt idx="3">
                  <c:v>61.180124223602483</c:v>
                </c:pt>
                <c:pt idx="4">
                  <c:v>59.82905982905983</c:v>
                </c:pt>
                <c:pt idx="5">
                  <c:v>58.433734939759034</c:v>
                </c:pt>
                <c:pt idx="6">
                  <c:v>58.209090909090911</c:v>
                </c:pt>
                <c:pt idx="7">
                  <c:v>58.022549869904594</c:v>
                </c:pt>
                <c:pt idx="8">
                  <c:v>57.344632768361585</c:v>
                </c:pt>
                <c:pt idx="9">
                  <c:v>56.652360515021456</c:v>
                </c:pt>
                <c:pt idx="10">
                  <c:v>53.261927945472252</c:v>
                </c:pt>
                <c:pt idx="11">
                  <c:v>51.914241960183766</c:v>
                </c:pt>
                <c:pt idx="12">
                  <c:v>48.360655737704917</c:v>
                </c:pt>
                <c:pt idx="13">
                  <c:v>44.7887323943662</c:v>
                </c:pt>
                <c:pt idx="14">
                  <c:v>43.715846994535518</c:v>
                </c:pt>
                <c:pt idx="15">
                  <c:v>40.326975476839237</c:v>
                </c:pt>
                <c:pt idx="16">
                  <c:v>32.51748251748252</c:v>
                </c:pt>
                <c:pt idx="17">
                  <c:v>29.249011857707512</c:v>
                </c:pt>
              </c:numCache>
            </c:numRef>
          </c:val>
        </c:ser>
        <c:gapWidth val="18"/>
        <c:axId val="141881728"/>
        <c:axId val="141883264"/>
      </c:barChart>
      <c:barChart>
        <c:barDir val="bar"/>
        <c:grouping val="clustered"/>
        <c:ser>
          <c:idx val="1"/>
          <c:order val="1"/>
          <c:tx>
            <c:strRef>
              <c:f>'fidelidad nac'!$R$4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dLblPos val="inBase"/>
            <c:showVal val="1"/>
          </c:dLbls>
          <c:cat>
            <c:strRef>
              <c:f>'fidelidad nac'!$C$6:$C$23</c:f>
              <c:strCache>
                <c:ptCount val="18"/>
                <c:pt idx="0">
                  <c:v>Canarias</c:v>
                </c:pt>
                <c:pt idx="1">
                  <c:v>Reino Unido</c:v>
                </c:pt>
                <c:pt idx="2">
                  <c:v>Irlanda</c:v>
                </c:pt>
                <c:pt idx="3">
                  <c:v>Bélgica</c:v>
                </c:pt>
                <c:pt idx="4">
                  <c:v>Noruega</c:v>
                </c:pt>
                <c:pt idx="5">
                  <c:v>Finlandia</c:v>
                </c:pt>
                <c:pt idx="6">
                  <c:v>Todos los países</c:v>
                </c:pt>
                <c:pt idx="7">
                  <c:v>Total nórdicos</c:v>
                </c:pt>
                <c:pt idx="8">
                  <c:v>Suecia</c:v>
                </c:pt>
                <c:pt idx="9">
                  <c:v>Dinamarca</c:v>
                </c:pt>
                <c:pt idx="10">
                  <c:v>España</c:v>
                </c:pt>
                <c:pt idx="11">
                  <c:v>Península</c:v>
                </c:pt>
                <c:pt idx="12">
                  <c:v>Holanda</c:v>
                </c:pt>
                <c:pt idx="13">
                  <c:v>Alemania</c:v>
                </c:pt>
                <c:pt idx="14">
                  <c:v>Suiza + Austria</c:v>
                </c:pt>
                <c:pt idx="15">
                  <c:v>Francia</c:v>
                </c:pt>
                <c:pt idx="16">
                  <c:v>Italia</c:v>
                </c:pt>
                <c:pt idx="17">
                  <c:v>Rusia</c:v>
                </c:pt>
              </c:strCache>
            </c:strRef>
          </c:cat>
          <c:val>
            <c:numRef>
              <c:f>'fidelidad nac'!$S$6:$S$23</c:f>
              <c:numCache>
                <c:formatCode>0.0%</c:formatCode>
                <c:ptCount val="18"/>
                <c:pt idx="0">
                  <c:v>-3.5473684210526324E-2</c:v>
                </c:pt>
                <c:pt idx="1">
                  <c:v>-3.9927693794773789E-2</c:v>
                </c:pt>
                <c:pt idx="2">
                  <c:v>-3.3052243869341691E-2</c:v>
                </c:pt>
                <c:pt idx="3">
                  <c:v>-0.10344334087071028</c:v>
                </c:pt>
                <c:pt idx="4">
                  <c:v>-8.4355258268301814E-2</c:v>
                </c:pt>
                <c:pt idx="5">
                  <c:v>-0.13937270822420111</c:v>
                </c:pt>
                <c:pt idx="6">
                  <c:v>-4.3614637789395116E-2</c:v>
                </c:pt>
                <c:pt idx="7">
                  <c:v>-0.11207916108176297</c:v>
                </c:pt>
                <c:pt idx="8">
                  <c:v>-0.11953152342382867</c:v>
                </c:pt>
                <c:pt idx="9">
                  <c:v>-9.3562231759656722E-2</c:v>
                </c:pt>
                <c:pt idx="10">
                  <c:v>5.0386278459894296E-2</c:v>
                </c:pt>
                <c:pt idx="11">
                  <c:v>5.7899792085356783E-2</c:v>
                </c:pt>
                <c:pt idx="12">
                  <c:v>2.1247366974997739E-2</c:v>
                </c:pt>
                <c:pt idx="13">
                  <c:v>-0.10168414743781828</c:v>
                </c:pt>
                <c:pt idx="14">
                  <c:v>-0.13661202185792354</c:v>
                </c:pt>
                <c:pt idx="15">
                  <c:v>-2.7031702781021516E-2</c:v>
                </c:pt>
                <c:pt idx="16">
                  <c:v>-0.23599701269604167</c:v>
                </c:pt>
                <c:pt idx="17">
                  <c:v>-0.11765480895915681</c:v>
                </c:pt>
              </c:numCache>
            </c:numRef>
          </c:val>
        </c:ser>
        <c:gapWidth val="18"/>
        <c:axId val="141505664"/>
        <c:axId val="141884800"/>
      </c:barChart>
      <c:catAx>
        <c:axId val="141881728"/>
        <c:scaling>
          <c:orientation val="maxMin"/>
        </c:scaling>
        <c:axPos val="l"/>
        <c:tickLblPos val="low"/>
        <c:crossAx val="141883264"/>
        <c:crosses val="autoZero"/>
        <c:auto val="1"/>
        <c:lblAlgn val="ctr"/>
        <c:lblOffset val="100"/>
      </c:catAx>
      <c:valAx>
        <c:axId val="141883264"/>
        <c:scaling>
          <c:orientation val="minMax"/>
        </c:scaling>
        <c:delete val="1"/>
        <c:axPos val="t"/>
        <c:numFmt formatCode="0.0" sourceLinked="1"/>
        <c:tickLblPos val="none"/>
        <c:crossAx val="141881728"/>
        <c:crosses val="autoZero"/>
        <c:crossBetween val="between"/>
      </c:valAx>
      <c:valAx>
        <c:axId val="141884800"/>
        <c:scaling>
          <c:orientation val="minMax"/>
        </c:scaling>
        <c:delete val="1"/>
        <c:axPos val="t"/>
        <c:numFmt formatCode="0.0%" sourceLinked="1"/>
        <c:tickLblPos val="none"/>
        <c:crossAx val="141505664"/>
        <c:crosses val="autoZero"/>
        <c:crossBetween val="between"/>
      </c:valAx>
      <c:catAx>
        <c:axId val="141505664"/>
        <c:scaling>
          <c:orientation val="maxMin"/>
        </c:scaling>
        <c:delete val="1"/>
        <c:axPos val="r"/>
        <c:tickLblPos val="none"/>
        <c:crossAx val="14188480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8189761470432034"/>
          <c:y val="7.8463730264157469E-2"/>
          <c:w val="0.44384125737948438"/>
          <c:h val="2.9855075646925619E-2"/>
        </c:manualLayout>
      </c:layout>
    </c:legend>
  </c:chart>
  <c:spPr>
    <a:noFill/>
    <a:ln>
      <a:noFill/>
    </a:ln>
  </c:spPr>
  <c:txPr>
    <a:bodyPr/>
    <a:lstStyle/>
    <a:p>
      <a:pPr>
        <a:defRPr sz="1100" b="1">
          <a:solidFill>
            <a:srgbClr val="002060"/>
          </a:solidFill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>
                <a:solidFill>
                  <a:schemeClr val="tx2">
                    <a:lumMod val="75000"/>
                  </a:schemeClr>
                </a:solidFill>
              </a:rPr>
              <a:t>PORCENTAJE DE TURISTAS SEGÚN ZONA DE ALOJAMIENTO (%)</a:t>
            </a:r>
          </a:p>
        </c:rich>
      </c:tx>
      <c:layout>
        <c:manualLayout>
          <c:xMode val="edge"/>
          <c:yMode val="edge"/>
          <c:x val="0.15061216432311747"/>
          <c:y val="1.293601735366045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3957981448243338"/>
          <c:y val="0.18997524027935112"/>
          <c:w val="0.53942281366105549"/>
          <c:h val="0.76580871476599865"/>
        </c:manualLayout>
      </c:layout>
      <c:barChart>
        <c:barDir val="bar"/>
        <c:grouping val="clustered"/>
        <c:ser>
          <c:idx val="0"/>
          <c:order val="0"/>
          <c:tx>
            <c:strRef>
              <c:f>'Zonas de aloja Total y País '!$H$4</c:f>
              <c:strCache>
                <c:ptCount val="1"/>
                <c:pt idx="0">
                  <c:v>2011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 anchor="b" anchorCtr="0"/>
              <a:lstStyle/>
              <a:p>
                <a:pPr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'Zonas de aloja Total y País '!$C$5:$C$13</c:f>
              <c:strCache>
                <c:ptCount val="9"/>
                <c:pt idx="0">
                  <c:v>Costa Adeje</c:v>
                </c:pt>
                <c:pt idx="1">
                  <c:v>Las Américas-Arona</c:v>
                </c:pt>
                <c:pt idx="2">
                  <c:v>Pº Cruz/ Valle Orotava</c:v>
                </c:pt>
                <c:pt idx="3">
                  <c:v>Centros sec.sur</c:v>
                </c:pt>
                <c:pt idx="4">
                  <c:v>Los Cristianos</c:v>
                </c:pt>
                <c:pt idx="5">
                  <c:v>Los Gigantes/ Pº Santiago + Abama</c:v>
                </c:pt>
                <c:pt idx="6">
                  <c:v>Resto sur + sur interior</c:v>
                </c:pt>
                <c:pt idx="7">
                  <c:v>Área metropolitana</c:v>
                </c:pt>
                <c:pt idx="8">
                  <c:v>Resto norte</c:v>
                </c:pt>
              </c:strCache>
            </c:strRef>
          </c:cat>
          <c:val>
            <c:numRef>
              <c:f>'Zonas de aloja Total y País '!$H$5:$H$13</c:f>
              <c:numCache>
                <c:formatCode>0.0</c:formatCode>
                <c:ptCount val="9"/>
                <c:pt idx="0">
                  <c:v>31.463636363636365</c:v>
                </c:pt>
                <c:pt idx="1">
                  <c:v>19.836363636363636</c:v>
                </c:pt>
                <c:pt idx="2">
                  <c:v>15.372727272727273</c:v>
                </c:pt>
                <c:pt idx="3">
                  <c:v>13.145454545454545</c:v>
                </c:pt>
                <c:pt idx="4">
                  <c:v>8.836363636363636</c:v>
                </c:pt>
                <c:pt idx="5">
                  <c:v>6.2727272727272725</c:v>
                </c:pt>
                <c:pt idx="6">
                  <c:v>2.5181818181818181</c:v>
                </c:pt>
                <c:pt idx="7">
                  <c:v>1.3272727272727274</c:v>
                </c:pt>
                <c:pt idx="8">
                  <c:v>1.2272727272727273</c:v>
                </c:pt>
              </c:numCache>
            </c:numRef>
          </c:val>
        </c:ser>
        <c:ser>
          <c:idx val="1"/>
          <c:order val="1"/>
          <c:tx>
            <c:strRef>
              <c:f>'Zonas de aloja Total y País '!$L$4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8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dLbls>
            <c:dLbl>
              <c:idx val="6"/>
              <c:layout>
                <c:manualLayout>
                  <c:x val="7.3490636164153814E-2"/>
                  <c:y val="3.9028563435355401E-7"/>
                </c:manualLayout>
              </c:layout>
              <c:showVal val="1"/>
            </c:dLbl>
            <c:dLbl>
              <c:idx val="8"/>
              <c:layout>
                <c:manualLayout>
                  <c:x val="-2.0997371856511602E-3"/>
                  <c:y val="4.9568227002614301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showVal val="1"/>
          </c:dLbls>
          <c:val>
            <c:numRef>
              <c:f>'Zonas de aloja Total y País '!$L$5:$L$13</c:f>
              <c:numCache>
                <c:formatCode>0.0%</c:formatCode>
                <c:ptCount val="9"/>
                <c:pt idx="0">
                  <c:v>1.6745005875440588E-2</c:v>
                </c:pt>
                <c:pt idx="1">
                  <c:v>-7.2793448589626442E-3</c:v>
                </c:pt>
                <c:pt idx="2">
                  <c:v>-7.6965065502183516E-2</c:v>
                </c:pt>
                <c:pt idx="3">
                  <c:v>3.2857142857142918E-2</c:v>
                </c:pt>
                <c:pt idx="4">
                  <c:v>5.1948051948051965E-2</c:v>
                </c:pt>
                <c:pt idx="5">
                  <c:v>-1.0043041606886627E-2</c:v>
                </c:pt>
                <c:pt idx="6">
                  <c:v>0.18884120171673824</c:v>
                </c:pt>
                <c:pt idx="7">
                  <c:v>-0.14619883040935655</c:v>
                </c:pt>
                <c:pt idx="8">
                  <c:v>-4.2553191489361653E-2</c:v>
                </c:pt>
              </c:numCache>
            </c:numRef>
          </c:val>
        </c:ser>
        <c:dLbls>
          <c:showVal val="1"/>
        </c:dLbls>
        <c:gapWidth val="13"/>
        <c:overlap val="100"/>
        <c:axId val="161053696"/>
        <c:axId val="168051456"/>
      </c:barChart>
      <c:catAx>
        <c:axId val="161053696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68051456"/>
        <c:crosses val="autoZero"/>
        <c:auto val="1"/>
        <c:lblAlgn val="ctr"/>
        <c:lblOffset val="100"/>
        <c:tickLblSkip val="1"/>
        <c:tickMarkSkip val="1"/>
      </c:catAx>
      <c:valAx>
        <c:axId val="168051456"/>
        <c:scaling>
          <c:orientation val="minMax"/>
        </c:scaling>
        <c:delete val="1"/>
        <c:axPos val="b"/>
        <c:numFmt formatCode="0.0" sourceLinked="1"/>
        <c:tickLblPos val="none"/>
        <c:crossAx val="16105369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61345524815257"/>
          <c:y val="0.12335562905067712"/>
          <c:w val="0.54287464932735652"/>
          <c:h val="4.5023545932326034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chemeClr val="tx2">
              <a:lumMod val="75000"/>
            </a:schemeClr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'Tipo de alojamiento'!$B$3:$I$3</c:f>
          <c:strCache>
            <c:ptCount val="1"/>
            <c:pt idx="0">
              <c:v>PORCENTAJE DE TURISTAS EN TENERIFE SEGÚN TIPO DE ALOJAMIENTO  (%)</c:v>
            </c:pt>
          </c:strCache>
        </c:strRef>
      </c:tx>
      <c:layout>
        <c:manualLayout>
          <c:xMode val="edge"/>
          <c:yMode val="edge"/>
          <c:x val="0.13485411236116926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62117385412622"/>
          <c:y val="0.16975141620810913"/>
          <c:w val="0.7832334465300842"/>
          <c:h val="0.78771086046676608"/>
        </c:manualLayout>
      </c:layout>
      <c:barChart>
        <c:barDir val="bar"/>
        <c:grouping val="clustered"/>
        <c:ser>
          <c:idx val="0"/>
          <c:order val="0"/>
          <c:tx>
            <c:strRef>
              <c:f>'Tipo de alojamiento'!$G$4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>
                <a:rot lat="0" lon="0" rev="0"/>
              </a:lightRig>
            </a:scene3d>
            <a:sp3d>
              <a:bevelT/>
            </a:sp3d>
          </c:spPr>
          <c:dLbls>
            <c:dLbl>
              <c:idx val="4"/>
              <c:numFmt formatCode="#,##0.0" sourceLinked="0"/>
              <c:spPr/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</c:dLbl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Aparthotel</c:v>
                </c:pt>
                <c:pt idx="4">
                  <c:v>Time sharing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alojamiento'!$G$5:$G$11</c:f>
              <c:numCache>
                <c:formatCode>0.0</c:formatCode>
                <c:ptCount val="7"/>
                <c:pt idx="0">
                  <c:v>50.572727272727271</c:v>
                </c:pt>
                <c:pt idx="1">
                  <c:v>19.463636363636365</c:v>
                </c:pt>
                <c:pt idx="2">
                  <c:v>12.718181818181819</c:v>
                </c:pt>
                <c:pt idx="3">
                  <c:v>8.745454545454546</c:v>
                </c:pt>
                <c:pt idx="4">
                  <c:v>8.1090909090909093</c:v>
                </c:pt>
                <c:pt idx="5" formatCode="0.00">
                  <c:v>0.34545454545454546</c:v>
                </c:pt>
                <c:pt idx="6" formatCode="0.00">
                  <c:v>4.5454545454545456E-2</c:v>
                </c:pt>
              </c:numCache>
            </c:numRef>
          </c:val>
        </c:ser>
        <c:gapWidth val="18"/>
        <c:axId val="142053760"/>
        <c:axId val="142055296"/>
      </c:barChart>
      <c:barChart>
        <c:barDir val="bar"/>
        <c:grouping val="clustered"/>
        <c:ser>
          <c:idx val="1"/>
          <c:order val="1"/>
          <c:tx>
            <c:strRef>
              <c:f>'Tipo de alojamiento'!$K$4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Lbls>
            <c:dLbl>
              <c:idx val="6"/>
              <c:layout>
                <c:manualLayout>
                  <c:x val="6.6544430761320716E-2"/>
                  <c:y val="2.0267736803169875E-7"/>
                </c:manualLayout>
              </c:layout>
              <c:dLblPos val="outEnd"/>
              <c:showVal val="1"/>
            </c:dLbl>
            <c:dLbl>
              <c:idx val="8"/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002060"/>
                      </a:solidFill>
                    </a:defRPr>
                  </a:pPr>
                  <a:endParaRPr lang="es-ES"/>
                </a:p>
              </c:txPr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Aparthotel</c:v>
                </c:pt>
                <c:pt idx="4">
                  <c:v>Time sharing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alojamiento'!$K$5:$K$11</c:f>
              <c:numCache>
                <c:formatCode>0.0%</c:formatCode>
                <c:ptCount val="7"/>
                <c:pt idx="0">
                  <c:v>-6.7236753856472209E-2</c:v>
                </c:pt>
                <c:pt idx="1">
                  <c:v>7.4799196787148636E-2</c:v>
                </c:pt>
                <c:pt idx="2">
                  <c:v>0.13279352226720653</c:v>
                </c:pt>
                <c:pt idx="3">
                  <c:v>0.15347721822541982</c:v>
                </c:pt>
                <c:pt idx="4">
                  <c:v>-2.9379760609358097E-2</c:v>
                </c:pt>
                <c:pt idx="5">
                  <c:v>-0.28301886792452824</c:v>
                </c:pt>
                <c:pt idx="6">
                  <c:v>0.66666666666666674</c:v>
                </c:pt>
              </c:numCache>
            </c:numRef>
          </c:val>
        </c:ser>
        <c:gapWidth val="18"/>
        <c:axId val="142075008"/>
        <c:axId val="142056832"/>
      </c:barChart>
      <c:catAx>
        <c:axId val="142053760"/>
        <c:scaling>
          <c:orientation val="maxMin"/>
        </c:scaling>
        <c:axPos val="l"/>
        <c:tickLblPos val="low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2055296"/>
        <c:crosses val="autoZero"/>
        <c:auto val="1"/>
        <c:lblAlgn val="ctr"/>
        <c:lblOffset val="100"/>
      </c:catAx>
      <c:valAx>
        <c:axId val="142055296"/>
        <c:scaling>
          <c:orientation val="minMax"/>
        </c:scaling>
        <c:delete val="1"/>
        <c:axPos val="t"/>
        <c:numFmt formatCode="0.0" sourceLinked="1"/>
        <c:tickLblPos val="none"/>
        <c:crossAx val="142053760"/>
        <c:crosses val="autoZero"/>
        <c:crossBetween val="between"/>
      </c:valAx>
      <c:valAx>
        <c:axId val="142056832"/>
        <c:scaling>
          <c:orientation val="minMax"/>
        </c:scaling>
        <c:delete val="1"/>
        <c:axPos val="t"/>
        <c:numFmt formatCode="0.0%" sourceLinked="1"/>
        <c:tickLblPos val="none"/>
        <c:crossAx val="142075008"/>
        <c:crosses val="autoZero"/>
        <c:crossBetween val="between"/>
      </c:valAx>
      <c:catAx>
        <c:axId val="142075008"/>
        <c:scaling>
          <c:orientation val="maxMin"/>
        </c:scaling>
        <c:delete val="1"/>
        <c:axPos val="l"/>
        <c:tickLblPos val="none"/>
        <c:crossAx val="142056832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635535486974117"/>
          <c:y val="0.1171917023885532"/>
          <c:w val="0.63167218162910665"/>
          <c:h val="4.8451146996455856E-2"/>
        </c:manualLayout>
      </c:layout>
      <c:txPr>
        <a:bodyPr/>
        <a:lstStyle/>
        <a:p>
          <a:pPr>
            <a:defRPr sz="12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'estancia media nacionalidades'!$C$3:$J$3</c:f>
          <c:strCache>
            <c:ptCount val="1"/>
            <c:pt idx="0">
              <c:v>ESTANCIA MEDIA DE LOS TURISTAS QUE  VISITAN TENERIFE  SEGÚN MERCADOS (noches)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8564389128778278"/>
          <c:y val="0.14831857882171509"/>
          <c:w val="0.81435610871221575"/>
          <c:h val="0.80524064435448506"/>
        </c:manualLayout>
      </c:layout>
      <c:barChart>
        <c:barDir val="bar"/>
        <c:grouping val="clustered"/>
        <c:ser>
          <c:idx val="0"/>
          <c:order val="0"/>
          <c:tx>
            <c:strRef>
              <c:f>'estancia media nacionalidades'!$H$4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8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EC700A"/>
                  </a:gs>
                  <a:gs pos="100000">
                    <a:srgbClr val="EC700A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Rusia</c:v>
                </c:pt>
                <c:pt idx="1">
                  <c:v>Alemania</c:v>
                </c:pt>
                <c:pt idx="2">
                  <c:v>Italia</c:v>
                </c:pt>
                <c:pt idx="3">
                  <c:v>Suiza + Austria</c:v>
                </c:pt>
                <c:pt idx="4">
                  <c:v>Bélgica</c:v>
                </c:pt>
                <c:pt idx="5">
                  <c:v>Reino Unido</c:v>
                </c:pt>
                <c:pt idx="6">
                  <c:v>Holanda</c:v>
                </c:pt>
                <c:pt idx="7">
                  <c:v>Francia</c:v>
                </c:pt>
                <c:pt idx="8">
                  <c:v>Todos los países</c:v>
                </c:pt>
                <c:pt idx="9">
                  <c:v>Noruega</c:v>
                </c:pt>
                <c:pt idx="10">
                  <c:v>Resto del Mundo</c:v>
                </c:pt>
                <c:pt idx="11">
                  <c:v>Suecia</c:v>
                </c:pt>
                <c:pt idx="12">
                  <c:v>Irlanda</c:v>
                </c:pt>
                <c:pt idx="13">
                  <c:v>Total nórdicos</c:v>
                </c:pt>
                <c:pt idx="14">
                  <c:v>Finlandia</c:v>
                </c:pt>
                <c:pt idx="15">
                  <c:v>Dinamarca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nacionalidades'!$H$5:$H$23</c:f>
              <c:numCache>
                <c:formatCode>0.00</c:formatCode>
                <c:ptCount val="19"/>
                <c:pt idx="0">
                  <c:v>12.660079051383395</c:v>
                </c:pt>
                <c:pt idx="1">
                  <c:v>11.65563380281691</c:v>
                </c:pt>
                <c:pt idx="2">
                  <c:v>10.650349650349652</c:v>
                </c:pt>
                <c:pt idx="3">
                  <c:v>10.21857923497268</c:v>
                </c:pt>
                <c:pt idx="4">
                  <c:v>10.099378881987576</c:v>
                </c:pt>
                <c:pt idx="5">
                  <c:v>9.6732897384305421</c:v>
                </c:pt>
                <c:pt idx="6">
                  <c:v>9.6693989071038366</c:v>
                </c:pt>
                <c:pt idx="7">
                  <c:v>9.6267029972752187</c:v>
                </c:pt>
                <c:pt idx="8">
                  <c:v>9.4033636363636877</c:v>
                </c:pt>
                <c:pt idx="9">
                  <c:v>9.3205128205128247</c:v>
                </c:pt>
                <c:pt idx="10">
                  <c:v>9.143507972665164</c:v>
                </c:pt>
                <c:pt idx="11">
                  <c:v>8.8220338983050901</c:v>
                </c:pt>
                <c:pt idx="12">
                  <c:v>8.7237569060773499</c:v>
                </c:pt>
                <c:pt idx="13">
                  <c:v>8.7120555073720745</c:v>
                </c:pt>
                <c:pt idx="14">
                  <c:v>8.5210843373494036</c:v>
                </c:pt>
                <c:pt idx="15">
                  <c:v>8.2060085836909913</c:v>
                </c:pt>
                <c:pt idx="16">
                  <c:v>7.1735579377233369</c:v>
                </c:pt>
                <c:pt idx="17">
                  <c:v>6.983446932814025</c:v>
                </c:pt>
                <c:pt idx="18">
                  <c:v>3.0631578947368419</c:v>
                </c:pt>
              </c:numCache>
            </c:numRef>
          </c:val>
        </c:ser>
        <c:gapWidth val="18"/>
        <c:axId val="141239424"/>
        <c:axId val="141240960"/>
      </c:barChart>
      <c:barChart>
        <c:barDir val="bar"/>
        <c:grouping val="clustered"/>
        <c:ser>
          <c:idx val="1"/>
          <c:order val="1"/>
          <c:tx>
            <c:strRef>
              <c:f>'estancia media nacionalidades'!$L$4</c:f>
              <c:strCache>
                <c:ptCount val="1"/>
                <c:pt idx="0">
                  <c:v>dif.11/ 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8"/>
            <c:spPr>
              <a:noFill/>
            </c:spPr>
          </c:dPt>
          <c:dLbls>
            <c:dLbl>
              <c:idx val="8"/>
              <c:spPr>
                <a:gradFill flip="none" rotWithShape="1"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1"/>
                  <a:tileRect/>
                </a:gradFill>
              </c:spPr>
              <c:txPr>
                <a:bodyPr/>
                <a:lstStyle/>
                <a:p>
                  <a:pPr>
                    <a:defRPr sz="1100" b="1">
                      <a:solidFill>
                        <a:srgbClr val="002060"/>
                      </a:solidFill>
                    </a:defRPr>
                  </a:pPr>
                  <a:endParaRPr lang="es-ES"/>
                </a:p>
              </c:txPr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Rusia</c:v>
                </c:pt>
                <c:pt idx="1">
                  <c:v>Alemania</c:v>
                </c:pt>
                <c:pt idx="2">
                  <c:v>Italia</c:v>
                </c:pt>
                <c:pt idx="3">
                  <c:v>Suiza + Austria</c:v>
                </c:pt>
                <c:pt idx="4">
                  <c:v>Bélgica</c:v>
                </c:pt>
                <c:pt idx="5">
                  <c:v>Reino Unido</c:v>
                </c:pt>
                <c:pt idx="6">
                  <c:v>Holanda</c:v>
                </c:pt>
                <c:pt idx="7">
                  <c:v>Francia</c:v>
                </c:pt>
                <c:pt idx="8">
                  <c:v>Todos los países</c:v>
                </c:pt>
                <c:pt idx="9">
                  <c:v>Noruega</c:v>
                </c:pt>
                <c:pt idx="10">
                  <c:v>Resto del Mundo</c:v>
                </c:pt>
                <c:pt idx="11">
                  <c:v>Suecia</c:v>
                </c:pt>
                <c:pt idx="12">
                  <c:v>Irlanda</c:v>
                </c:pt>
                <c:pt idx="13">
                  <c:v>Total nórdicos</c:v>
                </c:pt>
                <c:pt idx="14">
                  <c:v>Finlandia</c:v>
                </c:pt>
                <c:pt idx="15">
                  <c:v>Dinamarca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nacionalidades'!$L$5:$L$23</c:f>
              <c:numCache>
                <c:formatCode>0.00</c:formatCode>
                <c:ptCount val="19"/>
                <c:pt idx="0">
                  <c:v>0.64902932762649357</c:v>
                </c:pt>
                <c:pt idx="1">
                  <c:v>-0.56996732872483058</c:v>
                </c:pt>
                <c:pt idx="2">
                  <c:v>0.43547361729179634</c:v>
                </c:pt>
                <c:pt idx="3">
                  <c:v>-1.0345853219893435</c:v>
                </c:pt>
                <c:pt idx="4">
                  <c:v>-0.69621860228915367</c:v>
                </c:pt>
                <c:pt idx="5">
                  <c:v>-0.3325911104571837</c:v>
                </c:pt>
                <c:pt idx="6">
                  <c:v>-0.29091855321362203</c:v>
                </c:pt>
                <c:pt idx="7">
                  <c:v>0.18262404990680281</c:v>
                </c:pt>
                <c:pt idx="8">
                  <c:v>-0.24718181818177065</c:v>
                </c:pt>
                <c:pt idx="9">
                  <c:v>-0.93516899766899186</c:v>
                </c:pt>
                <c:pt idx="10">
                  <c:v>-0.14337727323647265</c:v>
                </c:pt>
                <c:pt idx="11">
                  <c:v>-1.5497240267669579</c:v>
                </c:pt>
                <c:pt idx="12">
                  <c:v>-1.5843826288063703</c:v>
                </c:pt>
                <c:pt idx="13">
                  <c:v>-1.8166573639150609</c:v>
                </c:pt>
                <c:pt idx="14">
                  <c:v>-3.3423842973369542</c:v>
                </c:pt>
                <c:pt idx="15">
                  <c:v>-1.1226951200127111</c:v>
                </c:pt>
                <c:pt idx="16">
                  <c:v>0.14059543257294749</c:v>
                </c:pt>
                <c:pt idx="17">
                  <c:v>0.13466452904340365</c:v>
                </c:pt>
                <c:pt idx="18">
                  <c:v>-2.9279080053074225E-2</c:v>
                </c:pt>
              </c:numCache>
            </c:numRef>
          </c:val>
        </c:ser>
        <c:gapWidth val="18"/>
        <c:axId val="141256576"/>
        <c:axId val="141255040"/>
      </c:barChart>
      <c:catAx>
        <c:axId val="141239424"/>
        <c:scaling>
          <c:orientation val="maxMin"/>
        </c:scaling>
        <c:axPos val="l"/>
        <c:minorTickMark val="out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1240960"/>
        <c:crosses val="autoZero"/>
        <c:auto val="1"/>
        <c:lblAlgn val="ctr"/>
        <c:lblOffset val="100"/>
      </c:catAx>
      <c:valAx>
        <c:axId val="141240960"/>
        <c:scaling>
          <c:orientation val="minMax"/>
          <c:min val="-4"/>
        </c:scaling>
        <c:delete val="1"/>
        <c:axPos val="t"/>
        <c:numFmt formatCode="0.00" sourceLinked="1"/>
        <c:tickLblPos val="none"/>
        <c:crossAx val="141239424"/>
        <c:crosses val="autoZero"/>
        <c:crossBetween val="between"/>
      </c:valAx>
      <c:valAx>
        <c:axId val="141255040"/>
        <c:scaling>
          <c:orientation val="minMax"/>
        </c:scaling>
        <c:delete val="1"/>
        <c:axPos val="t"/>
        <c:numFmt formatCode="0.00" sourceLinked="1"/>
        <c:tickLblPos val="none"/>
        <c:crossAx val="141256576"/>
        <c:crosses val="autoZero"/>
        <c:crossBetween val="between"/>
      </c:valAx>
      <c:catAx>
        <c:axId val="141256576"/>
        <c:scaling>
          <c:orientation val="maxMin"/>
        </c:scaling>
        <c:delete val="1"/>
        <c:axPos val="r"/>
        <c:tickLblPos val="none"/>
        <c:crossAx val="14125504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414590404938391"/>
          <c:y val="9.7928436911487768E-2"/>
          <c:w val="0.62761447341079357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'!$C$4:$P$4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51979332457592409"/>
          <c:y val="0.31991120212390023"/>
          <c:w val="0.41223020864127186"/>
          <c:h val="0.62304993970348299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version'!$H$4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version'!$H$5:$H$6</c:f>
              <c:numCache>
                <c:formatCode>0.0</c:formatCode>
                <c:ptCount val="2"/>
                <c:pt idx="0">
                  <c:v>47.427272727272729</c:v>
                </c:pt>
                <c:pt idx="1">
                  <c:v>50.172727272727272</c:v>
                </c:pt>
              </c:numCache>
            </c:numRef>
          </c:val>
        </c:ser>
        <c:dLbls>
          <c:dLblPos val="inBase"/>
          <c:showVal val="1"/>
        </c:dLbls>
        <c:gapWidth val="25"/>
        <c:axId val="141939840"/>
        <c:axId val="141941376"/>
      </c:barChart>
      <c:barChart>
        <c:barDir val="bar"/>
        <c:grouping val="clustered"/>
        <c:ser>
          <c:idx val="1"/>
          <c:order val="1"/>
          <c:tx>
            <c:strRef>
              <c:f>'fórmde contratación(new version'!$L$4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'fórmde contratación(new version'!$C$5:$C$6</c:f>
              <c:strCache>
                <c:ptCount val="2"/>
                <c:pt idx="0">
                  <c:v>Contrata vuelo y alojamiento como servicios independientes</c:v>
                </c:pt>
                <c:pt idx="1">
                  <c:v>Paquete turístico</c:v>
                </c:pt>
              </c:strCache>
            </c:strRef>
          </c:cat>
          <c:val>
            <c:numRef>
              <c:f>'fórmde contratación(new version'!$L$5:$L$6</c:f>
              <c:numCache>
                <c:formatCode>0.0%</c:formatCode>
                <c:ptCount val="2"/>
                <c:pt idx="0">
                  <c:v>6.23091020158828E-2</c:v>
                </c:pt>
                <c:pt idx="1">
                  <c:v>-7.7398863256435968E-2</c:v>
                </c:pt>
              </c:numCache>
            </c:numRef>
          </c:val>
        </c:ser>
        <c:dLbls>
          <c:dLblPos val="inBase"/>
          <c:showVal val="1"/>
        </c:dLbls>
        <c:axId val="142743424"/>
        <c:axId val="142741888"/>
      </c:barChart>
      <c:catAx>
        <c:axId val="141939840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1941376"/>
        <c:crosses val="autoZero"/>
        <c:auto val="1"/>
        <c:lblAlgn val="ctr"/>
        <c:lblOffset val="100"/>
      </c:catAx>
      <c:valAx>
        <c:axId val="141941376"/>
        <c:scaling>
          <c:orientation val="minMax"/>
        </c:scaling>
        <c:delete val="1"/>
        <c:axPos val="t"/>
        <c:numFmt formatCode="0.0" sourceLinked="1"/>
        <c:tickLblPos val="none"/>
        <c:crossAx val="141939840"/>
        <c:crosses val="autoZero"/>
        <c:crossBetween val="between"/>
      </c:valAx>
      <c:valAx>
        <c:axId val="142741888"/>
        <c:scaling>
          <c:orientation val="minMax"/>
        </c:scaling>
        <c:delete val="1"/>
        <c:axPos val="t"/>
        <c:numFmt formatCode="0.0%" sourceLinked="1"/>
        <c:tickLblPos val="none"/>
        <c:crossAx val="142743424"/>
        <c:crosses val="autoZero"/>
        <c:crossBetween val="between"/>
      </c:valAx>
      <c:catAx>
        <c:axId val="142743424"/>
        <c:scaling>
          <c:orientation val="maxMin"/>
        </c:scaling>
        <c:delete val="1"/>
        <c:axPos val="r"/>
        <c:numFmt formatCode="General" sourceLinked="1"/>
        <c:tickLblPos val="none"/>
        <c:crossAx val="142741888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27915970229748677"/>
          <c:y val="0.20818507483861814"/>
          <c:w val="0.43288994838948558"/>
          <c:h val="7.5392282045825348E-2"/>
        </c:manualLayout>
      </c:layout>
      <c:txPr>
        <a:bodyPr/>
        <a:lstStyle/>
        <a:p>
          <a:pPr>
            <a:defRPr sz="12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 orientation="portrait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'fórmula de contratación por mer'!$C$3:$L$3</c:f>
          <c:strCache>
            <c:ptCount val="1"/>
            <c:pt idx="0">
              <c:v>FÓRMULA DE CONTRATACIÓN MODALIDAD PAQUETE TURÍSTICO  POR NACIONALIDADES (%)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8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5391337812978682"/>
          <c:y val="0.13077790017083726"/>
          <c:w val="0.65827633715873801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 por mer'!$H$4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EC700A"/>
                  </a:gs>
                  <a:gs pos="50000">
                    <a:srgbClr val="EC700A"/>
                  </a:gs>
                  <a:gs pos="100000">
                    <a:srgbClr val="EC700A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Finlandia</c:v>
                </c:pt>
                <c:pt idx="1">
                  <c:v>Noruega</c:v>
                </c:pt>
                <c:pt idx="2">
                  <c:v>Total nórdicos</c:v>
                </c:pt>
                <c:pt idx="3">
                  <c:v>Dinamarca</c:v>
                </c:pt>
                <c:pt idx="4">
                  <c:v>Suecia</c:v>
                </c:pt>
                <c:pt idx="5">
                  <c:v>Holanda</c:v>
                </c:pt>
                <c:pt idx="6">
                  <c:v>Alemania</c:v>
                </c:pt>
                <c:pt idx="7">
                  <c:v>Suiza + Austria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Reino Unido</c:v>
                </c:pt>
                <c:pt idx="11">
                  <c:v>Rusia</c:v>
                </c:pt>
                <c:pt idx="12">
                  <c:v>Italia</c:v>
                </c:pt>
                <c:pt idx="13">
                  <c:v>Península</c:v>
                </c:pt>
                <c:pt idx="14">
                  <c:v>España</c:v>
                </c:pt>
                <c:pt idx="15">
                  <c:v>Francia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'fórmula de contratación por mer'!$H$5:$H$22</c:f>
              <c:numCache>
                <c:formatCode>0.0</c:formatCode>
                <c:ptCount val="18"/>
                <c:pt idx="0">
                  <c:v>80.120481927710841</c:v>
                </c:pt>
                <c:pt idx="1">
                  <c:v>78.632478632478637</c:v>
                </c:pt>
                <c:pt idx="2">
                  <c:v>78.317432784041628</c:v>
                </c:pt>
                <c:pt idx="3">
                  <c:v>78.111587982832617</c:v>
                </c:pt>
                <c:pt idx="4">
                  <c:v>76.55367231638418</c:v>
                </c:pt>
                <c:pt idx="5">
                  <c:v>73.497267759562845</c:v>
                </c:pt>
                <c:pt idx="6">
                  <c:v>67.394366197183103</c:v>
                </c:pt>
                <c:pt idx="7">
                  <c:v>67.213114754098356</c:v>
                </c:pt>
                <c:pt idx="8">
                  <c:v>50.621118012422357</c:v>
                </c:pt>
                <c:pt idx="9">
                  <c:v>50.172727272727272</c:v>
                </c:pt>
                <c:pt idx="10">
                  <c:v>43.737424547283702</c:v>
                </c:pt>
                <c:pt idx="11">
                  <c:v>43.083003952569172</c:v>
                </c:pt>
                <c:pt idx="12">
                  <c:v>42.307692307692307</c:v>
                </c:pt>
                <c:pt idx="13">
                  <c:v>40.78611536498213</c:v>
                </c:pt>
                <c:pt idx="14">
                  <c:v>38.948393378773126</c:v>
                </c:pt>
                <c:pt idx="15">
                  <c:v>31.335149863760218</c:v>
                </c:pt>
                <c:pt idx="16">
                  <c:v>18.232044198895029</c:v>
                </c:pt>
                <c:pt idx="17">
                  <c:v>1.0526315789473684</c:v>
                </c:pt>
              </c:numCache>
            </c:numRef>
          </c:val>
        </c:ser>
        <c:gapWidth val="18"/>
        <c:axId val="143438976"/>
        <c:axId val="143440512"/>
      </c:barChart>
      <c:barChart>
        <c:barDir val="bar"/>
        <c:grouping val="clustered"/>
        <c:ser>
          <c:idx val="1"/>
          <c:order val="1"/>
          <c:tx>
            <c:strRef>
              <c:f>'fórmula de contratación por mer'!$L$4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spPr>
              <a:gradFill flip="none" rotWithShape="1"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1"/>
                <a:tileRect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Finlandia</c:v>
                </c:pt>
                <c:pt idx="1">
                  <c:v>Noruega</c:v>
                </c:pt>
                <c:pt idx="2">
                  <c:v>Total nórdicos</c:v>
                </c:pt>
                <c:pt idx="3">
                  <c:v>Dinamarca</c:v>
                </c:pt>
                <c:pt idx="4">
                  <c:v>Suecia</c:v>
                </c:pt>
                <c:pt idx="5">
                  <c:v>Holanda</c:v>
                </c:pt>
                <c:pt idx="6">
                  <c:v>Alemania</c:v>
                </c:pt>
                <c:pt idx="7">
                  <c:v>Suiza + Austria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Reino Unido</c:v>
                </c:pt>
                <c:pt idx="11">
                  <c:v>Rusia</c:v>
                </c:pt>
                <c:pt idx="12">
                  <c:v>Italia</c:v>
                </c:pt>
                <c:pt idx="13">
                  <c:v>Península</c:v>
                </c:pt>
                <c:pt idx="14">
                  <c:v>España</c:v>
                </c:pt>
                <c:pt idx="15">
                  <c:v>Francia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'fórmula de contratación por mer'!$L$5:$L$22</c:f>
              <c:numCache>
                <c:formatCode>0.0%</c:formatCode>
                <c:ptCount val="18"/>
                <c:pt idx="0">
                  <c:v>0.10216500519845884</c:v>
                </c:pt>
                <c:pt idx="1">
                  <c:v>6.4562787639710795E-2</c:v>
                </c:pt>
                <c:pt idx="2">
                  <c:v>6.4611132057631915E-2</c:v>
                </c:pt>
                <c:pt idx="3">
                  <c:v>9.5591104174795216E-2</c:v>
                </c:pt>
                <c:pt idx="4">
                  <c:v>1.3897873808599526E-2</c:v>
                </c:pt>
                <c:pt idx="5">
                  <c:v>-3.1987205117952722E-2</c:v>
                </c:pt>
                <c:pt idx="6">
                  <c:v>-7.2999671178823888E-2</c:v>
                </c:pt>
                <c:pt idx="7">
                  <c:v>1.8558614290133946E-3</c:v>
                </c:pt>
                <c:pt idx="8">
                  <c:v>-0.20309329069552928</c:v>
                </c:pt>
                <c:pt idx="9">
                  <c:v>-7.7398863256435968E-2</c:v>
                </c:pt>
                <c:pt idx="10">
                  <c:v>-6.7808896978601818E-2</c:v>
                </c:pt>
                <c:pt idx="11">
                  <c:v>-7.1663843402973826E-2</c:v>
                </c:pt>
                <c:pt idx="12">
                  <c:v>-0.14679487179487183</c:v>
                </c:pt>
                <c:pt idx="13">
                  <c:v>-0.20299595820602545</c:v>
                </c:pt>
                <c:pt idx="14">
                  <c:v>-0.20351317636661548</c:v>
                </c:pt>
                <c:pt idx="15">
                  <c:v>-0.26723957241668417</c:v>
                </c:pt>
                <c:pt idx="16">
                  <c:v>-0.10402525651144423</c:v>
                </c:pt>
                <c:pt idx="17">
                  <c:v>-0.58245614035087723</c:v>
                </c:pt>
              </c:numCache>
            </c:numRef>
          </c:val>
        </c:ser>
        <c:gapWidth val="18"/>
        <c:axId val="143452032"/>
        <c:axId val="143450496"/>
      </c:barChart>
      <c:catAx>
        <c:axId val="143438976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3440512"/>
        <c:crosses val="autoZero"/>
        <c:auto val="1"/>
        <c:lblAlgn val="ctr"/>
        <c:lblOffset val="100"/>
      </c:catAx>
      <c:valAx>
        <c:axId val="143440512"/>
        <c:scaling>
          <c:orientation val="minMax"/>
        </c:scaling>
        <c:delete val="1"/>
        <c:axPos val="t"/>
        <c:numFmt formatCode="0.0" sourceLinked="1"/>
        <c:tickLblPos val="none"/>
        <c:crossAx val="143438976"/>
        <c:crosses val="autoZero"/>
        <c:crossBetween val="between"/>
      </c:valAx>
      <c:valAx>
        <c:axId val="143450496"/>
        <c:scaling>
          <c:orientation val="minMax"/>
        </c:scaling>
        <c:delete val="1"/>
        <c:axPos val="t"/>
        <c:numFmt formatCode="0.0%" sourceLinked="1"/>
        <c:tickLblPos val="none"/>
        <c:crossAx val="143452032"/>
        <c:crosses val="autoZero"/>
        <c:crossBetween val="between"/>
      </c:valAx>
      <c:catAx>
        <c:axId val="143452032"/>
        <c:scaling>
          <c:orientation val="maxMin"/>
        </c:scaling>
        <c:delete val="1"/>
        <c:axPos val="r"/>
        <c:numFmt formatCode="General" sourceLinked="1"/>
        <c:tickLblPos val="none"/>
        <c:crossAx val="14345049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7241569877079332"/>
          <c:y val="9.5606584741760842E-2"/>
          <c:w val="0.66671515767274525"/>
          <c:h val="2.9855075646925633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Edad!$F$4</c:f>
          <c:strCache>
            <c:ptCount val="1"/>
            <c:pt idx="0">
              <c:v>2010</c:v>
            </c:pt>
          </c:strCache>
        </c:strRef>
      </c:tx>
      <c:layout>
        <c:manualLayout>
          <c:xMode val="edge"/>
          <c:yMode val="edge"/>
          <c:x val="0.48491977162649413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97"/>
          <c:y val="0.23647541765922891"/>
          <c:w val="0.67420551812469376"/>
          <c:h val="0.6562316915413064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5244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Edad!$F$5:$F$11</c:f>
              <c:numCache>
                <c:formatCode>0.0</c:formatCode>
                <c:ptCount val="7"/>
                <c:pt idx="0">
                  <c:v>10.018181818181818</c:v>
                </c:pt>
                <c:pt idx="1">
                  <c:v>9.7363636363636363</c:v>
                </c:pt>
                <c:pt idx="2">
                  <c:v>28.063636363636363</c:v>
                </c:pt>
                <c:pt idx="3">
                  <c:v>10.154545454545454</c:v>
                </c:pt>
                <c:pt idx="4">
                  <c:v>18.054545454545455</c:v>
                </c:pt>
                <c:pt idx="5">
                  <c:v>19.018181818181819</c:v>
                </c:pt>
                <c:pt idx="6">
                  <c:v>4.9545454545454541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FÓRMULA DE CONTRATACIÓN  INDEPENDIENTE POR NACIONALIDADES (%)</a:t>
            </a: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5391337812978682"/>
          <c:y val="0.13077790017083726"/>
          <c:w val="0.65827633715873823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 por mer'!$H$76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8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75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 por mer'!$C$77:$C$94</c:f>
              <c:strCache>
                <c:ptCount val="18"/>
                <c:pt idx="0">
                  <c:v>Canarias</c:v>
                </c:pt>
                <c:pt idx="1">
                  <c:v>Irlanda</c:v>
                </c:pt>
                <c:pt idx="2">
                  <c:v>Francia</c:v>
                </c:pt>
                <c:pt idx="3">
                  <c:v>España</c:v>
                </c:pt>
                <c:pt idx="4">
                  <c:v>Península</c:v>
                </c:pt>
                <c:pt idx="5">
                  <c:v>Italia</c:v>
                </c:pt>
                <c:pt idx="6">
                  <c:v>Reino Unido</c:v>
                </c:pt>
                <c:pt idx="7">
                  <c:v>Rusia</c:v>
                </c:pt>
                <c:pt idx="8">
                  <c:v>Media nacionalidades</c:v>
                </c:pt>
                <c:pt idx="9">
                  <c:v>Bélgica</c:v>
                </c:pt>
                <c:pt idx="10">
                  <c:v>Suiza + Austria</c:v>
                </c:pt>
                <c:pt idx="11">
                  <c:v>Alemania</c:v>
                </c:pt>
                <c:pt idx="12">
                  <c:v>Holanda</c:v>
                </c:pt>
                <c:pt idx="13">
                  <c:v>Suecia</c:v>
                </c:pt>
                <c:pt idx="14">
                  <c:v>Dinamarca</c:v>
                </c:pt>
                <c:pt idx="15">
                  <c:v>Noruega</c:v>
                </c:pt>
                <c:pt idx="16">
                  <c:v>Total nórdicos</c:v>
                </c:pt>
                <c:pt idx="17">
                  <c:v>Finlandia</c:v>
                </c:pt>
              </c:strCache>
            </c:strRef>
          </c:cat>
          <c:val>
            <c:numRef>
              <c:f>'fórmula de contratación por mer'!$H$77:$H$94</c:f>
              <c:numCache>
                <c:formatCode>0.0</c:formatCode>
                <c:ptCount val="18"/>
                <c:pt idx="0">
                  <c:v>96.84210526315789</c:v>
                </c:pt>
                <c:pt idx="1">
                  <c:v>76.795580110497241</c:v>
                </c:pt>
                <c:pt idx="2">
                  <c:v>64.305177111716617</c:v>
                </c:pt>
                <c:pt idx="3">
                  <c:v>57.692307692307693</c:v>
                </c:pt>
                <c:pt idx="4">
                  <c:v>55.793772332822869</c:v>
                </c:pt>
                <c:pt idx="5">
                  <c:v>55.594405594405593</c:v>
                </c:pt>
                <c:pt idx="6">
                  <c:v>55.005030181086525</c:v>
                </c:pt>
                <c:pt idx="7">
                  <c:v>52.569169960474305</c:v>
                </c:pt>
                <c:pt idx="8">
                  <c:v>47.427272727272729</c:v>
                </c:pt>
                <c:pt idx="9">
                  <c:v>44.720496894409941</c:v>
                </c:pt>
                <c:pt idx="10">
                  <c:v>31.693989071038253</c:v>
                </c:pt>
                <c:pt idx="11">
                  <c:v>30.211267605633804</c:v>
                </c:pt>
                <c:pt idx="12">
                  <c:v>24.863387978142079</c:v>
                </c:pt>
                <c:pt idx="13">
                  <c:v>21.186440677966104</c:v>
                </c:pt>
                <c:pt idx="14">
                  <c:v>20.600858369098713</c:v>
                </c:pt>
                <c:pt idx="15">
                  <c:v>20.512820512820515</c:v>
                </c:pt>
                <c:pt idx="16">
                  <c:v>20.381613183000866</c:v>
                </c:pt>
                <c:pt idx="17">
                  <c:v>19.277108433734938</c:v>
                </c:pt>
              </c:numCache>
            </c:numRef>
          </c:val>
        </c:ser>
        <c:gapWidth val="18"/>
        <c:axId val="143299328"/>
        <c:axId val="143300864"/>
      </c:barChart>
      <c:barChart>
        <c:barDir val="bar"/>
        <c:grouping val="clustered"/>
        <c:ser>
          <c:idx val="1"/>
          <c:order val="1"/>
          <c:tx>
            <c:strRef>
              <c:f>'fórmula de contratación por mer'!$L$76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'fórmula de contratación por mer'!$C$77:$C$94</c:f>
              <c:strCache>
                <c:ptCount val="18"/>
                <c:pt idx="0">
                  <c:v>Canarias</c:v>
                </c:pt>
                <c:pt idx="1">
                  <c:v>Irlanda</c:v>
                </c:pt>
                <c:pt idx="2">
                  <c:v>Francia</c:v>
                </c:pt>
                <c:pt idx="3">
                  <c:v>España</c:v>
                </c:pt>
                <c:pt idx="4">
                  <c:v>Península</c:v>
                </c:pt>
                <c:pt idx="5">
                  <c:v>Italia</c:v>
                </c:pt>
                <c:pt idx="6">
                  <c:v>Reino Unido</c:v>
                </c:pt>
                <c:pt idx="7">
                  <c:v>Rusia</c:v>
                </c:pt>
                <c:pt idx="8">
                  <c:v>Media nacionalidades</c:v>
                </c:pt>
                <c:pt idx="9">
                  <c:v>Bélgica</c:v>
                </c:pt>
                <c:pt idx="10">
                  <c:v>Suiza + Austria</c:v>
                </c:pt>
                <c:pt idx="11">
                  <c:v>Alemania</c:v>
                </c:pt>
                <c:pt idx="12">
                  <c:v>Holanda</c:v>
                </c:pt>
                <c:pt idx="13">
                  <c:v>Suecia</c:v>
                </c:pt>
                <c:pt idx="14">
                  <c:v>Dinamarca</c:v>
                </c:pt>
                <c:pt idx="15">
                  <c:v>Noruega</c:v>
                </c:pt>
                <c:pt idx="16">
                  <c:v>Total nórdicos</c:v>
                </c:pt>
                <c:pt idx="17">
                  <c:v>Finlandia</c:v>
                </c:pt>
              </c:strCache>
            </c:strRef>
          </c:cat>
          <c:val>
            <c:numRef>
              <c:f>'fórmula de contratación por mer'!$L$77:$L$94</c:f>
              <c:numCache>
                <c:formatCode>0.0%</c:formatCode>
                <c:ptCount val="18"/>
                <c:pt idx="0">
                  <c:v>1.9841639496972485E-2</c:v>
                </c:pt>
                <c:pt idx="1">
                  <c:v>-2.8761780955476102E-2</c:v>
                </c:pt>
                <c:pt idx="2">
                  <c:v>0.16361749059296726</c:v>
                </c:pt>
                <c:pt idx="3">
                  <c:v>0.17226349069924485</c:v>
                </c:pt>
                <c:pt idx="4">
                  <c:v>0.18782004782246564</c:v>
                </c:pt>
                <c:pt idx="5">
                  <c:v>0.11188811188811187</c:v>
                </c:pt>
                <c:pt idx="6">
                  <c:v>4.4801714610147592E-2</c:v>
                </c:pt>
                <c:pt idx="7">
                  <c:v>-8.8521080368908489E-3</c:v>
                </c:pt>
                <c:pt idx="8">
                  <c:v>6.23091020158828E-2</c:v>
                </c:pt>
                <c:pt idx="9">
                  <c:v>0.2811818029209332</c:v>
                </c:pt>
                <c:pt idx="10">
                  <c:v>1.5300546448089314E-3</c:v>
                </c:pt>
                <c:pt idx="11">
                  <c:v>0.15144831251660906</c:v>
                </c:pt>
                <c:pt idx="12">
                  <c:v>6.7995529061102955E-2</c:v>
                </c:pt>
                <c:pt idx="13">
                  <c:v>-0.12479822437449539</c:v>
                </c:pt>
                <c:pt idx="14">
                  <c:v>-0.2822926761733352</c:v>
                </c:pt>
                <c:pt idx="15">
                  <c:v>-0.1794871794871794</c:v>
                </c:pt>
                <c:pt idx="16">
                  <c:v>-0.21728405647030891</c:v>
                </c:pt>
                <c:pt idx="17">
                  <c:v>-0.28437035814490852</c:v>
                </c:pt>
              </c:numCache>
            </c:numRef>
          </c:val>
        </c:ser>
        <c:gapWidth val="18"/>
        <c:axId val="143320576"/>
        <c:axId val="143319040"/>
      </c:barChart>
      <c:catAx>
        <c:axId val="143299328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3300864"/>
        <c:crosses val="autoZero"/>
        <c:auto val="1"/>
        <c:lblAlgn val="ctr"/>
        <c:lblOffset val="100"/>
      </c:catAx>
      <c:valAx>
        <c:axId val="143300864"/>
        <c:scaling>
          <c:orientation val="minMax"/>
        </c:scaling>
        <c:delete val="1"/>
        <c:axPos val="t"/>
        <c:numFmt formatCode="0.0" sourceLinked="1"/>
        <c:tickLblPos val="none"/>
        <c:crossAx val="143299328"/>
        <c:crosses val="autoZero"/>
        <c:crossBetween val="between"/>
      </c:valAx>
      <c:valAx>
        <c:axId val="143319040"/>
        <c:scaling>
          <c:orientation val="minMax"/>
        </c:scaling>
        <c:delete val="1"/>
        <c:axPos val="t"/>
        <c:numFmt formatCode="0.0%" sourceLinked="1"/>
        <c:tickLblPos val="none"/>
        <c:crossAx val="143320576"/>
        <c:crosses val="autoZero"/>
        <c:crossBetween val="between"/>
      </c:valAx>
      <c:catAx>
        <c:axId val="143320576"/>
        <c:scaling>
          <c:orientation val="maxMin"/>
        </c:scaling>
        <c:delete val="1"/>
        <c:axPos val="r"/>
        <c:numFmt formatCode="General" sourceLinked="1"/>
        <c:tickLblPos val="none"/>
        <c:crossAx val="14331904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7241569877079344"/>
          <c:y val="9.5606584741760842E-2"/>
          <c:w val="0.66671515767274558"/>
          <c:h val="2.985507564692565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SERVICIOS CONTRATADOS POR LOS TURISTAS EN ORIGEN (%) </a:t>
            </a:r>
          </a:p>
        </c:rich>
      </c:tx>
      <c:layout>
        <c:manualLayout>
          <c:xMode val="edge"/>
          <c:yMode val="edge"/>
          <c:x val="0.15322485679389194"/>
          <c:y val="2.3068046559673412E-3"/>
        </c:manualLayout>
      </c:layout>
    </c:title>
    <c:plotArea>
      <c:layout>
        <c:manualLayout>
          <c:layoutTarget val="inner"/>
          <c:xMode val="edge"/>
          <c:yMode val="edge"/>
          <c:x val="0.42088333017778717"/>
          <c:y val="0.11619488550676371"/>
          <c:w val="0.54111721183366934"/>
          <c:h val="0.83255169362705772"/>
        </c:manualLayout>
      </c:layout>
      <c:barChart>
        <c:barDir val="bar"/>
        <c:grouping val="clustered"/>
        <c:ser>
          <c:idx val="0"/>
          <c:order val="0"/>
          <c:tx>
            <c:strRef>
              <c:f>'Servi contrata origen '!$H$5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'!$H$6,'Servi contrata origen '!$H$8:$H$12)</c:f>
              <c:numCache>
                <c:formatCode>0.0</c:formatCode>
                <c:ptCount val="6"/>
                <c:pt idx="0">
                  <c:v>15.1</c:v>
                </c:pt>
                <c:pt idx="1">
                  <c:v>25.2</c:v>
                </c:pt>
                <c:pt idx="2">
                  <c:v>8.754545454545454</c:v>
                </c:pt>
                <c:pt idx="3">
                  <c:v>24.454545454545453</c:v>
                </c:pt>
                <c:pt idx="4">
                  <c:v>4.5</c:v>
                </c:pt>
                <c:pt idx="5">
                  <c:v>21.990909090909092</c:v>
                </c:pt>
              </c:numCache>
            </c:numRef>
          </c:val>
        </c:ser>
        <c:gapWidth val="66"/>
        <c:axId val="143668352"/>
        <c:axId val="143669888"/>
      </c:barChart>
      <c:barChart>
        <c:barDir val="bar"/>
        <c:grouping val="clustered"/>
        <c:ser>
          <c:idx val="1"/>
          <c:order val="1"/>
          <c:tx>
            <c:strRef>
              <c:f>'Servi contrata origen '!$L$5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'!$L$6,'Servi contrata origen '!$L$8:$L$12)</c:f>
              <c:numCache>
                <c:formatCode>0.0%</c:formatCode>
                <c:ptCount val="6"/>
                <c:pt idx="0">
                  <c:v>-3.5983749274521193E-2</c:v>
                </c:pt>
                <c:pt idx="1">
                  <c:v>-1.7369727047146344E-2</c:v>
                </c:pt>
                <c:pt idx="2">
                  <c:v>0.22988505747126431</c:v>
                </c:pt>
                <c:pt idx="3">
                  <c:v>-0.10838581372224065</c:v>
                </c:pt>
                <c:pt idx="4">
                  <c:v>-0.26775147928994081</c:v>
                </c:pt>
                <c:pt idx="5">
                  <c:v>0.22171717171717176</c:v>
                </c:pt>
              </c:numCache>
            </c:numRef>
          </c:val>
        </c:ser>
        <c:axId val="143681408"/>
        <c:axId val="143679872"/>
      </c:barChart>
      <c:catAx>
        <c:axId val="143668352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3669888"/>
        <c:crosses val="autoZero"/>
        <c:auto val="1"/>
        <c:lblAlgn val="ctr"/>
        <c:lblOffset val="100"/>
      </c:catAx>
      <c:valAx>
        <c:axId val="143669888"/>
        <c:scaling>
          <c:orientation val="minMax"/>
        </c:scaling>
        <c:delete val="1"/>
        <c:axPos val="t"/>
        <c:numFmt formatCode="0.0" sourceLinked="1"/>
        <c:tickLblPos val="none"/>
        <c:crossAx val="143668352"/>
        <c:crosses val="autoZero"/>
        <c:crossBetween val="between"/>
      </c:valAx>
      <c:valAx>
        <c:axId val="143679872"/>
        <c:scaling>
          <c:orientation val="minMax"/>
        </c:scaling>
        <c:delete val="1"/>
        <c:axPos val="t"/>
        <c:numFmt formatCode="0.0%" sourceLinked="1"/>
        <c:tickLblPos val="none"/>
        <c:crossAx val="143681408"/>
        <c:crosses val="autoZero"/>
        <c:crossBetween val="between"/>
      </c:valAx>
      <c:catAx>
        <c:axId val="143681408"/>
        <c:scaling>
          <c:orientation val="maxMin"/>
        </c:scaling>
        <c:delete val="1"/>
        <c:axPos val="r"/>
        <c:numFmt formatCode="General" sourceLinked="1"/>
        <c:tickLblPos val="none"/>
        <c:crossAx val="14367987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256314247847733"/>
          <c:y val="5.5247971510417597E-2"/>
          <c:w val="0.3431854851704319"/>
          <c:h val="5.2869601418667034E-2"/>
        </c:manualLayout>
      </c:layout>
      <c:txPr>
        <a:bodyPr/>
        <a:lstStyle/>
        <a:p>
          <a:pPr rtl="0">
            <a:defRPr sz="12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'escala nacionalidad'!$C$3:$J$3</c:f>
          <c:strCache>
            <c:ptCount val="1"/>
            <c:pt idx="0">
              <c:v>PORCENTAJE DE TURISTAS QUE REALIZAN ESCALA EN SU VIAJE A TENERIFE POR NACIONALIDADES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57742782152232"/>
          <c:y val="0.13840409124117259"/>
          <c:w val="0.79017880096366255"/>
          <c:h val="0.81634584336751914"/>
        </c:manualLayout>
      </c:layout>
      <c:barChart>
        <c:barDir val="bar"/>
        <c:grouping val="clustered"/>
        <c:ser>
          <c:idx val="0"/>
          <c:order val="0"/>
          <c:tx>
            <c:strRef>
              <c:f>'escala nacionalidad'!$H$4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6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gradFill flip="none" rotWithShape="1"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  <a:tileRect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'escala nacionalidad'!$C$5:$C$22</c:f>
              <c:strCache>
                <c:ptCount val="18"/>
                <c:pt idx="0">
                  <c:v>Italia</c:v>
                </c:pt>
                <c:pt idx="1">
                  <c:v>Rusia</c:v>
                </c:pt>
                <c:pt idx="2">
                  <c:v>Francia</c:v>
                </c:pt>
                <c:pt idx="3">
                  <c:v>Holanda</c:v>
                </c:pt>
                <c:pt idx="4">
                  <c:v>Suiza + Austria</c:v>
                </c:pt>
                <c:pt idx="5">
                  <c:v>Alemania</c:v>
                </c:pt>
                <c:pt idx="6">
                  <c:v>Todos los países</c:v>
                </c:pt>
                <c:pt idx="7">
                  <c:v>Bélgica</c:v>
                </c:pt>
                <c:pt idx="8">
                  <c:v>Península</c:v>
                </c:pt>
                <c:pt idx="9">
                  <c:v>España</c:v>
                </c:pt>
                <c:pt idx="10">
                  <c:v>Suecia</c:v>
                </c:pt>
                <c:pt idx="11">
                  <c:v>Dinamarca</c:v>
                </c:pt>
                <c:pt idx="12">
                  <c:v>Total nórdicos</c:v>
                </c:pt>
                <c:pt idx="13">
                  <c:v>Noruega</c:v>
                </c:pt>
                <c:pt idx="14">
                  <c:v>Finlandia</c:v>
                </c:pt>
                <c:pt idx="15">
                  <c:v>Irlanda</c:v>
                </c:pt>
                <c:pt idx="16">
                  <c:v>Reino Unido</c:v>
                </c:pt>
                <c:pt idx="17">
                  <c:v>Canarias</c:v>
                </c:pt>
              </c:strCache>
            </c:strRef>
          </c:cat>
          <c:val>
            <c:numRef>
              <c:f>'escala nacionalidad'!$H$5:$H$22</c:f>
              <c:numCache>
                <c:formatCode>0.0</c:formatCode>
                <c:ptCount val="18"/>
                <c:pt idx="0">
                  <c:v>36.363636363636367</c:v>
                </c:pt>
                <c:pt idx="1">
                  <c:v>36.363636363636367</c:v>
                </c:pt>
                <c:pt idx="2">
                  <c:v>31.607629427792915</c:v>
                </c:pt>
                <c:pt idx="3">
                  <c:v>27.868852459016395</c:v>
                </c:pt>
                <c:pt idx="4">
                  <c:v>25.136612021857925</c:v>
                </c:pt>
                <c:pt idx="5">
                  <c:v>13.450704225352112</c:v>
                </c:pt>
                <c:pt idx="6">
                  <c:v>9.5181818181818176</c:v>
                </c:pt>
                <c:pt idx="7">
                  <c:v>9.316770186335404</c:v>
                </c:pt>
                <c:pt idx="8">
                  <c:v>7.4017355793772337</c:v>
                </c:pt>
                <c:pt idx="9">
                  <c:v>7.0593962999026294</c:v>
                </c:pt>
                <c:pt idx="10">
                  <c:v>5.6497175141242941</c:v>
                </c:pt>
                <c:pt idx="11">
                  <c:v>4.2918454935622314</c:v>
                </c:pt>
                <c:pt idx="12">
                  <c:v>3.5559410234171724</c:v>
                </c:pt>
                <c:pt idx="13">
                  <c:v>2.1367521367521367</c:v>
                </c:pt>
                <c:pt idx="14">
                  <c:v>1.8072289156626506</c:v>
                </c:pt>
                <c:pt idx="15">
                  <c:v>1.1049723756906078</c:v>
                </c:pt>
                <c:pt idx="16">
                  <c:v>0.70422535211267601</c:v>
                </c:pt>
                <c:pt idx="17">
                  <c:v>0</c:v>
                </c:pt>
              </c:numCache>
            </c:numRef>
          </c:val>
        </c:ser>
        <c:gapWidth val="22"/>
        <c:overlap val="-73"/>
        <c:axId val="143774848"/>
        <c:axId val="143776384"/>
      </c:barChart>
      <c:barChart>
        <c:barDir val="bar"/>
        <c:grouping val="clustered"/>
        <c:ser>
          <c:idx val="1"/>
          <c:order val="1"/>
          <c:tx>
            <c:strRef>
              <c:f>'escala nacionalidad'!$L$4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Lbls>
            <c:dLbl>
              <c:idx val="17"/>
              <c:layout>
                <c:manualLayout>
                  <c:x val="5.2941176470588068E-2"/>
                  <c:y val="6.8728522336769784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4.1512582985950293E-2"/>
                  <c:y val="1.8038982240622052E-7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dLblPos val="inBase"/>
            <c:showVal val="1"/>
          </c:dLbls>
          <c:cat>
            <c:strRef>
              <c:f>'escala nacionalidad'!$C$5:$C$22</c:f>
              <c:strCache>
                <c:ptCount val="18"/>
                <c:pt idx="0">
                  <c:v>Italia</c:v>
                </c:pt>
                <c:pt idx="1">
                  <c:v>Rusia</c:v>
                </c:pt>
                <c:pt idx="2">
                  <c:v>Francia</c:v>
                </c:pt>
                <c:pt idx="3">
                  <c:v>Holanda</c:v>
                </c:pt>
                <c:pt idx="4">
                  <c:v>Suiza + Austria</c:v>
                </c:pt>
                <c:pt idx="5">
                  <c:v>Alemania</c:v>
                </c:pt>
                <c:pt idx="6">
                  <c:v>Todos los países</c:v>
                </c:pt>
                <c:pt idx="7">
                  <c:v>Bélgica</c:v>
                </c:pt>
                <c:pt idx="8">
                  <c:v>Península</c:v>
                </c:pt>
                <c:pt idx="9">
                  <c:v>España</c:v>
                </c:pt>
                <c:pt idx="10">
                  <c:v>Suecia</c:v>
                </c:pt>
                <c:pt idx="11">
                  <c:v>Dinamarca</c:v>
                </c:pt>
                <c:pt idx="12">
                  <c:v>Total nórdicos</c:v>
                </c:pt>
                <c:pt idx="13">
                  <c:v>Noruega</c:v>
                </c:pt>
                <c:pt idx="14">
                  <c:v>Finlandia</c:v>
                </c:pt>
                <c:pt idx="15">
                  <c:v>Irlanda</c:v>
                </c:pt>
                <c:pt idx="16">
                  <c:v>Reino Unido</c:v>
                </c:pt>
                <c:pt idx="17">
                  <c:v>Canarias</c:v>
                </c:pt>
              </c:strCache>
            </c:strRef>
          </c:cat>
          <c:val>
            <c:numRef>
              <c:f>'escala nacionalidad'!$L$5:$L$23</c:f>
              <c:numCache>
                <c:formatCode>0.0%</c:formatCode>
                <c:ptCount val="19"/>
                <c:pt idx="0">
                  <c:v>-0.16981132075471683</c:v>
                </c:pt>
                <c:pt idx="1">
                  <c:v>0.400386847195358</c:v>
                </c:pt>
                <c:pt idx="2">
                  <c:v>-0.30872522690294635</c:v>
                </c:pt>
                <c:pt idx="3">
                  <c:v>9.7336065573770725E-2</c:v>
                </c:pt>
                <c:pt idx="4">
                  <c:v>-9.736711376055629E-2</c:v>
                </c:pt>
                <c:pt idx="5">
                  <c:v>-0.25994958075300056</c:v>
                </c:pt>
                <c:pt idx="6">
                  <c:v>-0.11120543293718166</c:v>
                </c:pt>
                <c:pt idx="7">
                  <c:v>-0.39536062872353905</c:v>
                </c:pt>
                <c:pt idx="8">
                  <c:v>-5.9475798369186039E-2</c:v>
                </c:pt>
                <c:pt idx="9">
                  <c:v>-5.899356127999511E-2</c:v>
                </c:pt>
                <c:pt idx="10">
                  <c:v>-0.18314500941619571</c:v>
                </c:pt>
                <c:pt idx="11">
                  <c:v>-0.48497854077253222</c:v>
                </c:pt>
                <c:pt idx="12">
                  <c:v>-0.4869285094783794</c:v>
                </c:pt>
                <c:pt idx="13">
                  <c:v>-0.58214624881291543</c:v>
                </c:pt>
                <c:pt idx="14">
                  <c:v>-0.74223208623969561</c:v>
                </c:pt>
                <c:pt idx="15">
                  <c:v>-4.9723756906077332E-2</c:v>
                </c:pt>
                <c:pt idx="16">
                  <c:v>-0.38794992175273868</c:v>
                </c:pt>
                <c:pt idx="17">
                  <c:v>0</c:v>
                </c:pt>
                <c:pt idx="18">
                  <c:v>0.31585324480201615</c:v>
                </c:pt>
              </c:numCache>
            </c:numRef>
          </c:val>
        </c:ser>
        <c:gapWidth val="18"/>
        <c:axId val="143779712"/>
        <c:axId val="143778176"/>
      </c:barChart>
      <c:catAx>
        <c:axId val="143774848"/>
        <c:scaling>
          <c:orientation val="maxMin"/>
        </c:scaling>
        <c:axPos val="l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3776384"/>
        <c:crosses val="autoZero"/>
        <c:auto val="1"/>
        <c:lblAlgn val="ctr"/>
        <c:lblOffset val="100"/>
      </c:catAx>
      <c:valAx>
        <c:axId val="143776384"/>
        <c:scaling>
          <c:orientation val="minMax"/>
        </c:scaling>
        <c:delete val="1"/>
        <c:axPos val="t"/>
        <c:numFmt formatCode="0.0" sourceLinked="1"/>
        <c:tickLblPos val="none"/>
        <c:crossAx val="143774848"/>
        <c:crosses val="autoZero"/>
        <c:crossBetween val="between"/>
      </c:valAx>
      <c:valAx>
        <c:axId val="143778176"/>
        <c:scaling>
          <c:orientation val="minMax"/>
        </c:scaling>
        <c:delete val="1"/>
        <c:axPos val="t"/>
        <c:numFmt formatCode="0.0%" sourceLinked="1"/>
        <c:tickLblPos val="none"/>
        <c:crossAx val="143779712"/>
        <c:crosses val="autoZero"/>
        <c:crossBetween val="between"/>
      </c:valAx>
      <c:catAx>
        <c:axId val="143779712"/>
        <c:scaling>
          <c:orientation val="maxMin"/>
        </c:scaling>
        <c:delete val="1"/>
        <c:axPos val="r"/>
        <c:tickLblPos val="none"/>
        <c:crossAx val="14377817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9003396634244249"/>
          <c:y val="9.0524844188291625E-2"/>
          <c:w val="0.68235543137752963"/>
          <c:h val="4.8451146996455856E-2"/>
        </c:manualLayout>
      </c:layout>
      <c:txPr>
        <a:bodyPr/>
        <a:lstStyle/>
        <a:p>
          <a:pPr>
            <a:defRPr sz="11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'Uso de internet'!$C$4:$L$4</c:f>
          <c:strCache>
            <c:ptCount val="1"/>
            <c:pt idx="0">
              <c:v>NIVEL DE USO DE INTERNET DE LOS TURISTAS  (%)</c:v>
            </c:pt>
          </c:strCache>
        </c:strRef>
      </c:tx>
      <c:layout>
        <c:manualLayout>
          <c:xMode val="edge"/>
          <c:yMode val="edge"/>
          <c:x val="0.18151339993391921"/>
          <c:y val="2.3067173637515842E-3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4183608237089498"/>
          <c:y val="0.13602706505793241"/>
          <c:w val="0.7824729307517051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'Uso de internet'!$H$5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6"/>
              <c:layout>
                <c:manualLayout>
                  <c:x val="5.4665409990574933E-2"/>
                  <c:y val="-"/>
                </c:manualLayout>
              </c:layout>
              <c:showVal val="1"/>
            </c:dLbl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internet'!$H$6:$H$12</c:f>
              <c:numCache>
                <c:formatCode>0.0</c:formatCode>
                <c:ptCount val="7"/>
                <c:pt idx="0">
                  <c:v>78.972727272727269</c:v>
                </c:pt>
                <c:pt idx="1">
                  <c:v>21.427272727272726</c:v>
                </c:pt>
                <c:pt idx="2">
                  <c:v>11.99090909090909</c:v>
                </c:pt>
                <c:pt idx="3">
                  <c:v>45.554545454545455</c:v>
                </c:pt>
                <c:pt idx="4">
                  <c:v>57.545454545454547</c:v>
                </c:pt>
                <c:pt idx="5">
                  <c:v>19.545454545454547</c:v>
                </c:pt>
                <c:pt idx="6">
                  <c:v>1.4818181818181819</c:v>
                </c:pt>
              </c:numCache>
            </c:numRef>
          </c:val>
        </c:ser>
        <c:gapWidth val="66"/>
        <c:axId val="144193408"/>
        <c:axId val="144194944"/>
      </c:barChart>
      <c:barChart>
        <c:barDir val="bar"/>
        <c:grouping val="clustered"/>
        <c:ser>
          <c:idx val="1"/>
          <c:order val="1"/>
          <c:tx>
            <c:strRef>
              <c:f>'Uso de internet'!$L$5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internet'!$L$6:$L$12</c:f>
              <c:numCache>
                <c:formatCode>0.0%</c:formatCode>
                <c:ptCount val="7"/>
                <c:pt idx="0">
                  <c:v>3.6140267175572394E-2</c:v>
                </c:pt>
                <c:pt idx="1">
                  <c:v>-9.0663580246913567E-2</c:v>
                </c:pt>
                <c:pt idx="2">
                  <c:v>4.022082018927442E-2</c:v>
                </c:pt>
                <c:pt idx="3">
                  <c:v>0.10764809902740935</c:v>
                </c:pt>
                <c:pt idx="4">
                  <c:v>9.2886740331491691E-2</c:v>
                </c:pt>
                <c:pt idx="5">
                  <c:v>-0.12743506493506485</c:v>
                </c:pt>
                <c:pt idx="6">
                  <c:v>7.2368421052631637E-2</c:v>
                </c:pt>
              </c:numCache>
            </c:numRef>
          </c:val>
        </c:ser>
        <c:axId val="144214656"/>
        <c:axId val="144213120"/>
      </c:barChart>
      <c:catAx>
        <c:axId val="144193408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194944"/>
        <c:crosses val="autoZero"/>
        <c:auto val="1"/>
        <c:lblAlgn val="ctr"/>
        <c:lblOffset val="100"/>
      </c:catAx>
      <c:valAx>
        <c:axId val="144194944"/>
        <c:scaling>
          <c:orientation val="minMax"/>
        </c:scaling>
        <c:delete val="1"/>
        <c:axPos val="t"/>
        <c:numFmt formatCode="0.0" sourceLinked="1"/>
        <c:tickLblPos val="none"/>
        <c:crossAx val="144193408"/>
        <c:crosses val="autoZero"/>
        <c:crossBetween val="between"/>
      </c:valAx>
      <c:valAx>
        <c:axId val="144213120"/>
        <c:scaling>
          <c:orientation val="minMax"/>
        </c:scaling>
        <c:delete val="1"/>
        <c:axPos val="t"/>
        <c:numFmt formatCode="0.0%" sourceLinked="1"/>
        <c:tickLblPos val="none"/>
        <c:crossAx val="144214656"/>
        <c:crosses val="autoZero"/>
        <c:crossBetween val="between"/>
      </c:valAx>
      <c:catAx>
        <c:axId val="144214656"/>
        <c:scaling>
          <c:orientation val="maxMin"/>
        </c:scaling>
        <c:delete val="1"/>
        <c:axPos val="r"/>
        <c:numFmt formatCode="General" sourceLinked="1"/>
        <c:tickLblPos val="none"/>
        <c:crossAx val="14421312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1064558023555255"/>
          <c:y val="5.5247964175472369E-2"/>
          <c:w val="0.57315725025418685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</c:chart>
  <c:spPr>
    <a:noFill/>
    <a:ln>
      <a:noFill/>
    </a:ln>
  </c:spPr>
  <c:printSettings>
    <c:headerFooter/>
    <c:pageMargins b="0.75000000000001132" l="0.70000000000000062" r="0.70000000000000062" t="0.75000000000001132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EVOLUCIÓN USO DE INTERNET Y  DE RESERVA-COMPRA ONLINE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9.5216035215329023E-2"/>
          <c:y val="0.27360407394728065"/>
          <c:w val="0.89146679535013107"/>
          <c:h val="0.5832680018258467"/>
        </c:manualLayout>
      </c:layout>
      <c:lineChart>
        <c:grouping val="standard"/>
        <c:ser>
          <c:idx val="0"/>
          <c:order val="0"/>
          <c:tx>
            <c:strRef>
              <c:f>'Uso de internet'!$C$6</c:f>
              <c:strCache>
                <c:ptCount val="1"/>
                <c:pt idx="0">
                  <c:v>Usó internet</c:v>
                </c:pt>
              </c:strCache>
            </c:strRef>
          </c:tx>
          <c:spPr>
            <a:ln w="50800"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Val val="1"/>
          </c:dLbls>
          <c:cat>
            <c:numRef>
              <c:f>'Uso de internet'!$D$5:$H$5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'Uso de internet'!$D$6:$H$6</c:f>
              <c:numCache>
                <c:formatCode>0.0</c:formatCode>
                <c:ptCount val="5"/>
                <c:pt idx="0">
                  <c:v>64.090909090909093</c:v>
                </c:pt>
                <c:pt idx="1">
                  <c:v>68.281818181818181</c:v>
                </c:pt>
                <c:pt idx="2">
                  <c:v>70.63636363636364</c:v>
                </c:pt>
                <c:pt idx="3">
                  <c:v>76.218181818181819</c:v>
                </c:pt>
                <c:pt idx="4">
                  <c:v>78.972727272727269</c:v>
                </c:pt>
              </c:numCache>
            </c:numRef>
          </c:val>
        </c:ser>
        <c:ser>
          <c:idx val="1"/>
          <c:order val="1"/>
          <c:tx>
            <c:strRef>
              <c:f>'Uso de internet'!$C$10</c:f>
              <c:strCache>
                <c:ptCount val="1"/>
                <c:pt idx="0">
                  <c:v>Reserva y compra</c:v>
                </c:pt>
              </c:strCache>
            </c:strRef>
          </c:tx>
          <c:spPr>
            <a:ln w="50800">
              <a:solidFill>
                <a:srgbClr val="1F497D">
                  <a:lumMod val="75000"/>
                </a:srgbClr>
              </a:solidFill>
            </a:ln>
          </c:spPr>
          <c:marker>
            <c:spPr>
              <a:solidFill>
                <a:schemeClr val="tx2">
                  <a:lumMod val="75000"/>
                </a:schemeClr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Pt>
            <c:idx val="3"/>
            <c:marker>
              <c:spPr>
                <a:solidFill>
                  <a:schemeClr val="tx2">
                    <a:lumMod val="75000"/>
                  </a:schemeClr>
                </a:solidFill>
                <a:ln>
                  <a:solidFill>
                    <a:srgbClr val="1F497D">
                      <a:lumMod val="75000"/>
                    </a:srgbClr>
                  </a:solidFill>
                  <a:prstDash val="sysDot"/>
                </a:ln>
              </c:spPr>
            </c:marke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b"/>
            <c:showVal val="1"/>
          </c:dLbls>
          <c:cat>
            <c:numRef>
              <c:f>'Uso de internet'!$D$5:$H$5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'Uso de internet'!$D$10:$H$10</c:f>
              <c:numCache>
                <c:formatCode>0.0</c:formatCode>
                <c:ptCount val="5"/>
                <c:pt idx="0">
                  <c:v>40.318181818181799</c:v>
                </c:pt>
                <c:pt idx="1">
                  <c:v>43.736363636363635</c:v>
                </c:pt>
                <c:pt idx="2">
                  <c:v>47.009090909090908</c:v>
                </c:pt>
                <c:pt idx="3">
                  <c:v>52.654545454545456</c:v>
                </c:pt>
                <c:pt idx="4">
                  <c:v>57.545454545454547</c:v>
                </c:pt>
              </c:numCache>
            </c:numRef>
          </c:val>
        </c:ser>
        <c:marker val="1"/>
        <c:axId val="144236544"/>
        <c:axId val="144238080"/>
      </c:lineChart>
      <c:catAx>
        <c:axId val="14423654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238080"/>
        <c:crosses val="autoZero"/>
        <c:auto val="1"/>
        <c:lblAlgn val="ctr"/>
        <c:lblOffset val="100"/>
      </c:catAx>
      <c:valAx>
        <c:axId val="144238080"/>
        <c:scaling>
          <c:orientation val="minMax"/>
          <c:max val="80"/>
          <c:min val="20"/>
        </c:scaling>
        <c:axPos val="l"/>
        <c:numFmt formatCode="0.0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236544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24485000020494568"/>
          <c:y val="0.16344602305146863"/>
          <c:w val="0.42015360983102917"/>
          <c:h val="6.5517802122560767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COMPRAN</a:t>
            </a:r>
            <a:r>
              <a:rPr lang="es-ES" sz="1600" baseline="0">
                <a:solidFill>
                  <a:schemeClr val="tx2">
                    <a:lumMod val="75000"/>
                  </a:schemeClr>
                </a:solidFill>
              </a:rPr>
              <a:t> Y RESERVAN ONLINE SU VIAJE A </a:t>
            </a: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542"/>
          <c:y val="0.14288573011241332"/>
          <c:w val="0.76366015837257073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'internet nacionalidad'!$H$29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7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75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'internet nacionalidad'!$C$30:$C$48</c:f>
              <c:strCache>
                <c:ptCount val="19"/>
                <c:pt idx="0">
                  <c:v>Noruega</c:v>
                </c:pt>
                <c:pt idx="1">
                  <c:v>Dinamarca</c:v>
                </c:pt>
                <c:pt idx="2">
                  <c:v>Finlandia</c:v>
                </c:pt>
                <c:pt idx="3">
                  <c:v>Irlanda</c:v>
                </c:pt>
                <c:pt idx="4">
                  <c:v>Total nórdicos</c:v>
                </c:pt>
                <c:pt idx="5">
                  <c:v>Reino Unido</c:v>
                </c:pt>
                <c:pt idx="6">
                  <c:v>Suecia</c:v>
                </c:pt>
                <c:pt idx="7">
                  <c:v>Todos los países</c:v>
                </c:pt>
                <c:pt idx="8">
                  <c:v>Francia</c:v>
                </c:pt>
                <c:pt idx="9">
                  <c:v>España</c:v>
                </c:pt>
                <c:pt idx="10">
                  <c:v>Península</c:v>
                </c:pt>
                <c:pt idx="11">
                  <c:v>Canarias</c:v>
                </c:pt>
                <c:pt idx="12">
                  <c:v>Bélgica</c:v>
                </c:pt>
                <c:pt idx="13">
                  <c:v>Holanda</c:v>
                </c:pt>
                <c:pt idx="14">
                  <c:v>Resto del Mundo</c:v>
                </c:pt>
                <c:pt idx="15">
                  <c:v>Italia</c:v>
                </c:pt>
                <c:pt idx="16">
                  <c:v>Rusia</c:v>
                </c:pt>
                <c:pt idx="17">
                  <c:v>Suiza + Austria</c:v>
                </c:pt>
                <c:pt idx="18">
                  <c:v>Alemania</c:v>
                </c:pt>
              </c:strCache>
            </c:strRef>
          </c:cat>
          <c:val>
            <c:numRef>
              <c:f>'internet nacionalidad'!$H$30:$H$48</c:f>
              <c:numCache>
                <c:formatCode>0.0</c:formatCode>
                <c:ptCount val="19"/>
                <c:pt idx="0">
                  <c:v>75.213675213675216</c:v>
                </c:pt>
                <c:pt idx="1">
                  <c:v>75.107296137339048</c:v>
                </c:pt>
                <c:pt idx="2">
                  <c:v>73.192771084337352</c:v>
                </c:pt>
                <c:pt idx="3">
                  <c:v>72.375690607734811</c:v>
                </c:pt>
                <c:pt idx="4">
                  <c:v>72.333044232437118</c:v>
                </c:pt>
                <c:pt idx="5">
                  <c:v>69.064386317907449</c:v>
                </c:pt>
                <c:pt idx="6">
                  <c:v>67.79661016949153</c:v>
                </c:pt>
                <c:pt idx="7">
                  <c:v>57.545454545454547</c:v>
                </c:pt>
                <c:pt idx="8">
                  <c:v>56.130790190735695</c:v>
                </c:pt>
                <c:pt idx="9">
                  <c:v>52.093476144109054</c:v>
                </c:pt>
                <c:pt idx="10">
                  <c:v>51.505870342011235</c:v>
                </c:pt>
                <c:pt idx="11">
                  <c:v>64.21052631578948</c:v>
                </c:pt>
                <c:pt idx="12">
                  <c:v>51.242236024844722</c:v>
                </c:pt>
                <c:pt idx="13">
                  <c:v>49.453551912568308</c:v>
                </c:pt>
                <c:pt idx="14">
                  <c:v>43.96355353075171</c:v>
                </c:pt>
                <c:pt idx="15">
                  <c:v>41.25874125874126</c:v>
                </c:pt>
                <c:pt idx="16">
                  <c:v>37.944664031620555</c:v>
                </c:pt>
                <c:pt idx="17">
                  <c:v>37.704918032786885</c:v>
                </c:pt>
                <c:pt idx="18">
                  <c:v>36.690140845070424</c:v>
                </c:pt>
              </c:numCache>
            </c:numRef>
          </c:val>
        </c:ser>
        <c:gapWidth val="31"/>
        <c:overlap val="1"/>
        <c:axId val="144051200"/>
        <c:axId val="144069376"/>
      </c:barChart>
      <c:barChart>
        <c:barDir val="bar"/>
        <c:grouping val="clustered"/>
        <c:ser>
          <c:idx val="1"/>
          <c:order val="1"/>
          <c:tx>
            <c:strRef>
              <c:f>'internet nacionalidad'!$L$4</c:f>
              <c:strCache>
                <c:ptCount val="1"/>
                <c:pt idx="0">
                  <c:v>var. 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502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531E-3"/>
                  <c:y val="-2.0039485582712332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'internet nacionalidad'!$C$30:$C$48</c:f>
              <c:strCache>
                <c:ptCount val="19"/>
                <c:pt idx="0">
                  <c:v>Noruega</c:v>
                </c:pt>
                <c:pt idx="1">
                  <c:v>Dinamarca</c:v>
                </c:pt>
                <c:pt idx="2">
                  <c:v>Finlandia</c:v>
                </c:pt>
                <c:pt idx="3">
                  <c:v>Irlanda</c:v>
                </c:pt>
                <c:pt idx="4">
                  <c:v>Total nórdicos</c:v>
                </c:pt>
                <c:pt idx="5">
                  <c:v>Reino Unido</c:v>
                </c:pt>
                <c:pt idx="6">
                  <c:v>Suecia</c:v>
                </c:pt>
                <c:pt idx="7">
                  <c:v>Todos los países</c:v>
                </c:pt>
                <c:pt idx="8">
                  <c:v>Francia</c:v>
                </c:pt>
                <c:pt idx="9">
                  <c:v>España</c:v>
                </c:pt>
                <c:pt idx="10">
                  <c:v>Península</c:v>
                </c:pt>
                <c:pt idx="11">
                  <c:v>Canarias</c:v>
                </c:pt>
                <c:pt idx="12">
                  <c:v>Bélgica</c:v>
                </c:pt>
                <c:pt idx="13">
                  <c:v>Holanda</c:v>
                </c:pt>
                <c:pt idx="14">
                  <c:v>Resto del Mundo</c:v>
                </c:pt>
                <c:pt idx="15">
                  <c:v>Italia</c:v>
                </c:pt>
                <c:pt idx="16">
                  <c:v>Rusia</c:v>
                </c:pt>
                <c:pt idx="17">
                  <c:v>Suiza + Austria</c:v>
                </c:pt>
                <c:pt idx="18">
                  <c:v>Alemania</c:v>
                </c:pt>
              </c:strCache>
            </c:strRef>
          </c:cat>
          <c:val>
            <c:numRef>
              <c:f>'internet nacionalidad'!$L$30:$L$48</c:f>
              <c:numCache>
                <c:formatCode>0.0%</c:formatCode>
                <c:ptCount val="19"/>
                <c:pt idx="0">
                  <c:v>3.4188034188034289E-2</c:v>
                </c:pt>
                <c:pt idx="1">
                  <c:v>-2.8552337385315263E-2</c:v>
                </c:pt>
                <c:pt idx="2">
                  <c:v>9.5869666511349427E-2</c:v>
                </c:pt>
                <c:pt idx="3">
                  <c:v>6.3984511498323737E-2</c:v>
                </c:pt>
                <c:pt idx="4">
                  <c:v>2.3198524856603342E-2</c:v>
                </c:pt>
                <c:pt idx="5">
                  <c:v>5.6771576249358358E-2</c:v>
                </c:pt>
                <c:pt idx="6">
                  <c:v>-1.1536818117077297E-2</c:v>
                </c:pt>
                <c:pt idx="7">
                  <c:v>9.2886740331491691E-2</c:v>
                </c:pt>
                <c:pt idx="8">
                  <c:v>0.218840015570261</c:v>
                </c:pt>
                <c:pt idx="9">
                  <c:v>0.19378929129524458</c:v>
                </c:pt>
                <c:pt idx="10">
                  <c:v>0.19736348007721505</c:v>
                </c:pt>
                <c:pt idx="11">
                  <c:v>0.14045561665357442</c:v>
                </c:pt>
                <c:pt idx="12">
                  <c:v>0.33565828327054281</c:v>
                </c:pt>
                <c:pt idx="13">
                  <c:v>2.7112232030264805E-2</c:v>
                </c:pt>
                <c:pt idx="14">
                  <c:v>0.14933289944679484</c:v>
                </c:pt>
                <c:pt idx="15">
                  <c:v>0.17466063348416294</c:v>
                </c:pt>
                <c:pt idx="16">
                  <c:v>0.37359683794466414</c:v>
                </c:pt>
                <c:pt idx="17">
                  <c:v>-0.12391513982642244</c:v>
                </c:pt>
                <c:pt idx="18">
                  <c:v>2.3271383726421568E-2</c:v>
                </c:pt>
              </c:numCache>
            </c:numRef>
          </c:val>
        </c:ser>
        <c:axId val="144072704"/>
        <c:axId val="144070912"/>
      </c:barChart>
      <c:catAx>
        <c:axId val="144051200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069376"/>
        <c:crosses val="autoZero"/>
        <c:auto val="1"/>
        <c:lblAlgn val="ctr"/>
        <c:lblOffset val="100"/>
      </c:catAx>
      <c:valAx>
        <c:axId val="144069376"/>
        <c:scaling>
          <c:orientation val="minMax"/>
        </c:scaling>
        <c:delete val="1"/>
        <c:axPos val="t"/>
        <c:numFmt formatCode="0.0" sourceLinked="1"/>
        <c:tickLblPos val="none"/>
        <c:crossAx val="144051200"/>
        <c:crosses val="autoZero"/>
        <c:crossBetween val="between"/>
      </c:valAx>
      <c:valAx>
        <c:axId val="144070912"/>
        <c:scaling>
          <c:orientation val="minMax"/>
        </c:scaling>
        <c:delete val="1"/>
        <c:axPos val="b"/>
        <c:numFmt formatCode="0.0%" sourceLinked="1"/>
        <c:tickLblPos val="none"/>
        <c:crossAx val="144072704"/>
        <c:crosses val="max"/>
        <c:crossBetween val="between"/>
      </c:valAx>
      <c:catAx>
        <c:axId val="144072704"/>
        <c:scaling>
          <c:orientation val="maxMin"/>
        </c:scaling>
        <c:delete val="1"/>
        <c:axPos val="r"/>
        <c:numFmt formatCode="General" sourceLinked="1"/>
        <c:tickLblPos val="none"/>
        <c:crossAx val="14407091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166"/>
          <c:y val="9.8456716573371073E-2"/>
          <c:w val="0.41020394772082081"/>
          <c:h val="3.8825357656924318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166" l="0.70000000000000062" r="0.70000000000000062" t="0.75000000000001166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ACTIVIDADES DURANTE LA ESTANCIA EN TENERIFE
(% realiza actividades) </a:t>
            </a:r>
          </a:p>
        </c:rich>
      </c:tx>
      <c:layout>
        <c:manualLayout>
          <c:xMode val="edge"/>
          <c:yMode val="edge"/>
          <c:x val="0.1144562055002020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6305366402753251"/>
          <c:y val="0.16616253026123293"/>
          <c:w val="0.52862921709432997"/>
          <c:h val="0.78500255598999713"/>
        </c:manualLayout>
      </c:layout>
      <c:barChart>
        <c:barDir val="bar"/>
        <c:grouping val="clustered"/>
        <c:ser>
          <c:idx val="0"/>
          <c:order val="0"/>
          <c:tx>
            <c:strRef>
              <c:f>'Actividades realizadas '!$H$4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dLbl>
              <c:idx val="7"/>
              <c:layout>
                <c:manualLayout>
                  <c:x val="2.7361695122280417E-2"/>
                  <c:y val="-"/>
                </c:manualLayout>
              </c:layout>
              <c:showVal val="1"/>
            </c:dLbl>
            <c:dLbl>
              <c:idx val="8"/>
              <c:layout>
                <c:manualLayout>
                  <c:x val="2.2533160688936814E-2"/>
                  <c:y val="1.9497675046936573E-3"/>
                </c:manualLayout>
              </c:layout>
              <c:showVal val="1"/>
            </c:dLbl>
            <c:dLbl>
              <c:idx val="9"/>
              <c:layout>
                <c:manualLayout>
                  <c:x val="2.4142672166718015E-2"/>
                  <c:y val="-"/>
                </c:manualLayout>
              </c:layout>
              <c:showVal val="1"/>
            </c:dLbl>
            <c:dLbl>
              <c:idx val="14"/>
              <c:layout>
                <c:manualLayout>
                  <c:x val="4.3456809900092423E-2"/>
                  <c:y val="-"/>
                </c:manualLayout>
              </c:layout>
              <c:showVal val="1"/>
            </c:dLbl>
            <c:numFmt formatCode="0.0" sourceLinked="0"/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Senderismo (a pié, más de una hora, fuera de áreas urbanas)</c:v>
                </c:pt>
                <c:pt idx="2">
                  <c:v>Observación de cetáceos/delfines/ballenas (en barco)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Excursión a otra isla canaria (en el día)</c:v>
                </c:pt>
                <c:pt idx="6">
                  <c:v>Fiestas y eventos populares (fiestas populares, carnavales,…)</c:v>
                </c:pt>
                <c:pt idx="7">
                  <c:v>Golf (excluidos minigolf y campos de práctica)</c:v>
                </c:pt>
                <c:pt idx="8">
                  <c:v>Buceo deportivo/fotográfico</c:v>
                </c:pt>
                <c:pt idx="9">
                  <c:v>Navegación (vela/ pesca deportivas) </c:v>
                </c:pt>
                <c:pt idx="10">
                  <c:v>Obsevación aves (Birdwatching)</c:v>
                </c:pt>
                <c:pt idx="11">
                  <c:v>Deportes de aventura / riesgo (parapente, escalada,...) </c:v>
                </c:pt>
                <c:pt idx="12">
                  <c:v>Bike - Ciclismo</c:v>
                </c:pt>
                <c:pt idx="13">
                  <c:v>Observación de estrellas (especializado)</c:v>
                </c:pt>
                <c:pt idx="14">
                  <c:v>Surf / windsurf/ kitesurf</c:v>
                </c:pt>
                <c:pt idx="15">
                  <c:v>Rutas a caballo</c:v>
                </c:pt>
                <c:pt idx="16">
                  <c:v>Otras actividades</c:v>
                </c:pt>
              </c:strCache>
            </c:strRef>
          </c:cat>
          <c:val>
            <c:numRef>
              <c:f>'Actividades realizadas '!$H$6:$H$22</c:f>
              <c:numCache>
                <c:formatCode>#,##0.0</c:formatCode>
                <c:ptCount val="17"/>
                <c:pt idx="0">
                  <c:v>33.409090909090907</c:v>
                </c:pt>
                <c:pt idx="1">
                  <c:v>13.072727272727272</c:v>
                </c:pt>
                <c:pt idx="2">
                  <c:v>12.272727272727273</c:v>
                </c:pt>
                <c:pt idx="3">
                  <c:v>6.627272727272727</c:v>
                </c:pt>
                <c:pt idx="4">
                  <c:v>5.5363636363636362</c:v>
                </c:pt>
                <c:pt idx="5">
                  <c:v>5.163636363636364</c:v>
                </c:pt>
                <c:pt idx="6">
                  <c:v>4.1181818181818182</c:v>
                </c:pt>
                <c:pt idx="7">
                  <c:v>2.5181818181818181</c:v>
                </c:pt>
                <c:pt idx="8">
                  <c:v>2.0363636363636362</c:v>
                </c:pt>
                <c:pt idx="9">
                  <c:v>2.0454545454545454</c:v>
                </c:pt>
                <c:pt idx="10">
                  <c:v>1.7363636363636363</c:v>
                </c:pt>
                <c:pt idx="11">
                  <c:v>1.6090909090909091</c:v>
                </c:pt>
                <c:pt idx="12">
                  <c:v>1.5</c:v>
                </c:pt>
                <c:pt idx="13">
                  <c:v>1.209090909090909</c:v>
                </c:pt>
                <c:pt idx="14">
                  <c:v>1.1545454545454545</c:v>
                </c:pt>
                <c:pt idx="15">
                  <c:v>0.36363636363636365</c:v>
                </c:pt>
                <c:pt idx="16">
                  <c:v>0.86363636363636365</c:v>
                </c:pt>
              </c:numCache>
            </c:numRef>
          </c:val>
        </c:ser>
        <c:gapWidth val="36"/>
        <c:axId val="144373632"/>
        <c:axId val="144375168"/>
      </c:barChart>
      <c:barChart>
        <c:barDir val="bar"/>
        <c:grouping val="clustered"/>
        <c:ser>
          <c:idx val="1"/>
          <c:order val="1"/>
          <c:tx>
            <c:strRef>
              <c:f>'Actividades realizadas '!$L$4</c:f>
              <c:strCache>
                <c:ptCount val="1"/>
                <c:pt idx="0">
                  <c:v>var. 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10"/>
              <c:layout>
                <c:manualLayout>
                  <c:x val="-5.3113878766779629E-2"/>
                  <c:y val="1.9496139917809187E-3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solidFill>
                          <a:srgbClr val="002060"/>
                        </a:solidFill>
                      </a:rPr>
                      <a:t>n.d.</a:t>
                    </a:r>
                  </a:p>
                </c:rich>
              </c:tx>
              <c:dLblPos val="outEnd"/>
              <c:showVal val="1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sz="1200">
                        <a:solidFill>
                          <a:srgbClr val="002060"/>
                        </a:solidFill>
                      </a:rPr>
                      <a:t>n.d.</a:t>
                    </a:r>
                  </a:p>
                </c:rich>
              </c:tx>
              <c:dLblPos val="inBase"/>
              <c:showVal val="1"/>
            </c:dLbl>
            <c:dLbl>
              <c:idx val="12"/>
              <c:layout>
                <c:manualLayout>
                  <c:x val="-4.9894855811217227E-2"/>
                  <c:y val="-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solidFill>
                          <a:srgbClr val="002060"/>
                        </a:solidFill>
                      </a:rPr>
                      <a:t>n.d.</a:t>
                    </a:r>
                  </a:p>
                </c:rich>
              </c:tx>
              <c:dLblPos val="outEnd"/>
              <c:showVal val="1"/>
            </c:dLbl>
            <c:dLbl>
              <c:idx val="13"/>
              <c:layout>
                <c:manualLayout>
                  <c:x val="-4.9894855811217227E-2"/>
                  <c:y val="-1.94946047886818E-3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solidFill>
                          <a:srgbClr val="002060"/>
                        </a:solidFill>
                      </a:rPr>
                      <a:t>n.d.</a:t>
                    </a:r>
                  </a:p>
                </c:rich>
              </c:tx>
              <c:dLblPos val="outEnd"/>
              <c:showVal val="1"/>
            </c:dLbl>
            <c:dLbl>
              <c:idx val="15"/>
              <c:layout>
                <c:manualLayout>
                  <c:x val="-4.9894855811217227E-2"/>
                  <c:y val="1.9497675046936573E-3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n.d.</a:t>
                    </a:r>
                  </a:p>
                </c:rich>
              </c:tx>
              <c:dLblPos val="outEnd"/>
              <c:showVal val="1"/>
            </c:dLbl>
            <c:dLbl>
              <c:idx val="16"/>
              <c:layout>
                <c:manualLayout>
                  <c:x val="-4.828534433343603E-2"/>
                  <c:y val="1.9496139917809187E-3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solidFill>
                          <a:srgbClr val="002060"/>
                        </a:solidFill>
                      </a:rPr>
                      <a:t>n.d.</a:t>
                    </a:r>
                  </a:p>
                </c:rich>
              </c:tx>
              <c:dLblPos val="outEnd"/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Senderismo (a pié, más de una hora, fuera de áreas urbanas)</c:v>
                </c:pt>
                <c:pt idx="2">
                  <c:v>Observación de cetáceos/delfines/ballenas (en barco)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Excursión a otra isla canaria (en el día)</c:v>
                </c:pt>
                <c:pt idx="6">
                  <c:v>Fiestas y eventos populares (fiestas populares, carnavales,…)</c:v>
                </c:pt>
                <c:pt idx="7">
                  <c:v>Golf (excluidos minigolf y campos de práctica)</c:v>
                </c:pt>
                <c:pt idx="8">
                  <c:v>Buceo deportivo/fotográfico</c:v>
                </c:pt>
                <c:pt idx="9">
                  <c:v>Navegación (vela/ pesca deportivas) </c:v>
                </c:pt>
                <c:pt idx="10">
                  <c:v>Obsevación aves (Birdwatching)</c:v>
                </c:pt>
                <c:pt idx="11">
                  <c:v>Deportes de aventura / riesgo (parapente, escalada,...) </c:v>
                </c:pt>
                <c:pt idx="12">
                  <c:v>Bike - Ciclismo</c:v>
                </c:pt>
                <c:pt idx="13">
                  <c:v>Observación de estrellas (especializado)</c:v>
                </c:pt>
                <c:pt idx="14">
                  <c:v>Surf / windsurf/ kitesurf</c:v>
                </c:pt>
                <c:pt idx="15">
                  <c:v>Rutas a caballo</c:v>
                </c:pt>
                <c:pt idx="16">
                  <c:v>Otras actividades</c:v>
                </c:pt>
              </c:strCache>
            </c:strRef>
          </c:cat>
          <c:val>
            <c:numRef>
              <c:f>'Actividades realizadas '!$L$6:$L$22</c:f>
              <c:numCache>
                <c:formatCode>0.0%</c:formatCode>
                <c:ptCount val="17"/>
                <c:pt idx="0">
                  <c:v>0.15457115928369447</c:v>
                </c:pt>
                <c:pt idx="1">
                  <c:v>3.6023054755043082E-2</c:v>
                </c:pt>
                <c:pt idx="2">
                  <c:v>0.1325503355704698</c:v>
                </c:pt>
                <c:pt idx="3">
                  <c:v>0.19508196721311455</c:v>
                </c:pt>
                <c:pt idx="4">
                  <c:v>4.6391752577319423E-2</c:v>
                </c:pt>
                <c:pt idx="5">
                  <c:v>-8.8282504012841101E-2</c:v>
                </c:pt>
                <c:pt idx="6">
                  <c:v>-8.8531187122736443E-2</c:v>
                </c:pt>
                <c:pt idx="7">
                  <c:v>0.24215246636771282</c:v>
                </c:pt>
                <c:pt idx="8">
                  <c:v>5.1643192488262768E-2</c:v>
                </c:pt>
                <c:pt idx="9">
                  <c:v>7.1428571428571397E-2</c:v>
                </c:pt>
                <c:pt idx="10">
                  <c:v>0</c:v>
                </c:pt>
                <c:pt idx="11">
                  <c:v>-8.290155440414515E-2</c:v>
                </c:pt>
                <c:pt idx="12">
                  <c:v>0</c:v>
                </c:pt>
                <c:pt idx="13">
                  <c:v>0</c:v>
                </c:pt>
                <c:pt idx="14">
                  <c:v>0.33684210526315783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axId val="142826112"/>
        <c:axId val="142824576"/>
      </c:barChart>
      <c:catAx>
        <c:axId val="144373632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375168"/>
        <c:crosses val="autoZero"/>
        <c:auto val="1"/>
        <c:lblAlgn val="ctr"/>
        <c:lblOffset val="100"/>
      </c:catAx>
      <c:valAx>
        <c:axId val="144375168"/>
        <c:scaling>
          <c:orientation val="minMax"/>
        </c:scaling>
        <c:delete val="1"/>
        <c:axPos val="t"/>
        <c:numFmt formatCode="#,##0.0" sourceLinked="1"/>
        <c:tickLblPos val="none"/>
        <c:crossAx val="144373632"/>
        <c:crosses val="autoZero"/>
        <c:crossBetween val="between"/>
      </c:valAx>
      <c:valAx>
        <c:axId val="142824576"/>
        <c:scaling>
          <c:orientation val="minMax"/>
        </c:scaling>
        <c:delete val="1"/>
        <c:axPos val="b"/>
        <c:numFmt formatCode="0.0%" sourceLinked="1"/>
        <c:tickLblPos val="none"/>
        <c:crossAx val="142826112"/>
        <c:crosses val="max"/>
        <c:crossBetween val="between"/>
      </c:valAx>
      <c:catAx>
        <c:axId val="142826112"/>
        <c:scaling>
          <c:orientation val="maxMin"/>
        </c:scaling>
        <c:delete val="1"/>
        <c:axPos val="r"/>
        <c:numFmt formatCode="General" sourceLinked="1"/>
        <c:tickLblPos val="none"/>
        <c:crossAx val="14282457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8248308768442746"/>
          <c:y val="0.12651643458541537"/>
          <c:w val="0.41020394772082081"/>
          <c:h val="3.102695533234778E-2"/>
        </c:manualLayout>
      </c:layout>
      <c:txPr>
        <a:bodyPr/>
        <a:lstStyle/>
        <a:p>
          <a:pPr>
            <a:defRPr sz="12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144" l="0.70000000000000062" r="0.70000000000000062" t="0.75000000000001144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ALGUNA ACTIVIDAD EN SU VIAJE A TENERIFE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9368095555097706"/>
          <c:y val="0.14288573011241343"/>
          <c:w val="0.79369019313647393"/>
          <c:h val="0.81244498339337301"/>
        </c:manualLayout>
      </c:layout>
      <c:barChart>
        <c:barDir val="bar"/>
        <c:grouping val="clustered"/>
        <c:ser>
          <c:idx val="0"/>
          <c:order val="0"/>
          <c:tx>
            <c:strRef>
              <c:f>'actividades nacionalidad'!$H$4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8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1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nacionalidad'!$C$5:$C$23</c:f>
              <c:strCache>
                <c:ptCount val="19"/>
                <c:pt idx="0">
                  <c:v>Alemania</c:v>
                </c:pt>
                <c:pt idx="1">
                  <c:v>Resto del Mundo</c:v>
                </c:pt>
                <c:pt idx="2">
                  <c:v>Suiza + Austria</c:v>
                </c:pt>
                <c:pt idx="3">
                  <c:v>Italia</c:v>
                </c:pt>
                <c:pt idx="4">
                  <c:v>Francia</c:v>
                </c:pt>
                <c:pt idx="5">
                  <c:v>Península</c:v>
                </c:pt>
                <c:pt idx="6">
                  <c:v>España</c:v>
                </c:pt>
                <c:pt idx="7">
                  <c:v>Bélgica</c:v>
                </c:pt>
                <c:pt idx="8">
                  <c:v>Holanda</c:v>
                </c:pt>
                <c:pt idx="9">
                  <c:v>Rusia</c:v>
                </c:pt>
                <c:pt idx="10">
                  <c:v>Finlandia</c:v>
                </c:pt>
                <c:pt idx="11">
                  <c:v>Todos los países</c:v>
                </c:pt>
                <c:pt idx="12">
                  <c:v>Dinamarca</c:v>
                </c:pt>
                <c:pt idx="13">
                  <c:v>Noruega</c:v>
                </c:pt>
                <c:pt idx="14">
                  <c:v>Total nórdicos</c:v>
                </c:pt>
                <c:pt idx="15">
                  <c:v>Irlanda</c:v>
                </c:pt>
                <c:pt idx="16">
                  <c:v>Canarias</c:v>
                </c:pt>
                <c:pt idx="17">
                  <c:v>Suecia</c:v>
                </c:pt>
                <c:pt idx="18">
                  <c:v>Reino Unido</c:v>
                </c:pt>
              </c:strCache>
            </c:strRef>
          </c:cat>
          <c:val>
            <c:numRef>
              <c:f>'actividades nacionalidad'!$H$5:$H$23</c:f>
              <c:numCache>
                <c:formatCode>0.0</c:formatCode>
                <c:ptCount val="19"/>
                <c:pt idx="0">
                  <c:v>77.957746478873233</c:v>
                </c:pt>
                <c:pt idx="1">
                  <c:v>73.804100227790428</c:v>
                </c:pt>
                <c:pt idx="2">
                  <c:v>73.224043715846989</c:v>
                </c:pt>
                <c:pt idx="3">
                  <c:v>69.230769230769226</c:v>
                </c:pt>
                <c:pt idx="4">
                  <c:v>67.029972752043591</c:v>
                </c:pt>
                <c:pt idx="5">
                  <c:v>64.777947932618687</c:v>
                </c:pt>
                <c:pt idx="6">
                  <c:v>63.777994157740991</c:v>
                </c:pt>
                <c:pt idx="7">
                  <c:v>58.385093167701861</c:v>
                </c:pt>
                <c:pt idx="8">
                  <c:v>57.377049180327866</c:v>
                </c:pt>
                <c:pt idx="9">
                  <c:v>57.312252964426875</c:v>
                </c:pt>
                <c:pt idx="10">
                  <c:v>56.927710843373497</c:v>
                </c:pt>
                <c:pt idx="11">
                  <c:v>56.009090909090908</c:v>
                </c:pt>
                <c:pt idx="12">
                  <c:v>53.648068669527895</c:v>
                </c:pt>
                <c:pt idx="13">
                  <c:v>50.854700854700852</c:v>
                </c:pt>
                <c:pt idx="14">
                  <c:v>50.303555941023419</c:v>
                </c:pt>
                <c:pt idx="15">
                  <c:v>50.276243093922652</c:v>
                </c:pt>
                <c:pt idx="16">
                  <c:v>43.157894736842103</c:v>
                </c:pt>
                <c:pt idx="17">
                  <c:v>41.525423728813557</c:v>
                </c:pt>
                <c:pt idx="18">
                  <c:v>40.945674044265594</c:v>
                </c:pt>
              </c:numCache>
            </c:numRef>
          </c:val>
        </c:ser>
        <c:gapWidth val="14"/>
        <c:overlap val="1"/>
        <c:axId val="144683008"/>
        <c:axId val="144684544"/>
      </c:barChart>
      <c:barChart>
        <c:barDir val="bar"/>
        <c:grouping val="clustered"/>
        <c:ser>
          <c:idx val="1"/>
          <c:order val="1"/>
          <c:tx>
            <c:strRef>
              <c:f>'actividades nacionalidad'!$L$4</c:f>
              <c:strCache>
                <c:ptCount val="1"/>
                <c:pt idx="0">
                  <c:v>var. 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'actividades nacionalidad'!$C$5:$C$23</c:f>
              <c:strCache>
                <c:ptCount val="19"/>
                <c:pt idx="0">
                  <c:v>Alemania</c:v>
                </c:pt>
                <c:pt idx="1">
                  <c:v>Resto del Mundo</c:v>
                </c:pt>
                <c:pt idx="2">
                  <c:v>Suiza + Austria</c:v>
                </c:pt>
                <c:pt idx="3">
                  <c:v>Italia</c:v>
                </c:pt>
                <c:pt idx="4">
                  <c:v>Francia</c:v>
                </c:pt>
                <c:pt idx="5">
                  <c:v>Península</c:v>
                </c:pt>
                <c:pt idx="6">
                  <c:v>España</c:v>
                </c:pt>
                <c:pt idx="7">
                  <c:v>Bélgica</c:v>
                </c:pt>
                <c:pt idx="8">
                  <c:v>Holanda</c:v>
                </c:pt>
                <c:pt idx="9">
                  <c:v>Rusia</c:v>
                </c:pt>
                <c:pt idx="10">
                  <c:v>Finlandia</c:v>
                </c:pt>
                <c:pt idx="11">
                  <c:v>Todos los países</c:v>
                </c:pt>
                <c:pt idx="12">
                  <c:v>Dinamarca</c:v>
                </c:pt>
                <c:pt idx="13">
                  <c:v>Noruega</c:v>
                </c:pt>
                <c:pt idx="14">
                  <c:v>Total nórdicos</c:v>
                </c:pt>
                <c:pt idx="15">
                  <c:v>Irlanda</c:v>
                </c:pt>
                <c:pt idx="16">
                  <c:v>Canarias</c:v>
                </c:pt>
                <c:pt idx="17">
                  <c:v>Suecia</c:v>
                </c:pt>
                <c:pt idx="18">
                  <c:v>Reino Unido</c:v>
                </c:pt>
              </c:strCache>
            </c:strRef>
          </c:cat>
          <c:val>
            <c:numRef>
              <c:f>'actividades nacionalidad'!$L$5:$L$23</c:f>
              <c:numCache>
                <c:formatCode>0.0%</c:formatCode>
                <c:ptCount val="19"/>
                <c:pt idx="0">
                  <c:v>4.2878462829959663E-2</c:v>
                </c:pt>
                <c:pt idx="1">
                  <c:v>5.5167995444191265E-2</c:v>
                </c:pt>
                <c:pt idx="2">
                  <c:v>6.1412743770993039E-2</c:v>
                </c:pt>
                <c:pt idx="3">
                  <c:v>0.10952623535404982</c:v>
                </c:pt>
                <c:pt idx="4">
                  <c:v>4.4980088031859156E-2</c:v>
                </c:pt>
                <c:pt idx="5">
                  <c:v>5.2316463403383917E-2</c:v>
                </c:pt>
                <c:pt idx="6">
                  <c:v>5.5092742856455823E-2</c:v>
                </c:pt>
                <c:pt idx="7">
                  <c:v>0.22147760706113107</c:v>
                </c:pt>
                <c:pt idx="8">
                  <c:v>5.2840999522520971E-2</c:v>
                </c:pt>
                <c:pt idx="9">
                  <c:v>-0.26947057841117861</c:v>
                </c:pt>
                <c:pt idx="10">
                  <c:v>1.7798466593648143E-3</c:v>
                </c:pt>
                <c:pt idx="11">
                  <c:v>6.8319750303450499E-2</c:v>
                </c:pt>
                <c:pt idx="12">
                  <c:v>0.1360767482958849</c:v>
                </c:pt>
                <c:pt idx="13">
                  <c:v>0.16239316239316226</c:v>
                </c:pt>
                <c:pt idx="14">
                  <c:v>6.5127704411606979E-2</c:v>
                </c:pt>
                <c:pt idx="15">
                  <c:v>1.7354566135846738E-2</c:v>
                </c:pt>
                <c:pt idx="16">
                  <c:v>0.14128654970760235</c:v>
                </c:pt>
                <c:pt idx="17">
                  <c:v>6.4736346516003351E-4</c:v>
                </c:pt>
                <c:pt idx="18">
                  <c:v>0.14548305570187936</c:v>
                </c:pt>
              </c:numCache>
            </c:numRef>
          </c:val>
        </c:ser>
        <c:axId val="142881536"/>
        <c:axId val="144686080"/>
      </c:barChart>
      <c:catAx>
        <c:axId val="144683008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684544"/>
        <c:crosses val="autoZero"/>
        <c:auto val="1"/>
        <c:lblAlgn val="ctr"/>
        <c:lblOffset val="100"/>
      </c:catAx>
      <c:valAx>
        <c:axId val="144684544"/>
        <c:scaling>
          <c:orientation val="minMax"/>
        </c:scaling>
        <c:delete val="1"/>
        <c:axPos val="t"/>
        <c:numFmt formatCode="0.0" sourceLinked="1"/>
        <c:tickLblPos val="none"/>
        <c:crossAx val="144683008"/>
        <c:crosses val="autoZero"/>
        <c:crossBetween val="between"/>
      </c:valAx>
      <c:valAx>
        <c:axId val="144686080"/>
        <c:scaling>
          <c:orientation val="minMax"/>
        </c:scaling>
        <c:delete val="1"/>
        <c:axPos val="b"/>
        <c:numFmt formatCode="0.0%" sourceLinked="1"/>
        <c:tickLblPos val="none"/>
        <c:crossAx val="142881536"/>
        <c:crosses val="max"/>
        <c:crossBetween val="between"/>
      </c:valAx>
      <c:catAx>
        <c:axId val="142881536"/>
        <c:scaling>
          <c:orientation val="maxMin"/>
        </c:scaling>
        <c:delete val="1"/>
        <c:axPos val="r"/>
        <c:numFmt formatCode="General" sourceLinked="1"/>
        <c:tickLblPos val="none"/>
        <c:crossAx val="14468608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178"/>
          <c:y val="9.8456716573371073E-2"/>
          <c:w val="0.41020394772082081"/>
          <c:h val="3.8825357656924339E-2"/>
        </c:manualLayout>
      </c:layout>
      <c:txPr>
        <a:bodyPr/>
        <a:lstStyle/>
        <a:p>
          <a:pPr>
            <a:defRPr sz="12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188" l="0.70000000000000062" r="0.70000000000000062" t="0.75000000000001188" header="0.30000000000000032" footer="0.30000000000000032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185373567434972"/>
          <c:y val="0.1159900226981251"/>
          <c:w val="0.63440305796384944"/>
          <c:h val="0.79400191985631174"/>
        </c:manualLayout>
      </c:layout>
      <c:barChart>
        <c:barDir val="bar"/>
        <c:grouping val="clustered"/>
        <c:ser>
          <c:idx val="0"/>
          <c:order val="0"/>
          <c:tx>
            <c:strRef>
              <c:f>'Excursiones realizadas'!$H$4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realizadas'!$C$6:$C$18</c:f>
              <c:strCache>
                <c:ptCount val="13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Playa de las Teresitas</c:v>
                </c:pt>
                <c:pt idx="10">
                  <c:v>Candelaria</c:v>
                </c:pt>
                <c:pt idx="11">
                  <c:v>Teno/Buenavista*</c:v>
                </c:pt>
                <c:pt idx="12">
                  <c:v>Anaga/Taganana</c:v>
                </c:pt>
              </c:strCache>
            </c:strRef>
          </c:cat>
          <c:val>
            <c:numRef>
              <c:f>'Excursiones realizadas'!$H$6:$H$18</c:f>
              <c:numCache>
                <c:formatCode>#,##0.0</c:formatCode>
                <c:ptCount val="13"/>
                <c:pt idx="0">
                  <c:v>36.82582992269213</c:v>
                </c:pt>
                <c:pt idx="1">
                  <c:v>29.091243223375908</c:v>
                </c:pt>
                <c:pt idx="2">
                  <c:v>26.514016691632783</c:v>
                </c:pt>
                <c:pt idx="3">
                  <c:v>23.975647468109781</c:v>
                </c:pt>
                <c:pt idx="4">
                  <c:v>20.751276440554339</c:v>
                </c:pt>
                <c:pt idx="5">
                  <c:v>18.863636363636363</c:v>
                </c:pt>
                <c:pt idx="6">
                  <c:v>16.920412070380163</c:v>
                </c:pt>
                <c:pt idx="7">
                  <c:v>16.653024101864485</c:v>
                </c:pt>
                <c:pt idx="8">
                  <c:v>15.027272727272727</c:v>
                </c:pt>
                <c:pt idx="9">
                  <c:v>10.6</c:v>
                </c:pt>
                <c:pt idx="10">
                  <c:v>10.48062865497076</c:v>
                </c:pt>
                <c:pt idx="11">
                  <c:v>8.9818181818181824</c:v>
                </c:pt>
                <c:pt idx="12">
                  <c:v>7.8650663757046733</c:v>
                </c:pt>
              </c:numCache>
            </c:numRef>
          </c:val>
        </c:ser>
        <c:gapWidth val="12"/>
        <c:axId val="144708352"/>
        <c:axId val="144709888"/>
      </c:barChart>
      <c:barChart>
        <c:barDir val="bar"/>
        <c:grouping val="clustered"/>
        <c:ser>
          <c:idx val="1"/>
          <c:order val="1"/>
          <c:tx>
            <c:strRef>
              <c:f>'Excursiones realizadas'!$L$4</c:f>
              <c:strCache>
                <c:ptCount val="1"/>
                <c:pt idx="0">
                  <c:v>var. 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Lbls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sz="1200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n.d.</a:t>
                    </a:r>
                  </a:p>
                </c:rich>
              </c:tx>
              <c:dLblPos val="inBase"/>
              <c:showVal val="1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sz="1200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n.d.</a:t>
                    </a:r>
                  </a:p>
                </c:rich>
              </c:tx>
              <c:dLblPos val="inBase"/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'Excursiones realizadas'!$C$6:$C$18</c:f>
              <c:strCache>
                <c:ptCount val="13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Playa de las Teresitas</c:v>
                </c:pt>
                <c:pt idx="10">
                  <c:v>Candelaria</c:v>
                </c:pt>
                <c:pt idx="11">
                  <c:v>Teno/Buenavista*</c:v>
                </c:pt>
                <c:pt idx="12">
                  <c:v>Anaga/Taganana</c:v>
                </c:pt>
              </c:strCache>
            </c:strRef>
          </c:cat>
          <c:val>
            <c:numRef>
              <c:f>'Excursiones realizadas'!$L$6:$L$18</c:f>
              <c:numCache>
                <c:formatCode>0.0%</c:formatCode>
                <c:ptCount val="13"/>
                <c:pt idx="0">
                  <c:v>2.09067402527916E-2</c:v>
                </c:pt>
                <c:pt idx="1">
                  <c:v>1.9496714243936175E-3</c:v>
                </c:pt>
                <c:pt idx="2">
                  <c:v>2.8412282407606959E-2</c:v>
                </c:pt>
                <c:pt idx="3">
                  <c:v>-2.667151722869876E-2</c:v>
                </c:pt>
                <c:pt idx="4">
                  <c:v>-1.2593829071805285E-3</c:v>
                </c:pt>
                <c:pt idx="5">
                  <c:v>0</c:v>
                </c:pt>
                <c:pt idx="6">
                  <c:v>6.6442743528325687E-2</c:v>
                </c:pt>
                <c:pt idx="7">
                  <c:v>2.8464572762900486E-2</c:v>
                </c:pt>
                <c:pt idx="8">
                  <c:v>-7.8031212484993562E-3</c:v>
                </c:pt>
                <c:pt idx="9">
                  <c:v>-1.2790855207451268E-2</c:v>
                </c:pt>
                <c:pt idx="10">
                  <c:v>-3.0652779015701848E-2</c:v>
                </c:pt>
                <c:pt idx="11">
                  <c:v>0</c:v>
                </c:pt>
                <c:pt idx="12">
                  <c:v>1.9030979184351038E-2</c:v>
                </c:pt>
              </c:numCache>
            </c:numRef>
          </c:val>
        </c:ser>
        <c:axId val="144721408"/>
        <c:axId val="144719872"/>
      </c:barChart>
      <c:catAx>
        <c:axId val="144708352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709888"/>
        <c:crosses val="autoZero"/>
        <c:auto val="1"/>
        <c:lblAlgn val="ctr"/>
        <c:lblOffset val="100"/>
      </c:catAx>
      <c:valAx>
        <c:axId val="144709888"/>
        <c:scaling>
          <c:orientation val="minMax"/>
        </c:scaling>
        <c:delete val="1"/>
        <c:axPos val="t"/>
        <c:numFmt formatCode="#,##0.0" sourceLinked="1"/>
        <c:tickLblPos val="none"/>
        <c:crossAx val="144708352"/>
        <c:crosses val="autoZero"/>
        <c:crossBetween val="between"/>
      </c:valAx>
      <c:valAx>
        <c:axId val="144719872"/>
        <c:scaling>
          <c:orientation val="minMax"/>
        </c:scaling>
        <c:delete val="1"/>
        <c:axPos val="b"/>
        <c:numFmt formatCode="0.0%" sourceLinked="1"/>
        <c:tickLblPos val="none"/>
        <c:crossAx val="144721408"/>
        <c:crosses val="max"/>
        <c:crossBetween val="between"/>
      </c:valAx>
      <c:catAx>
        <c:axId val="144721408"/>
        <c:scaling>
          <c:orientation val="maxMin"/>
        </c:scaling>
        <c:delete val="1"/>
        <c:axPos val="r"/>
        <c:numFmt formatCode="General" sourceLinked="1"/>
        <c:tickLblPos val="none"/>
        <c:crossAx val="14471987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5163634025073023"/>
          <c:y val="5.7810058654011134E-2"/>
          <c:w val="0.45963817309972582"/>
          <c:h val="3.8825357656924298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144" l="0.70000000000000062" r="0.70000000000000062" t="0.75000000000001144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ALGUNA VISITA A LUGARES DE INTERÉS EN SU VIAJE A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553"/>
          <c:y val="0.14288573011241348"/>
          <c:w val="0.75164814446700945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'excursiones nacionalidad'!$H$4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11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nacionalidad'!$C$5:$C$23</c:f>
              <c:strCache>
                <c:ptCount val="19"/>
                <c:pt idx="0">
                  <c:v>Rusia</c:v>
                </c:pt>
                <c:pt idx="1">
                  <c:v>Península</c:v>
                </c:pt>
                <c:pt idx="2">
                  <c:v>Resto del Mundo</c:v>
                </c:pt>
                <c:pt idx="3">
                  <c:v>España</c:v>
                </c:pt>
                <c:pt idx="4">
                  <c:v>Alemania</c:v>
                </c:pt>
                <c:pt idx="5">
                  <c:v>Francia</c:v>
                </c:pt>
                <c:pt idx="6">
                  <c:v>Italia</c:v>
                </c:pt>
                <c:pt idx="7">
                  <c:v>Suiza + Austria</c:v>
                </c:pt>
                <c:pt idx="8">
                  <c:v>Canarias</c:v>
                </c:pt>
                <c:pt idx="9">
                  <c:v>Holanda</c:v>
                </c:pt>
                <c:pt idx="10">
                  <c:v>Dinamarca</c:v>
                </c:pt>
                <c:pt idx="11">
                  <c:v>Todos los países</c:v>
                </c:pt>
                <c:pt idx="12">
                  <c:v>Bélgica</c:v>
                </c:pt>
                <c:pt idx="13">
                  <c:v>Finlandia</c:v>
                </c:pt>
                <c:pt idx="14">
                  <c:v>Total nórdicos</c:v>
                </c:pt>
                <c:pt idx="15">
                  <c:v>Noruega</c:v>
                </c:pt>
                <c:pt idx="16">
                  <c:v>Irlanda (Eire)</c:v>
                </c:pt>
                <c:pt idx="17">
                  <c:v>Británicos</c:v>
                </c:pt>
                <c:pt idx="18">
                  <c:v>Suecia</c:v>
                </c:pt>
              </c:strCache>
            </c:strRef>
          </c:cat>
          <c:val>
            <c:numRef>
              <c:f>'excursiones nacionalidad'!$H$5:$H$23</c:f>
              <c:numCache>
                <c:formatCode>0.0</c:formatCode>
                <c:ptCount val="19"/>
                <c:pt idx="0">
                  <c:v>88.142292490118578</c:v>
                </c:pt>
                <c:pt idx="1">
                  <c:v>83.358856559469118</c:v>
                </c:pt>
                <c:pt idx="2">
                  <c:v>83.826879271070609</c:v>
                </c:pt>
                <c:pt idx="3">
                  <c:v>82.375851996105155</c:v>
                </c:pt>
                <c:pt idx="4">
                  <c:v>81.619718309859152</c:v>
                </c:pt>
                <c:pt idx="5">
                  <c:v>80.926430517711168</c:v>
                </c:pt>
                <c:pt idx="6">
                  <c:v>76.223776223776227</c:v>
                </c:pt>
                <c:pt idx="7">
                  <c:v>70.491803278688522</c:v>
                </c:pt>
                <c:pt idx="8">
                  <c:v>62.10526315789474</c:v>
                </c:pt>
                <c:pt idx="9">
                  <c:v>58.469945355191257</c:v>
                </c:pt>
                <c:pt idx="10">
                  <c:v>57.510729613733908</c:v>
                </c:pt>
                <c:pt idx="11">
                  <c:v>55.727272727272727</c:v>
                </c:pt>
                <c:pt idx="12">
                  <c:v>54.037267080745345</c:v>
                </c:pt>
                <c:pt idx="13">
                  <c:v>53.915662650602407</c:v>
                </c:pt>
                <c:pt idx="14">
                  <c:v>49.522983521248918</c:v>
                </c:pt>
                <c:pt idx="15">
                  <c:v>42.307692307692307</c:v>
                </c:pt>
                <c:pt idx="16">
                  <c:v>32.596685082872931</c:v>
                </c:pt>
                <c:pt idx="17">
                  <c:v>25.804828973843058</c:v>
                </c:pt>
                <c:pt idx="18">
                  <c:v>7.6271186440677967</c:v>
                </c:pt>
              </c:numCache>
            </c:numRef>
          </c:val>
        </c:ser>
        <c:gapWidth val="17"/>
        <c:overlap val="1"/>
        <c:axId val="144984320"/>
        <c:axId val="144990208"/>
      </c:barChart>
      <c:barChart>
        <c:barDir val="bar"/>
        <c:grouping val="clustered"/>
        <c:ser>
          <c:idx val="1"/>
          <c:order val="1"/>
          <c:tx>
            <c:strRef>
              <c:f>'excursiones nacionalidad'!$L$4</c:f>
              <c:strCache>
                <c:ptCount val="1"/>
                <c:pt idx="0">
                  <c:v>var. 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536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609E-3"/>
                  <c:y val="-2.0039485582712359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'excursiones nacionalidad'!$C$5:$C$23</c:f>
              <c:strCache>
                <c:ptCount val="19"/>
                <c:pt idx="0">
                  <c:v>Rusia</c:v>
                </c:pt>
                <c:pt idx="1">
                  <c:v>Península</c:v>
                </c:pt>
                <c:pt idx="2">
                  <c:v>Resto del Mundo</c:v>
                </c:pt>
                <c:pt idx="3">
                  <c:v>España</c:v>
                </c:pt>
                <c:pt idx="4">
                  <c:v>Alemania</c:v>
                </c:pt>
                <c:pt idx="5">
                  <c:v>Francia</c:v>
                </c:pt>
                <c:pt idx="6">
                  <c:v>Italia</c:v>
                </c:pt>
                <c:pt idx="7">
                  <c:v>Suiza + Austria</c:v>
                </c:pt>
                <c:pt idx="8">
                  <c:v>Canarias</c:v>
                </c:pt>
                <c:pt idx="9">
                  <c:v>Holanda</c:v>
                </c:pt>
                <c:pt idx="10">
                  <c:v>Dinamarca</c:v>
                </c:pt>
                <c:pt idx="11">
                  <c:v>Todos los países</c:v>
                </c:pt>
                <c:pt idx="12">
                  <c:v>Bélgica</c:v>
                </c:pt>
                <c:pt idx="13">
                  <c:v>Finlandia</c:v>
                </c:pt>
                <c:pt idx="14">
                  <c:v>Total nórdicos</c:v>
                </c:pt>
                <c:pt idx="15">
                  <c:v>Noruega</c:v>
                </c:pt>
                <c:pt idx="16">
                  <c:v>Irlanda (Eire)</c:v>
                </c:pt>
                <c:pt idx="17">
                  <c:v>Británicos</c:v>
                </c:pt>
                <c:pt idx="18">
                  <c:v>Suecia</c:v>
                </c:pt>
              </c:strCache>
            </c:strRef>
          </c:cat>
          <c:val>
            <c:numRef>
              <c:f>'excursiones nacionalidad'!$L$5:$L$23</c:f>
              <c:numCache>
                <c:formatCode>0.0%</c:formatCode>
                <c:ptCount val="19"/>
                <c:pt idx="0">
                  <c:v>0.10789964866051815</c:v>
                </c:pt>
                <c:pt idx="1">
                  <c:v>5.0270485336887383E-3</c:v>
                </c:pt>
                <c:pt idx="2">
                  <c:v>0.11973130705152712</c:v>
                </c:pt>
                <c:pt idx="3">
                  <c:v>1.0741779190764911E-2</c:v>
                </c:pt>
                <c:pt idx="4">
                  <c:v>4.1609040524736907E-2</c:v>
                </c:pt>
                <c:pt idx="5">
                  <c:v>4.6878079888689195E-2</c:v>
                </c:pt>
                <c:pt idx="6">
                  <c:v>0.19780219780219799</c:v>
                </c:pt>
                <c:pt idx="7">
                  <c:v>5.0726879059696861E-2</c:v>
                </c:pt>
                <c:pt idx="8">
                  <c:v>0.19202037351443124</c:v>
                </c:pt>
                <c:pt idx="9">
                  <c:v>-3.4862910730904195E-2</c:v>
                </c:pt>
                <c:pt idx="10">
                  <c:v>0.19445361505447356</c:v>
                </c:pt>
                <c:pt idx="11">
                  <c:v>1.7427385892116121E-2</c:v>
                </c:pt>
                <c:pt idx="12">
                  <c:v>5.4223983538467468E-2</c:v>
                </c:pt>
                <c:pt idx="13">
                  <c:v>7.4348866052444951E-2</c:v>
                </c:pt>
                <c:pt idx="14">
                  <c:v>0.10415482023093614</c:v>
                </c:pt>
                <c:pt idx="15">
                  <c:v>2.0021074815595341E-2</c:v>
                </c:pt>
                <c:pt idx="16">
                  <c:v>0.12132596685082886</c:v>
                </c:pt>
                <c:pt idx="17">
                  <c:v>-2.3958548194388696E-2</c:v>
                </c:pt>
                <c:pt idx="18">
                  <c:v>-0.81095641646489103</c:v>
                </c:pt>
              </c:numCache>
            </c:numRef>
          </c:val>
        </c:ser>
        <c:axId val="144993280"/>
        <c:axId val="144991744"/>
      </c:barChart>
      <c:catAx>
        <c:axId val="144984320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990208"/>
        <c:crosses val="autoZero"/>
        <c:auto val="1"/>
        <c:lblAlgn val="ctr"/>
        <c:lblOffset val="100"/>
      </c:catAx>
      <c:valAx>
        <c:axId val="144990208"/>
        <c:scaling>
          <c:orientation val="minMax"/>
        </c:scaling>
        <c:delete val="1"/>
        <c:axPos val="t"/>
        <c:numFmt formatCode="0.0" sourceLinked="1"/>
        <c:tickLblPos val="none"/>
        <c:crossAx val="144984320"/>
        <c:crosses val="autoZero"/>
        <c:crossBetween val="between"/>
      </c:valAx>
      <c:valAx>
        <c:axId val="144991744"/>
        <c:scaling>
          <c:orientation val="minMax"/>
        </c:scaling>
        <c:delete val="1"/>
        <c:axPos val="b"/>
        <c:numFmt formatCode="0.0%" sourceLinked="1"/>
        <c:tickLblPos val="none"/>
        <c:crossAx val="144993280"/>
        <c:crosses val="max"/>
        <c:crossBetween val="between"/>
      </c:valAx>
      <c:catAx>
        <c:axId val="144993280"/>
        <c:scaling>
          <c:orientation val="maxMin"/>
        </c:scaling>
        <c:delete val="1"/>
        <c:axPos val="r"/>
        <c:numFmt formatCode="General" sourceLinked="1"/>
        <c:tickLblPos val="none"/>
        <c:crossAx val="14499174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189"/>
          <c:y val="9.8456716573371073E-2"/>
          <c:w val="0.41020394772082081"/>
          <c:h val="3.8825357656924367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21" l="0.70000000000000062" r="0.70000000000000062" t="0.750000000000012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Edad!$G$4</c:f>
          <c:strCache>
            <c:ptCount val="1"/>
            <c:pt idx="0">
              <c:v>2011</c:v>
            </c:pt>
          </c:strCache>
        </c:strRef>
      </c:tx>
      <c:layout>
        <c:manualLayout>
          <c:xMode val="edge"/>
          <c:yMode val="edge"/>
          <c:x val="0.48491977162649436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903"/>
          <c:y val="0.23647541765922891"/>
          <c:w val="0.6742055181246942"/>
          <c:h val="0.65623169154130678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5244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Edad!$G$5:$G$11</c:f>
              <c:numCache>
                <c:formatCode>0.0</c:formatCode>
                <c:ptCount val="7"/>
                <c:pt idx="0">
                  <c:v>11.418181818181818</c:v>
                </c:pt>
                <c:pt idx="1">
                  <c:v>11.1</c:v>
                </c:pt>
                <c:pt idx="2">
                  <c:v>28.736363636363638</c:v>
                </c:pt>
                <c:pt idx="3">
                  <c:v>11.063636363636364</c:v>
                </c:pt>
                <c:pt idx="4">
                  <c:v>17.609090909090909</c:v>
                </c:pt>
                <c:pt idx="5">
                  <c:v>18.418181818181818</c:v>
                </c:pt>
                <c:pt idx="6">
                  <c:v>1.6545454545454545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57228099549594447"/>
          <c:y val="5.5972101340311511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ivotFmts>
      <c:pivotFmt>
        <c:idx val="0"/>
        <c:spPr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s-ES"/>
            </a:p>
          </c:txPr>
          <c:showVal val="1"/>
        </c:dLbl>
      </c:pivotFmt>
      <c:pivotFmt>
        <c:idx val="1"/>
        <c:spPr>
          <a:ln>
            <a:solidFill>
              <a:srgbClr val="CC0099"/>
            </a:solidFill>
          </a:ln>
        </c:spPr>
        <c:marker>
          <c:spPr>
            <a:solidFill>
              <a:srgbClr val="CC0099"/>
            </a:solidFill>
          </c:spPr>
        </c:marker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  <c:spPr>
          <a:solidFill>
            <a:schemeClr val="accent2">
              <a:lumMod val="75000"/>
            </a:schemeClr>
          </a:solidFill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17"/>
        <c:spPr>
          <a:solidFill>
            <a:schemeClr val="accent2">
              <a:lumMod val="75000"/>
            </a:schemeClr>
          </a:solidFill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18"/>
        <c:spPr>
          <a:solidFill>
            <a:schemeClr val="accent3">
              <a:lumMod val="75000"/>
            </a:schemeClr>
          </a:solidFill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19"/>
        <c:spPr>
          <a:solidFill>
            <a:schemeClr val="accent5">
              <a:lumMod val="75000"/>
            </a:schemeClr>
          </a:solidFill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20"/>
        <c:spPr>
          <a:solidFill>
            <a:schemeClr val="accent5">
              <a:lumMod val="75000"/>
            </a:schemeClr>
          </a:solidFill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21"/>
        <c:spPr>
          <a:solidFill>
            <a:schemeClr val="accent4">
              <a:lumMod val="75000"/>
            </a:schemeClr>
          </a:solidFill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22"/>
        <c:spPr>
          <a:solidFill>
            <a:schemeClr val="accent4">
              <a:lumMod val="75000"/>
            </a:schemeClr>
          </a:solidFill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23"/>
        <c:spPr>
          <a:solidFill>
            <a:schemeClr val="accent1"/>
          </a:solidFill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42564241008314868"/>
          <c:y val="0.11625034880105677"/>
          <c:w val="0.5491453975155659"/>
          <c:h val="0.84501671363119624"/>
        </c:manualLayout>
      </c:layout>
      <c:barChart>
        <c:barDir val="bar"/>
        <c:grouping val="clustered"/>
        <c:ser>
          <c:idx val="0"/>
          <c:order val="0"/>
          <c:tx>
            <c:v>2011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chemeClr val="accent2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chemeClr val="accent3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chemeClr val="accent5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chemeClr val="accent2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chemeClr val="accent5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chemeClr val="accent1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chemeClr val="accent4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0"/>
            <c:spPr>
              <a:solidFill>
                <a:schemeClr val="accent1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numFmt formatCode="0.0%" sourceLinked="0"/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14"/>
              <c:pt idx="0">
                <c:v>consultas páginas web internet</c:v>
              </c:pt>
              <c:pt idx="1">
                <c:v>recomendación familiares/amigos</c:v>
              </c:pt>
              <c:pt idx="2">
                <c:v>recomendación agencia de viajes</c:v>
              </c:pt>
              <c:pt idx="3">
                <c:v>opiniones redes sociales</c:v>
              </c:pt>
              <c:pt idx="4">
                <c:v>folleto turoperador/agencia viaje</c:v>
              </c:pt>
              <c:pt idx="5">
                <c:v>guías/libros impresos</c:v>
              </c:pt>
              <c:pt idx="6">
                <c:v>prensa revistas</c:v>
              </c:pt>
              <c:pt idx="7">
                <c:v>viajes anteriores a TF</c:v>
              </c:pt>
              <c:pt idx="8">
                <c:v>Oficina información turística</c:v>
              </c:pt>
              <c:pt idx="9">
                <c:v>promoción/ información T. Sharing</c:v>
              </c:pt>
              <c:pt idx="10">
                <c:v>televisión / radio</c:v>
              </c:pt>
              <c:pt idx="11">
                <c:v>publicidad/promociones espacios públicos</c:v>
              </c:pt>
              <c:pt idx="12">
                <c:v>ferias turísticas</c:v>
              </c:pt>
              <c:pt idx="13">
                <c:v>vacaciones organizadas</c:v>
              </c:pt>
            </c:strLit>
          </c:cat>
          <c:val>
            <c:numLit>
              <c:formatCode>General</c:formatCode>
              <c:ptCount val="14"/>
              <c:pt idx="0">
                <c:v>0.42680000000000035</c:v>
              </c:pt>
              <c:pt idx="1">
                <c:v>0.32180000000000042</c:v>
              </c:pt>
              <c:pt idx="2">
                <c:v>0.21660000000000001</c:v>
              </c:pt>
              <c:pt idx="3">
                <c:v>0.20780000000000001</c:v>
              </c:pt>
              <c:pt idx="4">
                <c:v>0.14360000000000001</c:v>
              </c:pt>
              <c:pt idx="5">
                <c:v>0.10840000000000002</c:v>
              </c:pt>
              <c:pt idx="6">
                <c:v>9.8600000000000118E-2</c:v>
              </c:pt>
              <c:pt idx="7">
                <c:v>3.7200000000000032E-2</c:v>
              </c:pt>
              <c:pt idx="8">
                <c:v>3.6600000000000035E-2</c:v>
              </c:pt>
              <c:pt idx="9">
                <c:v>3.3599999999999998E-2</c:v>
              </c:pt>
              <c:pt idx="10">
                <c:v>2.4799999999999999E-2</c:v>
              </c:pt>
              <c:pt idx="11">
                <c:v>1.6799999999999999E-2</c:v>
              </c:pt>
              <c:pt idx="12">
                <c:v>1.2E-2</c:v>
              </c:pt>
              <c:pt idx="13">
                <c:v>1.2E-2</c:v>
              </c:pt>
            </c:numLit>
          </c:val>
        </c:ser>
        <c:gapWidth val="11"/>
        <c:overlap val="6"/>
        <c:axId val="143858688"/>
        <c:axId val="143860480"/>
      </c:barChart>
      <c:catAx>
        <c:axId val="143858688"/>
        <c:scaling>
          <c:orientation val="maxMin"/>
        </c:scaling>
        <c:axPos val="l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 b="1">
                <a:solidFill>
                  <a:srgbClr val="002060"/>
                </a:solidFill>
              </a:defRPr>
            </a:pPr>
            <a:endParaRPr lang="es-ES"/>
          </a:p>
        </c:txPr>
        <c:crossAx val="143860480"/>
        <c:crosses val="autoZero"/>
        <c:auto val="1"/>
        <c:lblAlgn val="ctr"/>
        <c:lblOffset val="100"/>
        <c:tickLblSkip val="1"/>
      </c:catAx>
      <c:valAx>
        <c:axId val="143860480"/>
        <c:scaling>
          <c:orientation val="minMax"/>
        </c:scaling>
        <c:axPos val="t"/>
        <c:numFmt formatCode="General" sourceLinked="1"/>
        <c:majorTickMark val="none"/>
        <c:tickLblPos val="none"/>
        <c:spPr>
          <a:ln>
            <a:noFill/>
          </a:ln>
        </c:spPr>
        <c:crossAx val="143858688"/>
        <c:crosses val="autoZero"/>
        <c:crossBetween val="between"/>
      </c:valAx>
      <c:spPr>
        <a:ln>
          <a:noFill/>
        </a:ln>
      </c:spPr>
    </c:plotArea>
    <c:plotVisOnly val="1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  <a:latin typeface="+mn-lt"/>
              </a:defRPr>
            </a:pPr>
            <a:r>
              <a:rPr lang="en-US" sz="1400">
                <a:latin typeface="+mn-lt"/>
              </a:rPr>
              <a:t>MOTIVOS MÁS IMPORTANTES A LA HORA DE ELEGIR TENERIFE
2011</a:t>
            </a:r>
            <a:r>
              <a:rPr lang="en-US" sz="1400" baseline="0">
                <a:latin typeface="+mn-lt"/>
              </a:rPr>
              <a:t> </a:t>
            </a:r>
            <a:r>
              <a:rPr lang="en-US" sz="1100">
                <a:latin typeface="+mn-lt"/>
              </a:rPr>
              <a:t> (RESPUESTA ESPONTÁNEA- % SOBRE</a:t>
            </a:r>
            <a:r>
              <a:rPr lang="en-US" sz="1100" baseline="0">
                <a:latin typeface="+mn-lt"/>
              </a:rPr>
              <a:t> TURISTA</a:t>
            </a:r>
            <a:r>
              <a:rPr lang="en-US" sz="1100">
                <a:latin typeface="+mn-lt"/>
              </a:rPr>
              <a:t>)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43504090066495466"/>
          <c:y val="9.4984545670689924E-2"/>
          <c:w val="0.56283073417118756"/>
          <c:h val="0.86505909008265613"/>
        </c:manualLayout>
      </c:layout>
      <c:barChart>
        <c:barDir val="bar"/>
        <c:grouping val="clustered"/>
        <c:ser>
          <c:idx val="0"/>
          <c:order val="0"/>
          <c:tx>
            <c:strRef>
              <c:f>'gráfica motivación'!$E$10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'gráfica motivación'!$D$11:$D$36</c:f>
              <c:strCache>
                <c:ptCount val="26"/>
                <c:pt idx="0">
                  <c:v>clima</c:v>
                </c:pt>
                <c:pt idx="1">
                  <c:v>precio del viaje</c:v>
                </c:pt>
                <c:pt idx="2">
                  <c:v>playas /mar</c:v>
                </c:pt>
                <c:pt idx="3">
                  <c:v>accesibilidad /cercanía</c:v>
                </c:pt>
                <c:pt idx="4">
                  <c:v>paisaje natural</c:v>
                </c:pt>
                <c:pt idx="5">
                  <c:v>conocer Tenerife</c:v>
                </c:pt>
                <c:pt idx="6">
                  <c:v>características del alojamiento</c:v>
                </c:pt>
                <c:pt idx="7">
                  <c:v>relax</c:v>
                </c:pt>
                <c:pt idx="8">
                  <c:v>buenas referencias /fidelidad</c:v>
                </c:pt>
                <c:pt idx="9">
                  <c:v>oferta cultural y deportiva</c:v>
                </c:pt>
                <c:pt idx="10">
                  <c:v>el destino y sus infraestructuras</c:v>
                </c:pt>
                <c:pt idx="11">
                  <c:v>amabilidad/ hospitalidad/ambiente</c:v>
                </c:pt>
                <c:pt idx="12">
                  <c:v>visita familiares /amigos</c:v>
                </c:pt>
                <c:pt idx="13">
                  <c:v>gastronomía y restauración</c:v>
                </c:pt>
                <c:pt idx="14">
                  <c:v>alojamiento (contratación)</c:v>
                </c:pt>
                <c:pt idx="15">
                  <c:v>Lugares</c:v>
                </c:pt>
                <c:pt idx="16">
                  <c:v>No contestan</c:v>
                </c:pt>
                <c:pt idx="17">
                  <c:v>parques de ocio</c:v>
                </c:pt>
                <c:pt idx="18">
                  <c:v>negocios/estudios/médicos</c:v>
                </c:pt>
                <c:pt idx="19">
                  <c:v>seguridad</c:v>
                </c:pt>
                <c:pt idx="20">
                  <c:v>turismo familiar</c:v>
                </c:pt>
                <c:pt idx="21">
                  <c:v>está en españa</c:v>
                </c:pt>
                <c:pt idx="22">
                  <c:v>oferta y ocio nocturno</c:v>
                </c:pt>
                <c:pt idx="23">
                  <c:v>celebración/aniversarios/evento</c:v>
                </c:pt>
                <c:pt idx="24">
                  <c:v>comercio/compras</c:v>
                </c:pt>
                <c:pt idx="25">
                  <c:v>otros</c:v>
                </c:pt>
              </c:strCache>
            </c:strRef>
          </c:cat>
          <c:val>
            <c:numRef>
              <c:f>'gráfica motivación'!$E$11:$E$36</c:f>
              <c:numCache>
                <c:formatCode>0.0</c:formatCode>
                <c:ptCount val="26"/>
                <c:pt idx="0">
                  <c:v>79.327272727272728</c:v>
                </c:pt>
                <c:pt idx="1">
                  <c:v>17.409090909090907</c:v>
                </c:pt>
                <c:pt idx="2">
                  <c:v>13.445454545454545</c:v>
                </c:pt>
                <c:pt idx="3">
                  <c:v>13.172727272727272</c:v>
                </c:pt>
                <c:pt idx="4">
                  <c:v>12.6</c:v>
                </c:pt>
                <c:pt idx="5">
                  <c:v>11.554545454545455</c:v>
                </c:pt>
                <c:pt idx="6">
                  <c:v>9.9818181818181824</c:v>
                </c:pt>
                <c:pt idx="7">
                  <c:v>9.9</c:v>
                </c:pt>
                <c:pt idx="8">
                  <c:v>9.3636363636363633</c:v>
                </c:pt>
                <c:pt idx="9">
                  <c:v>8.7818181818181813</c:v>
                </c:pt>
                <c:pt idx="10">
                  <c:v>8.0090909090909097</c:v>
                </c:pt>
                <c:pt idx="11">
                  <c:v>7.8636363636363633</c:v>
                </c:pt>
                <c:pt idx="12">
                  <c:v>5.836363636363636</c:v>
                </c:pt>
                <c:pt idx="13">
                  <c:v>4.3090909090909095</c:v>
                </c:pt>
                <c:pt idx="14">
                  <c:v>3.709090909090909</c:v>
                </c:pt>
                <c:pt idx="15">
                  <c:v>3.6454545454545455</c:v>
                </c:pt>
                <c:pt idx="16">
                  <c:v>3.0727272727272728</c:v>
                </c:pt>
                <c:pt idx="17">
                  <c:v>2.9545454545454546</c:v>
                </c:pt>
                <c:pt idx="18">
                  <c:v>1.7727272727272727</c:v>
                </c:pt>
                <c:pt idx="19">
                  <c:v>1.7</c:v>
                </c:pt>
                <c:pt idx="20">
                  <c:v>1.5181818181818181</c:v>
                </c:pt>
                <c:pt idx="21">
                  <c:v>1.1454545454545455</c:v>
                </c:pt>
                <c:pt idx="22">
                  <c:v>1.1272727272727272</c:v>
                </c:pt>
                <c:pt idx="23">
                  <c:v>1.0818181818181818</c:v>
                </c:pt>
                <c:pt idx="24">
                  <c:v>0.80909090909090908</c:v>
                </c:pt>
                <c:pt idx="25">
                  <c:v>2.5545454545454547</c:v>
                </c:pt>
              </c:numCache>
            </c:numRef>
          </c:val>
        </c:ser>
        <c:dLbls>
          <c:showVal val="1"/>
        </c:dLbls>
        <c:gapWidth val="19"/>
        <c:axId val="143960704"/>
        <c:axId val="143970688"/>
      </c:barChart>
      <c:catAx>
        <c:axId val="14396070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43970688"/>
        <c:crosses val="autoZero"/>
        <c:auto val="1"/>
        <c:lblAlgn val="ctr"/>
        <c:lblOffset val="100"/>
        <c:tickLblSkip val="1"/>
        <c:tickMarkSkip val="1"/>
      </c:catAx>
      <c:valAx>
        <c:axId val="1439706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  <a:latin typeface="+mn-lt"/>
                  </a:rPr>
                  <a:t>FUENTE: Encuesta al Turismo Receptivo,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063923461180721E-4"/>
              <c:y val="0.9773640744973455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one"/>
        <c:crossAx val="1439607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731769566912383"/>
          <c:y val="0.10755303061266196"/>
          <c:w val="0.58100634266971551"/>
          <c:h val="0.76744723827798134"/>
        </c:manualLayout>
      </c:layout>
      <c:barChart>
        <c:barDir val="bar"/>
        <c:grouping val="clustered"/>
        <c:ser>
          <c:idx val="0"/>
          <c:order val="0"/>
          <c:tx>
            <c:strRef>
              <c:f>'Índice satisfacción agrupad '!$H$4</c:f>
              <c:strCache>
                <c:ptCount val="1"/>
                <c:pt idx="0">
                  <c:v>2011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4F81BD">
                      <a:lumMod val="60000"/>
                      <a:lumOff val="4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5.2562417871223161E-3"/>
                  <c:y val="6.8298223385742114E-3"/>
                </c:manualLayout>
              </c:layout>
              <c:showVal val="1"/>
            </c:dLbl>
            <c:dLbl>
              <c:idx val="5"/>
              <c:layout>
                <c:manualLayout>
                  <c:x val="2.1929824561403512E-3"/>
                  <c:y val="-2.3722924314176028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Media de satisfacción factores</c:v>
                </c:pt>
                <c:pt idx="4">
                  <c:v>Factores genéricos</c:v>
                </c:pt>
                <c:pt idx="5">
                  <c:v>Factores ambientales</c:v>
                </c:pt>
                <c:pt idx="6">
                  <c:v>Oferta de restauración</c:v>
                </c:pt>
                <c:pt idx="7">
                  <c:v>Oferta de actividades y ocio</c:v>
                </c:pt>
                <c:pt idx="8">
                  <c:v>Oferta comercial</c:v>
                </c:pt>
              </c:strCache>
            </c:strRef>
          </c:cat>
          <c:val>
            <c:numRef>
              <c:f>'Índice satisfacción agrupad '!$H$5:$H$13</c:f>
              <c:numCache>
                <c:formatCode>0.00</c:formatCode>
                <c:ptCount val="9"/>
                <c:pt idx="0">
                  <c:v>8.1164374675661737</c:v>
                </c:pt>
                <c:pt idx="1">
                  <c:v>7.924519159872772</c:v>
                </c:pt>
                <c:pt idx="2">
                  <c:v>7.9175771910430219</c:v>
                </c:pt>
                <c:pt idx="3">
                  <c:v>7.7938775215826768</c:v>
                </c:pt>
                <c:pt idx="4">
                  <c:v>7.7395444284834829</c:v>
                </c:pt>
                <c:pt idx="5">
                  <c:v>7.7145352028341971</c:v>
                </c:pt>
                <c:pt idx="6">
                  <c:v>7.6540540540540478</c:v>
                </c:pt>
                <c:pt idx="7">
                  <c:v>7.4476620760982062</c:v>
                </c:pt>
                <c:pt idx="8">
                  <c:v>7.4071736453202215</c:v>
                </c:pt>
              </c:numCache>
            </c:numRef>
          </c:val>
        </c:ser>
        <c:ser>
          <c:idx val="0"/>
          <c:order val="1"/>
          <c:tx>
            <c:strRef>
              <c:f>'Índice satisfacción agrupad '!$G$4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4F81BD">
                    <a:lumMod val="75000"/>
                  </a:srgbClr>
                </a:gs>
                <a:gs pos="100000">
                  <a:srgbClr val="1F497D">
                    <a:lumMod val="50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4F81BD">
                      <a:lumMod val="5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7.0083223828296933E-3"/>
                  <c:y val="-1.7969065386317133E-3"/>
                </c:manualLayout>
              </c:layout>
              <c:showVal val="1"/>
            </c:dLbl>
            <c:dLbl>
              <c:idx val="6"/>
              <c:layout>
                <c:manualLayout>
                  <c:x val="6.5789936573302874E-3"/>
                  <c:y val="2.6604040243249252E-3"/>
                </c:manualLayout>
              </c:layout>
              <c:showVal val="1"/>
            </c:dLbl>
            <c:dLbl>
              <c:idx val="7"/>
              <c:layout>
                <c:manualLayout>
                  <c:x val="4.3859649122807015E-3"/>
                  <c:y val="1.8680938903990375E-7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Media de satisfacción factores</c:v>
                </c:pt>
                <c:pt idx="4">
                  <c:v>Factores genéricos</c:v>
                </c:pt>
                <c:pt idx="5">
                  <c:v>Factores ambientales</c:v>
                </c:pt>
                <c:pt idx="6">
                  <c:v>Oferta de restauración</c:v>
                </c:pt>
                <c:pt idx="7">
                  <c:v>Oferta de actividades y ocio</c:v>
                </c:pt>
                <c:pt idx="8">
                  <c:v>Oferta comercial</c:v>
                </c:pt>
              </c:strCache>
            </c:strRef>
          </c:cat>
          <c:val>
            <c:numRef>
              <c:f>'Índice satisfacción agrupad '!$G$5:$G$13</c:f>
              <c:numCache>
                <c:formatCode>0.00</c:formatCode>
                <c:ptCount val="9"/>
                <c:pt idx="0">
                  <c:v>7.9550119533457435</c:v>
                </c:pt>
                <c:pt idx="1">
                  <c:v>7.9237974802116993</c:v>
                </c:pt>
                <c:pt idx="2">
                  <c:v>7.7586469130238624</c:v>
                </c:pt>
                <c:pt idx="3">
                  <c:v>7.6689464126072933</c:v>
                </c:pt>
                <c:pt idx="4">
                  <c:v>7.619546729186788</c:v>
                </c:pt>
                <c:pt idx="5">
                  <c:v>7.6441688727880877</c:v>
                </c:pt>
                <c:pt idx="6">
                  <c:v>7.5395796134448334</c:v>
                </c:pt>
                <c:pt idx="7">
                  <c:v>7.0421780466724275</c:v>
                </c:pt>
                <c:pt idx="8">
                  <c:v>7.2786119598428476</c:v>
                </c:pt>
              </c:numCache>
            </c:numRef>
          </c:val>
        </c:ser>
        <c:dLbls>
          <c:showVal val="1"/>
        </c:dLbls>
        <c:gapWidth val="40"/>
        <c:overlap val="-10"/>
        <c:axId val="145180928"/>
        <c:axId val="145186816"/>
      </c:barChart>
      <c:barChart>
        <c:barDir val="bar"/>
        <c:grouping val="clustered"/>
        <c:ser>
          <c:idx val="1"/>
          <c:order val="2"/>
          <c:tx>
            <c:strRef>
              <c:f>'Índice satisfacción agrupad '!$L$4</c:f>
              <c:strCache>
                <c:ptCount val="1"/>
                <c:pt idx="0">
                  <c:v>dif.11/ 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  <a:ln>
                <a:noFill/>
              </a:ln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Media de satisfacción factores</c:v>
                </c:pt>
                <c:pt idx="4">
                  <c:v>Factores genéricos</c:v>
                </c:pt>
                <c:pt idx="5">
                  <c:v>Factores ambientales</c:v>
                </c:pt>
                <c:pt idx="6">
                  <c:v>Oferta de restauración</c:v>
                </c:pt>
                <c:pt idx="7">
                  <c:v>Oferta de actividades y ocio</c:v>
                </c:pt>
                <c:pt idx="8">
                  <c:v>Oferta comercial</c:v>
                </c:pt>
              </c:strCache>
            </c:strRef>
          </c:cat>
          <c:val>
            <c:numRef>
              <c:f>'Índice satisfacción agrupad '!$L$5:$L$13</c:f>
              <c:numCache>
                <c:formatCode>0.00</c:formatCode>
                <c:ptCount val="9"/>
                <c:pt idx="0">
                  <c:v>0.16142551422043017</c:v>
                </c:pt>
                <c:pt idx="1">
                  <c:v>7.2167966107272719E-4</c:v>
                </c:pt>
                <c:pt idx="2">
                  <c:v>0.15893027801915949</c:v>
                </c:pt>
                <c:pt idx="3">
                  <c:v>0.12493110897538351</c:v>
                </c:pt>
                <c:pt idx="4">
                  <c:v>0.1199976992966949</c:v>
                </c:pt>
                <c:pt idx="5">
                  <c:v>7.0366330046109482E-2</c:v>
                </c:pt>
                <c:pt idx="6">
                  <c:v>0.11447444060921441</c:v>
                </c:pt>
                <c:pt idx="7">
                  <c:v>0.40548402942577866</c:v>
                </c:pt>
                <c:pt idx="8">
                  <c:v>0.1285616854773739</c:v>
                </c:pt>
              </c:numCache>
            </c:numRef>
          </c:val>
        </c:ser>
        <c:gapWidth val="16"/>
        <c:axId val="145189888"/>
        <c:axId val="145188352"/>
      </c:barChart>
      <c:catAx>
        <c:axId val="145180928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45186816"/>
        <c:crosses val="autoZero"/>
        <c:auto val="1"/>
        <c:lblAlgn val="ctr"/>
        <c:lblOffset val="100"/>
        <c:tickLblSkip val="1"/>
        <c:tickMarkSkip val="1"/>
      </c:catAx>
      <c:valAx>
        <c:axId val="145186816"/>
        <c:scaling>
          <c:orientation val="minMax"/>
        </c:scaling>
        <c:axPos val="t"/>
        <c:numFmt formatCode="0.00" sourceLinked="1"/>
        <c:tickLblPos val="none"/>
        <c:spPr>
          <a:ln w="9525">
            <a:noFill/>
          </a:ln>
        </c:spPr>
        <c:crossAx val="145180928"/>
        <c:crosses val="autoZero"/>
        <c:crossBetween val="between"/>
      </c:valAx>
      <c:valAx>
        <c:axId val="145188352"/>
        <c:scaling>
          <c:orientation val="minMax"/>
        </c:scaling>
        <c:axPos val="t"/>
        <c:numFmt formatCode="0.00" sourceLinked="1"/>
        <c:majorTickMark val="none"/>
        <c:tickLblPos val="none"/>
        <c:spPr>
          <a:ln>
            <a:noFill/>
          </a:ln>
        </c:spPr>
        <c:crossAx val="145189888"/>
        <c:crosses val="autoZero"/>
        <c:crossBetween val="between"/>
      </c:valAx>
      <c:catAx>
        <c:axId val="145189888"/>
        <c:scaling>
          <c:orientation val="maxMin"/>
        </c:scaling>
        <c:delete val="1"/>
        <c:axPos val="l"/>
        <c:tickLblPos val="none"/>
        <c:crossAx val="145188352"/>
        <c:crosses val="autoZero"/>
        <c:auto val="1"/>
        <c:lblAlgn val="ctr"/>
        <c:lblOffset val="10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644296598273748"/>
          <c:y val="5.4063511252895706E-2"/>
          <c:w val="0.57361904663363883"/>
          <c:h val="5.8789098063249709E-2"/>
        </c:manualLayout>
      </c:layout>
      <c:spPr>
        <a:noFill/>
        <a:ln w="3175">
          <a:noFill/>
        </a:ln>
      </c:spPr>
      <c:txPr>
        <a:bodyPr/>
        <a:lstStyle/>
        <a:p>
          <a:pPr>
            <a:defRPr sz="12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SATISFACCIÓN GLOBAL DE LOS TURISTAS CON SU VIAJE A TENERIFE POR NACIONALIDADES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559"/>
          <c:y val="0.14288573011241354"/>
          <c:w val="0.7436401351966353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'satisfacción nacionalidad '!$F$4</c:f>
              <c:strCache>
                <c:ptCount val="1"/>
                <c:pt idx="0">
                  <c:v>2011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6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0" sourceLinked="0"/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'satisfacción nacionalidad '!$C$5:$C$21</c:f>
              <c:strCache>
                <c:ptCount val="17"/>
                <c:pt idx="0">
                  <c:v>Rusia</c:v>
                </c:pt>
                <c:pt idx="1">
                  <c:v>Británicos</c:v>
                </c:pt>
                <c:pt idx="2">
                  <c:v>Italia</c:v>
                </c:pt>
                <c:pt idx="3">
                  <c:v>Dinamarca</c:v>
                </c:pt>
                <c:pt idx="4">
                  <c:v>Finlandia</c:v>
                </c:pt>
                <c:pt idx="5">
                  <c:v>Irlanda (Eire)</c:v>
                </c:pt>
                <c:pt idx="6">
                  <c:v>Todos los países</c:v>
                </c:pt>
                <c:pt idx="7">
                  <c:v>Suiza + Austria</c:v>
                </c:pt>
                <c:pt idx="8">
                  <c:v>Resto del Mundo</c:v>
                </c:pt>
                <c:pt idx="9">
                  <c:v>Bélgica</c:v>
                </c:pt>
                <c:pt idx="10">
                  <c:v>Total nórdicos</c:v>
                </c:pt>
                <c:pt idx="11">
                  <c:v>Alemania</c:v>
                </c:pt>
                <c:pt idx="12">
                  <c:v>Suecia</c:v>
                </c:pt>
                <c:pt idx="13">
                  <c:v>España</c:v>
                </c:pt>
                <c:pt idx="14">
                  <c:v>Noruega</c:v>
                </c:pt>
                <c:pt idx="15">
                  <c:v>Holanda</c:v>
                </c:pt>
                <c:pt idx="16">
                  <c:v>Francia</c:v>
                </c:pt>
              </c:strCache>
            </c:strRef>
          </c:cat>
          <c:val>
            <c:numRef>
              <c:f>'satisfacción nacionalidad '!$F$5:$F$21</c:f>
              <c:numCache>
                <c:formatCode>0.00</c:formatCode>
                <c:ptCount val="17"/>
                <c:pt idx="0">
                  <c:v>8.8559999999999999</c:v>
                </c:pt>
                <c:pt idx="1">
                  <c:v>8.6790914385556341</c:v>
                </c:pt>
                <c:pt idx="2">
                  <c:v>8.5178571428571423</c:v>
                </c:pt>
                <c:pt idx="3">
                  <c:v>8.4770642201834914</c:v>
                </c:pt>
                <c:pt idx="4">
                  <c:v>8.4711538461538378</c:v>
                </c:pt>
                <c:pt idx="5">
                  <c:v>8.4363636363636392</c:v>
                </c:pt>
                <c:pt idx="6">
                  <c:v>8.4206856478791519</c:v>
                </c:pt>
                <c:pt idx="7">
                  <c:v>8.3589743589743577</c:v>
                </c:pt>
                <c:pt idx="8">
                  <c:v>8.3542857142857123</c:v>
                </c:pt>
                <c:pt idx="9">
                  <c:v>8.3493150684931567</c:v>
                </c:pt>
                <c:pt idx="10">
                  <c:v>8.3495575221238951</c:v>
                </c:pt>
                <c:pt idx="11">
                  <c:v>8.3177083333333233</c:v>
                </c:pt>
                <c:pt idx="12">
                  <c:v>8.25</c:v>
                </c:pt>
                <c:pt idx="13">
                  <c:v>8.221283783783786</c:v>
                </c:pt>
                <c:pt idx="14">
                  <c:v>8.223300970873785</c:v>
                </c:pt>
                <c:pt idx="15">
                  <c:v>8.0368098159509209</c:v>
                </c:pt>
                <c:pt idx="16">
                  <c:v>8.031914893617019</c:v>
                </c:pt>
              </c:numCache>
            </c:numRef>
          </c:val>
        </c:ser>
        <c:gapWidth val="16"/>
        <c:overlap val="1"/>
        <c:axId val="145474304"/>
        <c:axId val="145475840"/>
      </c:barChart>
      <c:barChart>
        <c:barDir val="bar"/>
        <c:grouping val="clustered"/>
        <c:ser>
          <c:idx val="1"/>
          <c:order val="1"/>
          <c:tx>
            <c:strRef>
              <c:f>'satisfacción nacionalidad '!$H$4</c:f>
              <c:strCache>
                <c:ptCount val="1"/>
                <c:pt idx="0">
                  <c:v>dif.11/10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2"/>
              <c:layout>
                <c:manualLayout>
                  <c:x val="-1.8018020858341942E-2"/>
                  <c:y val="0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552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661E-3"/>
                  <c:y val="-2.003948558271238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'satisfacción nacionalidad '!$C$5:$C$21</c:f>
              <c:strCache>
                <c:ptCount val="17"/>
                <c:pt idx="0">
                  <c:v>Rusia</c:v>
                </c:pt>
                <c:pt idx="1">
                  <c:v>Británicos</c:v>
                </c:pt>
                <c:pt idx="2">
                  <c:v>Italia</c:v>
                </c:pt>
                <c:pt idx="3">
                  <c:v>Dinamarca</c:v>
                </c:pt>
                <c:pt idx="4">
                  <c:v>Finlandia</c:v>
                </c:pt>
                <c:pt idx="5">
                  <c:v>Irlanda (Eire)</c:v>
                </c:pt>
                <c:pt idx="6">
                  <c:v>Todos los países</c:v>
                </c:pt>
                <c:pt idx="7">
                  <c:v>Suiza + Austria</c:v>
                </c:pt>
                <c:pt idx="8">
                  <c:v>Resto del Mundo</c:v>
                </c:pt>
                <c:pt idx="9">
                  <c:v>Bélgica</c:v>
                </c:pt>
                <c:pt idx="10">
                  <c:v>Total nórdicos</c:v>
                </c:pt>
                <c:pt idx="11">
                  <c:v>Alemania</c:v>
                </c:pt>
                <c:pt idx="12">
                  <c:v>Suecia</c:v>
                </c:pt>
                <c:pt idx="13">
                  <c:v>España</c:v>
                </c:pt>
                <c:pt idx="14">
                  <c:v>Noruega</c:v>
                </c:pt>
                <c:pt idx="15">
                  <c:v>Holanda</c:v>
                </c:pt>
                <c:pt idx="16">
                  <c:v>Francia</c:v>
                </c:pt>
              </c:strCache>
            </c:strRef>
          </c:cat>
          <c:val>
            <c:numRef>
              <c:f>'satisfacción nacionalidad '!$H$5:$H$21</c:f>
              <c:numCache>
                <c:formatCode>0.00</c:formatCode>
                <c:ptCount val="17"/>
                <c:pt idx="0">
                  <c:v>-6.9373134328358788E-2</c:v>
                </c:pt>
                <c:pt idx="1">
                  <c:v>0.14254851512174405</c:v>
                </c:pt>
                <c:pt idx="2">
                  <c:v>0.47484639016896857</c:v>
                </c:pt>
                <c:pt idx="3">
                  <c:v>0.17039755351682651</c:v>
                </c:pt>
                <c:pt idx="4">
                  <c:v>-4.6526054590607657E-3</c:v>
                </c:pt>
                <c:pt idx="5">
                  <c:v>-3.8212634822802016E-2</c:v>
                </c:pt>
                <c:pt idx="6">
                  <c:v>5.1996636423895737E-2</c:v>
                </c:pt>
                <c:pt idx="7">
                  <c:v>-0.1410256410256423</c:v>
                </c:pt>
                <c:pt idx="8">
                  <c:v>-0.1685901027077481</c:v>
                </c:pt>
                <c:pt idx="9">
                  <c:v>0.12980287337119911</c:v>
                </c:pt>
                <c:pt idx="10">
                  <c:v>3.0045327001930744E-2</c:v>
                </c:pt>
                <c:pt idx="11">
                  <c:v>-3.018810679612649E-2</c:v>
                </c:pt>
                <c:pt idx="12">
                  <c:v>4.7385620915029847E-2</c:v>
                </c:pt>
                <c:pt idx="13">
                  <c:v>2.8285579115937765E-2</c:v>
                </c:pt>
                <c:pt idx="14">
                  <c:v>-8.7043856712417877E-2</c:v>
                </c:pt>
                <c:pt idx="15">
                  <c:v>2.5045110068569798E-2</c:v>
                </c:pt>
                <c:pt idx="16">
                  <c:v>-0.11684543696149241</c:v>
                </c:pt>
              </c:numCache>
            </c:numRef>
          </c:val>
        </c:ser>
        <c:axId val="144508416"/>
        <c:axId val="144506880"/>
      </c:barChart>
      <c:catAx>
        <c:axId val="145474304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5475840"/>
        <c:crosses val="autoZero"/>
        <c:auto val="1"/>
        <c:lblAlgn val="ctr"/>
        <c:lblOffset val="100"/>
      </c:catAx>
      <c:valAx>
        <c:axId val="145475840"/>
        <c:scaling>
          <c:orientation val="minMax"/>
        </c:scaling>
        <c:delete val="1"/>
        <c:axPos val="t"/>
        <c:numFmt formatCode="0.00" sourceLinked="1"/>
        <c:tickLblPos val="none"/>
        <c:crossAx val="145474304"/>
        <c:crosses val="autoZero"/>
        <c:crossBetween val="between"/>
      </c:valAx>
      <c:valAx>
        <c:axId val="144506880"/>
        <c:scaling>
          <c:orientation val="minMax"/>
        </c:scaling>
        <c:delete val="1"/>
        <c:axPos val="b"/>
        <c:numFmt formatCode="0.00" sourceLinked="1"/>
        <c:tickLblPos val="none"/>
        <c:crossAx val="144508416"/>
        <c:crosses val="max"/>
        <c:crossBetween val="between"/>
      </c:valAx>
      <c:catAx>
        <c:axId val="144508416"/>
        <c:scaling>
          <c:orientation val="maxMin"/>
        </c:scaling>
        <c:delete val="1"/>
        <c:axPos val="r"/>
        <c:numFmt formatCode="General" sourceLinked="1"/>
        <c:tickLblPos val="none"/>
        <c:crossAx val="14450688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2"/>
          <c:y val="9.8456716573371073E-2"/>
          <c:w val="0.41020394772082081"/>
          <c:h val="3.8825357656924388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232" l="0.70000000000000062" r="0.70000000000000062" t="0.75000000000001232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>
                <a:solidFill>
                  <a:srgbClr val="002060"/>
                </a:solidFill>
              </a:defRPr>
            </a:pPr>
            <a:r>
              <a:rPr lang="en-US" sz="1400">
                <a:solidFill>
                  <a:srgbClr val="002060"/>
                </a:solidFill>
              </a:rPr>
              <a:t>DISTRIBUCIÓN POR EDADES DE LOS TURISTAS DE TENERIFE (%)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759921371954761"/>
          <c:y val="0.14082847949197641"/>
          <c:w val="0.77548927646502674"/>
          <c:h val="0.81423565168935863"/>
        </c:manualLayout>
      </c:layout>
      <c:barChart>
        <c:barDir val="bar"/>
        <c:grouping val="clustered"/>
        <c:ser>
          <c:idx val="2"/>
          <c:order val="0"/>
          <c:tx>
            <c:strRef>
              <c:f>Edad!$G$4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Edad!$G$5:$G$11</c:f>
              <c:numCache>
                <c:formatCode>0.0</c:formatCode>
                <c:ptCount val="7"/>
                <c:pt idx="0">
                  <c:v>11.418181818181818</c:v>
                </c:pt>
                <c:pt idx="1">
                  <c:v>11.1</c:v>
                </c:pt>
                <c:pt idx="2">
                  <c:v>28.736363636363638</c:v>
                </c:pt>
                <c:pt idx="3">
                  <c:v>11.063636363636364</c:v>
                </c:pt>
                <c:pt idx="4">
                  <c:v>17.609090909090909</c:v>
                </c:pt>
                <c:pt idx="5">
                  <c:v>18.418181818181818</c:v>
                </c:pt>
                <c:pt idx="6">
                  <c:v>1.6545454545454545</c:v>
                </c:pt>
              </c:numCache>
            </c:numRef>
          </c:val>
        </c:ser>
        <c:ser>
          <c:idx val="0"/>
          <c:order val="1"/>
          <c:tx>
            <c:strRef>
              <c:f>Edad!$F$4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Edad!$F$5:$F$11</c:f>
              <c:numCache>
                <c:formatCode>0.0</c:formatCode>
                <c:ptCount val="7"/>
                <c:pt idx="0">
                  <c:v>10.018181818181818</c:v>
                </c:pt>
                <c:pt idx="1">
                  <c:v>9.7363636363636363</c:v>
                </c:pt>
                <c:pt idx="2">
                  <c:v>28.063636363636363</c:v>
                </c:pt>
                <c:pt idx="3">
                  <c:v>10.154545454545454</c:v>
                </c:pt>
                <c:pt idx="4">
                  <c:v>18.054545454545455</c:v>
                </c:pt>
                <c:pt idx="5">
                  <c:v>19.018181818181819</c:v>
                </c:pt>
                <c:pt idx="6">
                  <c:v>4.9545454545454541</c:v>
                </c:pt>
              </c:numCache>
            </c:numRef>
          </c:val>
        </c:ser>
        <c:gapWidth val="35"/>
        <c:axId val="139536640"/>
        <c:axId val="139542528"/>
      </c:barChart>
      <c:barChart>
        <c:barDir val="bar"/>
        <c:grouping val="clustered"/>
        <c:ser>
          <c:idx val="3"/>
          <c:order val="2"/>
          <c:tx>
            <c:strRef>
              <c:f>Edad!$K$4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Lbls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Ref>
              <c:f>Edad!$K$5:$K$11</c:f>
              <c:numCache>
                <c:formatCode>0.0%</c:formatCode>
                <c:ptCount val="7"/>
                <c:pt idx="0">
                  <c:v>0.13974591651542645</c:v>
                </c:pt>
                <c:pt idx="1">
                  <c:v>0.14005602240896353</c:v>
                </c:pt>
                <c:pt idx="2">
                  <c:v>2.397149335924853E-2</c:v>
                </c:pt>
                <c:pt idx="3">
                  <c:v>8.9525514771710002E-2</c:v>
                </c:pt>
                <c:pt idx="4">
                  <c:v>-2.4672708962739209E-2</c:v>
                </c:pt>
                <c:pt idx="5">
                  <c:v>-3.1548757170172137E-2</c:v>
                </c:pt>
                <c:pt idx="6">
                  <c:v>-0.66605504587155961</c:v>
                </c:pt>
              </c:numCache>
            </c:numRef>
          </c:val>
        </c:ser>
        <c:gapWidth val="35"/>
        <c:axId val="139545600"/>
        <c:axId val="139544064"/>
      </c:barChart>
      <c:catAx>
        <c:axId val="139536640"/>
        <c:scaling>
          <c:orientation val="maxMin"/>
        </c:scaling>
        <c:axPos val="l"/>
        <c:tickLblPos val="low"/>
        <c:txPr>
          <a:bodyPr/>
          <a:lstStyle/>
          <a:p>
            <a:pPr>
              <a:defRPr sz="1200" b="1">
                <a:solidFill>
                  <a:srgbClr val="002060"/>
                </a:solidFill>
              </a:defRPr>
            </a:pPr>
            <a:endParaRPr lang="es-ES"/>
          </a:p>
        </c:txPr>
        <c:crossAx val="139542528"/>
        <c:crosses val="autoZero"/>
        <c:auto val="1"/>
        <c:lblAlgn val="ctr"/>
        <c:lblOffset val="100"/>
      </c:catAx>
      <c:valAx>
        <c:axId val="139542528"/>
        <c:scaling>
          <c:orientation val="minMax"/>
        </c:scaling>
        <c:delete val="1"/>
        <c:axPos val="t"/>
        <c:numFmt formatCode="0.0" sourceLinked="1"/>
        <c:tickLblPos val="none"/>
        <c:crossAx val="139536640"/>
        <c:crosses val="autoZero"/>
        <c:crossBetween val="between"/>
      </c:valAx>
      <c:valAx>
        <c:axId val="139544064"/>
        <c:scaling>
          <c:orientation val="minMax"/>
        </c:scaling>
        <c:delete val="1"/>
        <c:axPos val="t"/>
        <c:numFmt formatCode="0.0%" sourceLinked="1"/>
        <c:tickLblPos val="none"/>
        <c:crossAx val="139545600"/>
        <c:crosses val="autoZero"/>
        <c:crossBetween val="between"/>
      </c:valAx>
      <c:catAx>
        <c:axId val="139545600"/>
        <c:scaling>
          <c:orientation val="maxMin"/>
        </c:scaling>
        <c:delete val="1"/>
        <c:axPos val="r"/>
        <c:tickLblPos val="none"/>
        <c:crossAx val="139544064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0.14299765685435614"/>
          <c:y val="7.1556323747853548E-2"/>
          <c:w val="0.72116581772793353"/>
          <c:h val="5.4666589789006514E-2"/>
        </c:manualLayout>
      </c:layout>
      <c:txPr>
        <a:bodyPr/>
        <a:lstStyle/>
        <a:p>
          <a:pPr>
            <a:defRPr sz="1200" b="1">
              <a:solidFill>
                <a:schemeClr val="tx2">
                  <a:lumMod val="75000"/>
                </a:schemeClr>
              </a:solidFill>
              <a:latin typeface="+mn-lt"/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1264207273425634"/>
          <c:y val="0.11528474749257274"/>
          <c:w val="0.77857272552682577"/>
          <c:h val="0.82623736578382156"/>
        </c:manualLayout>
      </c:layout>
      <c:barChart>
        <c:barDir val="bar"/>
        <c:grouping val="clustered"/>
        <c:ser>
          <c:idx val="0"/>
          <c:order val="0"/>
          <c:tx>
            <c:strRef>
              <c:f>'edad por mercados'!$G$6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'edad por mercados'!$B$7:$B$24</c:f>
              <c:strCache>
                <c:ptCount val="18"/>
                <c:pt idx="0">
                  <c:v>Suecia</c:v>
                </c:pt>
                <c:pt idx="1">
                  <c:v>Dinamarca</c:v>
                </c:pt>
                <c:pt idx="2">
                  <c:v>Total nórdicos</c:v>
                </c:pt>
                <c:pt idx="3">
                  <c:v>Noruega</c:v>
                </c:pt>
                <c:pt idx="4">
                  <c:v>Reino Unido</c:v>
                </c:pt>
                <c:pt idx="5">
                  <c:v>Finlandia</c:v>
                </c:pt>
                <c:pt idx="6">
                  <c:v>Francia</c:v>
                </c:pt>
                <c:pt idx="7">
                  <c:v>Alemania</c:v>
                </c:pt>
                <c:pt idx="8">
                  <c:v>Bélgica</c:v>
                </c:pt>
                <c:pt idx="9">
                  <c:v>Todos los países</c:v>
                </c:pt>
                <c:pt idx="10">
                  <c:v>Holanda</c:v>
                </c:pt>
                <c:pt idx="11">
                  <c:v>Irlanda </c:v>
                </c:pt>
                <c:pt idx="12">
                  <c:v>Suiza + Austria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mercados'!$G$7:$G$24</c:f>
              <c:numCache>
                <c:formatCode>0.0</c:formatCode>
                <c:ptCount val="18"/>
                <c:pt idx="0">
                  <c:v>50.148255813953483</c:v>
                </c:pt>
                <c:pt idx="1">
                  <c:v>48.999999999999986</c:v>
                </c:pt>
                <c:pt idx="2">
                  <c:v>48.753764393268376</c:v>
                </c:pt>
                <c:pt idx="3">
                  <c:v>48.55217391304349</c:v>
                </c:pt>
                <c:pt idx="4">
                  <c:v>47.686159346271772</c:v>
                </c:pt>
                <c:pt idx="5">
                  <c:v>47.256880733944989</c:v>
                </c:pt>
                <c:pt idx="6">
                  <c:v>46.511173184357531</c:v>
                </c:pt>
                <c:pt idx="7">
                  <c:v>45.94740634005764</c:v>
                </c:pt>
                <c:pt idx="8">
                  <c:v>45.445141065830697</c:v>
                </c:pt>
                <c:pt idx="9">
                  <c:v>44.810408578295373</c:v>
                </c:pt>
                <c:pt idx="10">
                  <c:v>44.638121546961351</c:v>
                </c:pt>
                <c:pt idx="11">
                  <c:v>44.48</c:v>
                </c:pt>
                <c:pt idx="12">
                  <c:v>44.471910112359566</c:v>
                </c:pt>
                <c:pt idx="13">
                  <c:v>40.846975088967945</c:v>
                </c:pt>
                <c:pt idx="14">
                  <c:v>39.364899639732371</c:v>
                </c:pt>
                <c:pt idx="15">
                  <c:v>39.165848871442506</c:v>
                </c:pt>
                <c:pt idx="16">
                  <c:v>36.939999999999991</c:v>
                </c:pt>
                <c:pt idx="17">
                  <c:v>35.09473684210527</c:v>
                </c:pt>
              </c:numCache>
            </c:numRef>
          </c:val>
        </c:ser>
        <c:gapWidth val="18"/>
        <c:axId val="139635712"/>
        <c:axId val="139637504"/>
      </c:barChart>
      <c:barChart>
        <c:barDir val="bar"/>
        <c:grouping val="clustered"/>
        <c:ser>
          <c:idx val="1"/>
          <c:order val="1"/>
          <c:tx>
            <c:strRef>
              <c:f>'edad por mercados'!$K$6</c:f>
              <c:strCache>
                <c:ptCount val="1"/>
                <c:pt idx="0">
                  <c:v>dif.11/10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Lbls>
            <c:numFmt formatCode="#,##0.0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'edad por mercados'!$B$7:$B$24</c:f>
              <c:strCache>
                <c:ptCount val="18"/>
                <c:pt idx="0">
                  <c:v>Suecia</c:v>
                </c:pt>
                <c:pt idx="1">
                  <c:v>Dinamarca</c:v>
                </c:pt>
                <c:pt idx="2">
                  <c:v>Total nórdicos</c:v>
                </c:pt>
                <c:pt idx="3">
                  <c:v>Noruega</c:v>
                </c:pt>
                <c:pt idx="4">
                  <c:v>Reino Unido</c:v>
                </c:pt>
                <c:pt idx="5">
                  <c:v>Finlandia</c:v>
                </c:pt>
                <c:pt idx="6">
                  <c:v>Francia</c:v>
                </c:pt>
                <c:pt idx="7">
                  <c:v>Alemania</c:v>
                </c:pt>
                <c:pt idx="8">
                  <c:v>Bélgica</c:v>
                </c:pt>
                <c:pt idx="9">
                  <c:v>Todos los países</c:v>
                </c:pt>
                <c:pt idx="10">
                  <c:v>Holanda</c:v>
                </c:pt>
                <c:pt idx="11">
                  <c:v>Irlanda </c:v>
                </c:pt>
                <c:pt idx="12">
                  <c:v>Suiza + Austria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mercados'!$K$7:$K$24</c:f>
              <c:numCache>
                <c:formatCode>0.0</c:formatCode>
                <c:ptCount val="18"/>
                <c:pt idx="0">
                  <c:v>0.2662682363137634</c:v>
                </c:pt>
                <c:pt idx="1">
                  <c:v>-1.8454106280193656</c:v>
                </c:pt>
                <c:pt idx="2">
                  <c:v>-0.49335602557975022</c:v>
                </c:pt>
                <c:pt idx="3">
                  <c:v>-0.81309554803434025</c:v>
                </c:pt>
                <c:pt idx="4">
                  <c:v>-1.7182003267527648</c:v>
                </c:pt>
                <c:pt idx="5">
                  <c:v>0.15263362969788119</c:v>
                </c:pt>
                <c:pt idx="6">
                  <c:v>-1.8672051940208334</c:v>
                </c:pt>
                <c:pt idx="7">
                  <c:v>-1.669757839046845</c:v>
                </c:pt>
                <c:pt idx="8">
                  <c:v>-5.0925638522020691</c:v>
                </c:pt>
                <c:pt idx="9">
                  <c:v>-0.83665024523406117</c:v>
                </c:pt>
                <c:pt idx="10">
                  <c:v>-0.86752817055278797</c:v>
                </c:pt>
                <c:pt idx="11">
                  <c:v>1.8155263157894694</c:v>
                </c:pt>
                <c:pt idx="12">
                  <c:v>-1.1925194178417726</c:v>
                </c:pt>
                <c:pt idx="13">
                  <c:v>-2.1830678294869728</c:v>
                </c:pt>
                <c:pt idx="14">
                  <c:v>0.59375954717867785</c:v>
                </c:pt>
                <c:pt idx="15">
                  <c:v>0.55750216197228042</c:v>
                </c:pt>
                <c:pt idx="16">
                  <c:v>-2.805341614906844</c:v>
                </c:pt>
                <c:pt idx="17">
                  <c:v>-0.14874141876430258</c:v>
                </c:pt>
              </c:numCache>
            </c:numRef>
          </c:val>
        </c:ser>
        <c:gapWidth val="5"/>
        <c:overlap val="19"/>
        <c:axId val="139644928"/>
        <c:axId val="139639040"/>
      </c:barChart>
      <c:catAx>
        <c:axId val="139635712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39637504"/>
        <c:crosses val="autoZero"/>
        <c:auto val="1"/>
        <c:lblAlgn val="ctr"/>
        <c:lblOffset val="100"/>
      </c:catAx>
      <c:valAx>
        <c:axId val="139637504"/>
        <c:scaling>
          <c:orientation val="minMax"/>
        </c:scaling>
        <c:delete val="1"/>
        <c:axPos val="t"/>
        <c:numFmt formatCode="0.0" sourceLinked="1"/>
        <c:tickLblPos val="none"/>
        <c:crossAx val="139635712"/>
        <c:crosses val="autoZero"/>
        <c:crossBetween val="between"/>
      </c:valAx>
      <c:valAx>
        <c:axId val="139639040"/>
        <c:scaling>
          <c:orientation val="minMax"/>
        </c:scaling>
        <c:delete val="1"/>
        <c:axPos val="t"/>
        <c:numFmt formatCode="0.0" sourceLinked="1"/>
        <c:tickLblPos val="none"/>
        <c:crossAx val="139644928"/>
        <c:crosses val="autoZero"/>
        <c:crossBetween val="between"/>
      </c:valAx>
      <c:catAx>
        <c:axId val="139644928"/>
        <c:scaling>
          <c:orientation val="maxMin"/>
        </c:scaling>
        <c:delete val="1"/>
        <c:axPos val="r"/>
        <c:tickLblPos val="none"/>
        <c:crossAx val="139639040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1.2934162054576872E-2"/>
          <c:y val="6.0244662027785577E-2"/>
          <c:w val="0.86954920823367976"/>
          <c:h val="5.3222241829099091E-2"/>
        </c:manualLayout>
      </c:layout>
      <c:txPr>
        <a:bodyPr/>
        <a:lstStyle/>
        <a:p>
          <a:pPr>
            <a:defRPr sz="1100" b="1"/>
          </a:pPr>
          <a:endParaRPr lang="es-ES"/>
        </a:p>
      </c:txPr>
    </c:legend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40265308638394182"/>
          <c:y val="9.6035717338096044E-2"/>
        </c:manualLayout>
      </c:layout>
      <c:overlay val="1"/>
    </c:title>
    <c:plotArea>
      <c:layout>
        <c:manualLayout>
          <c:layoutTarget val="inner"/>
          <c:xMode val="edge"/>
          <c:yMode val="edge"/>
          <c:x val="0.22632141745821618"/>
          <c:y val="0.12954182468918088"/>
          <c:w val="0.76356160373825854"/>
          <c:h val="0.82081398755562807"/>
        </c:manualLayout>
      </c:layout>
      <c:barChart>
        <c:barDir val="bar"/>
        <c:grouping val="clustered"/>
        <c:ser>
          <c:idx val="1"/>
          <c:order val="0"/>
          <c:tx>
            <c:strRef>
              <c:f>'renta nacionalidades'!$E$4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</c:dPt>
          <c:dPt>
            <c:idx val="11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2558871771611815E-2"/>
                  <c:y val="-2.2887787694351971E-17"/>
                </c:manualLayout>
              </c:layout>
              <c:showVal val="1"/>
            </c:dLbl>
            <c:dLbl>
              <c:idx val="1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2558871771611815E-2"/>
                  <c:y val="2.4968784104754077E-3"/>
                </c:manualLayout>
              </c:layout>
              <c:showVal val="1"/>
            </c:dLbl>
            <c:dLbl>
              <c:idx val="3"/>
              <c:layout>
                <c:manualLayout>
                  <c:x val="6.2794358858061002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0465726476343173E-2"/>
                  <c:y val="-4.5775575388701212E-17"/>
                </c:manualLayout>
              </c:layout>
              <c:showVal val="1"/>
            </c:dLbl>
            <c:dLbl>
              <c:idx val="5"/>
              <c:layout>
                <c:manualLayout>
                  <c:x val="1.0465726476343173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1.674516236214908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0"/>
              <c:layout>
                <c:manualLayout>
                  <c:x val="1.0465726476343173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b="1">
                      <a:solidFill>
                        <a:srgbClr val="00206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1"/>
              <c:layout>
                <c:manualLayout>
                  <c:x val="1.4652017066880442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b="1">
                      <a:solidFill>
                        <a:srgbClr val="00206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1.2558871771611885E-2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numFmt formatCode="#,##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'renta nacionalidades'!$C$5:$C$22</c:f>
              <c:strCache>
                <c:ptCount val="18"/>
                <c:pt idx="0">
                  <c:v>Noruega</c:v>
                </c:pt>
                <c:pt idx="1">
                  <c:v>Dinamarca</c:v>
                </c:pt>
                <c:pt idx="2">
                  <c:v>Total nórdicos</c:v>
                </c:pt>
                <c:pt idx="3">
                  <c:v>Holanda</c:v>
                </c:pt>
                <c:pt idx="4">
                  <c:v>Finlandia</c:v>
                </c:pt>
                <c:pt idx="5">
                  <c:v>Suiza + Austria</c:v>
                </c:pt>
                <c:pt idx="6">
                  <c:v>Suecia</c:v>
                </c:pt>
                <c:pt idx="7">
                  <c:v>Irlanda </c:v>
                </c:pt>
                <c:pt idx="8">
                  <c:v>Alemania</c:v>
                </c:pt>
                <c:pt idx="9">
                  <c:v>Reino Unido</c:v>
                </c:pt>
                <c:pt idx="10">
                  <c:v>Bélgica</c:v>
                </c:pt>
                <c:pt idx="11">
                  <c:v>Todos los países</c:v>
                </c:pt>
                <c:pt idx="12">
                  <c:v>Francia</c:v>
                </c:pt>
                <c:pt idx="13">
                  <c:v>Península</c:v>
                </c:pt>
                <c:pt idx="14">
                  <c:v>Italia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'renta nacionalidades'!$E$5:$E$22</c:f>
              <c:numCache>
                <c:formatCode>#,##0.00</c:formatCode>
                <c:ptCount val="18"/>
                <c:pt idx="0">
                  <c:v>76966.321243523314</c:v>
                </c:pt>
                <c:pt idx="1">
                  <c:v>70918.918918918935</c:v>
                </c:pt>
                <c:pt idx="2">
                  <c:v>65626.304801670209</c:v>
                </c:pt>
                <c:pt idx="3">
                  <c:v>61041.095890410972</c:v>
                </c:pt>
                <c:pt idx="4">
                  <c:v>60510.204081632663</c:v>
                </c:pt>
                <c:pt idx="5">
                  <c:v>60436.17021276593</c:v>
                </c:pt>
                <c:pt idx="6">
                  <c:v>59809.440559440562</c:v>
                </c:pt>
                <c:pt idx="7">
                  <c:v>54679.054054054061</c:v>
                </c:pt>
                <c:pt idx="8">
                  <c:v>54237.523105360444</c:v>
                </c:pt>
                <c:pt idx="9">
                  <c:v>51716.863449087577</c:v>
                </c:pt>
                <c:pt idx="10">
                  <c:v>50676.595744680839</c:v>
                </c:pt>
                <c:pt idx="11">
                  <c:v>50054.8566103923</c:v>
                </c:pt>
                <c:pt idx="12">
                  <c:v>47770.096463022492</c:v>
                </c:pt>
                <c:pt idx="13">
                  <c:v>39157.000585823123</c:v>
                </c:pt>
                <c:pt idx="14">
                  <c:v>39116.591928251109</c:v>
                </c:pt>
                <c:pt idx="15">
                  <c:v>38678.850446428551</c:v>
                </c:pt>
                <c:pt idx="16">
                  <c:v>32004.545454545452</c:v>
                </c:pt>
                <c:pt idx="17">
                  <c:v>29076.47058823529</c:v>
                </c:pt>
              </c:numCache>
            </c:numRef>
          </c:val>
        </c:ser>
        <c:gapWidth val="20"/>
        <c:overlap val="-15"/>
        <c:axId val="140221056"/>
        <c:axId val="140226944"/>
      </c:barChart>
      <c:catAx>
        <c:axId val="140221056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40226944"/>
        <c:crosses val="autoZero"/>
        <c:auto val="1"/>
        <c:lblAlgn val="ctr"/>
        <c:lblOffset val="100"/>
      </c:catAx>
      <c:valAx>
        <c:axId val="140226944"/>
        <c:scaling>
          <c:orientation val="minMax"/>
        </c:scaling>
        <c:delete val="1"/>
        <c:axPos val="t"/>
        <c:numFmt formatCode="#,##0.00" sourceLinked="1"/>
        <c:tickLblPos val="none"/>
        <c:crossAx val="140221056"/>
        <c:crosses val="autoZero"/>
        <c:crossBetween val="between"/>
      </c:valAx>
    </c:plotArea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'ACOMPAÑANTES '!$C$4:$L$4</c:f>
          <c:strCache>
            <c:ptCount val="1"/>
            <c:pt idx="0">
              <c:v>RELACIÓN CON LOS ACOMPAÑANTES DE LOS TURISTAS EN TENERIFE (%)</c:v>
            </c:pt>
          </c:strCache>
        </c:strRef>
      </c:tx>
      <c:layout>
        <c:manualLayout>
          <c:xMode val="edge"/>
          <c:yMode val="edge"/>
          <c:x val="0.119987783345263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4494732344978368"/>
          <c:y val="0.14361584790966192"/>
          <c:w val="0.62227514787447713"/>
          <c:h val="0.76203975323204898"/>
        </c:manualLayout>
      </c:layout>
      <c:barChart>
        <c:barDir val="bar"/>
        <c:grouping val="clustered"/>
        <c:ser>
          <c:idx val="0"/>
          <c:order val="0"/>
          <c:tx>
            <c:strRef>
              <c:f>'ACOMPAÑANTES '!$H$5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10"/>
              <c:pt idx="0">
                <c:v>Pareja</c:v>
              </c:pt>
              <c:pt idx="1">
                <c:v>Pareja e hijos</c:v>
              </c:pt>
              <c:pt idx="2">
                <c:v>Amigos</c:v>
              </c:pt>
              <c:pt idx="3">
                <c:v>Otros familiares</c:v>
              </c:pt>
              <c:pt idx="4">
                <c:v>Sólo</c:v>
              </c:pt>
              <c:pt idx="5">
                <c:v>Con hijos/nietos (sin pareja)</c:v>
              </c:pt>
              <c:pt idx="6">
                <c:v>Con madre y/o padre**</c:v>
              </c:pt>
              <c:pt idx="7">
                <c:v>Otras relaciones</c:v>
              </c:pt>
              <c:pt idx="8">
                <c:v>Turismo familiar*</c:v>
              </c:pt>
              <c:pt idx="9">
                <c:v>No contesta</c:v>
              </c:pt>
            </c:strLit>
          </c:cat>
          <c:val>
            <c:numRef>
              <c:f>'ACOMPAÑANTES '!$H$6:$H$15</c:f>
              <c:numCache>
                <c:formatCode>0.0</c:formatCode>
                <c:ptCount val="10"/>
                <c:pt idx="0">
                  <c:v>53.690909090909088</c:v>
                </c:pt>
                <c:pt idx="1">
                  <c:v>17.381818181818183</c:v>
                </c:pt>
                <c:pt idx="2">
                  <c:v>9.5</c:v>
                </c:pt>
                <c:pt idx="3">
                  <c:v>5.918181818181818</c:v>
                </c:pt>
                <c:pt idx="4">
                  <c:v>5.4909090909090912</c:v>
                </c:pt>
                <c:pt idx="5">
                  <c:v>3.3909090909090911</c:v>
                </c:pt>
                <c:pt idx="6">
                  <c:v>2.8090909090909091</c:v>
                </c:pt>
                <c:pt idx="7">
                  <c:v>1.1272727272727272</c:v>
                </c:pt>
                <c:pt idx="8">
                  <c:v>20.772727272727273</c:v>
                </c:pt>
                <c:pt idx="9">
                  <c:v>0.69090909090909092</c:v>
                </c:pt>
              </c:numCache>
            </c:numRef>
          </c:val>
        </c:ser>
        <c:ser>
          <c:idx val="1"/>
          <c:order val="1"/>
          <c:tx>
            <c:strRef>
              <c:f>'ACOMPAÑANTES '!$G$5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10"/>
              <c:pt idx="0">
                <c:v>Pareja</c:v>
              </c:pt>
              <c:pt idx="1">
                <c:v>Pareja e hijos</c:v>
              </c:pt>
              <c:pt idx="2">
                <c:v>Amigos</c:v>
              </c:pt>
              <c:pt idx="3">
                <c:v>Otros familiares</c:v>
              </c:pt>
              <c:pt idx="4">
                <c:v>Sólo</c:v>
              </c:pt>
              <c:pt idx="5">
                <c:v>Con hijos/nietos (sin pareja)</c:v>
              </c:pt>
              <c:pt idx="6">
                <c:v>Con madre y/o padre**</c:v>
              </c:pt>
              <c:pt idx="7">
                <c:v>Otras relaciones</c:v>
              </c:pt>
              <c:pt idx="8">
                <c:v>Turismo familiar*</c:v>
              </c:pt>
              <c:pt idx="9">
                <c:v>No contesta</c:v>
              </c:pt>
            </c:strLit>
          </c:cat>
          <c:val>
            <c:numRef>
              <c:f>'ACOMPAÑANTES '!$G$6:$G$15</c:f>
              <c:numCache>
                <c:formatCode>0.0</c:formatCode>
                <c:ptCount val="10"/>
                <c:pt idx="0">
                  <c:v>56.572727272727271</c:v>
                </c:pt>
                <c:pt idx="1">
                  <c:v>16.663636363636364</c:v>
                </c:pt>
                <c:pt idx="2">
                  <c:v>8.827272727272728</c:v>
                </c:pt>
                <c:pt idx="3">
                  <c:v>6.290909090909091</c:v>
                </c:pt>
                <c:pt idx="4">
                  <c:v>5.3909090909090907</c:v>
                </c:pt>
                <c:pt idx="5">
                  <c:v>2.6454545454545455</c:v>
                </c:pt>
                <c:pt idx="6">
                  <c:v>1.5909090909090908</c:v>
                </c:pt>
                <c:pt idx="7">
                  <c:v>0.9363636363636364</c:v>
                </c:pt>
                <c:pt idx="8">
                  <c:v>19.309090909090909</c:v>
                </c:pt>
                <c:pt idx="9">
                  <c:v>1.0818181818181818</c:v>
                </c:pt>
              </c:numCache>
            </c:numRef>
          </c:val>
        </c:ser>
        <c:gapWidth val="12"/>
        <c:overlap val="-3"/>
        <c:axId val="140067584"/>
        <c:axId val="140069120"/>
      </c:barChart>
      <c:barChart>
        <c:barDir val="bar"/>
        <c:grouping val="clustered"/>
        <c:ser>
          <c:idx val="3"/>
          <c:order val="2"/>
          <c:tx>
            <c:strRef>
              <c:f>'ACOMPAÑANTES '!$L$5</c:f>
              <c:strCache>
                <c:ptCount val="1"/>
                <c:pt idx="0">
                  <c:v>var. 11/10</c:v>
                </c:pt>
              </c:strCache>
            </c:strRef>
          </c:tx>
          <c:spPr>
            <a:noFill/>
          </c:spPr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Lbls>
            <c:dLbl>
              <c:idx val="1"/>
              <c:layout>
                <c:manualLayout>
                  <c:x val="0.22496899873947554"/>
                  <c:y val="2.186987424822307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.13800082306043363"/>
                  <c:y val="-4.373974849644655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9.7343275575784011E-2"/>
                  <c:y val="2.1869874248223076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8.6335695366633866E-2"/>
                  <c:y val="0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7.770021491022433E-2"/>
                  <c:y val="2.1869874248223076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002060"/>
                        </a:solidFill>
                      </a:rPr>
                      <a:t>n.d.</a:t>
                    </a:r>
                  </a:p>
                </c:rich>
              </c:tx>
              <c:dLblPos val="outEnd"/>
              <c:showVal val="1"/>
            </c:dLbl>
            <c:dLbl>
              <c:idx val="7"/>
              <c:layout>
                <c:manualLayout>
                  <c:x val="7.6194000667456963E-2"/>
                  <c:y val="0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0.25501411691962478"/>
                  <c:y val="0"/>
                </c:manualLayout>
              </c:layout>
              <c:dLblPos val="outEnd"/>
              <c:showVal val="1"/>
            </c:dLbl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'!$L$6:$L$15</c:f>
              <c:numCache>
                <c:formatCode>0.0%</c:formatCode>
                <c:ptCount val="10"/>
                <c:pt idx="0">
                  <c:v>-5.0940061063795561E-2</c:v>
                </c:pt>
                <c:pt idx="1">
                  <c:v>4.3098745226404889E-2</c:v>
                </c:pt>
                <c:pt idx="2">
                  <c:v>7.6210092687950537E-2</c:v>
                </c:pt>
                <c:pt idx="3">
                  <c:v>-5.9248554913294837E-2</c:v>
                </c:pt>
                <c:pt idx="4">
                  <c:v>1.8549747048903997E-2</c:v>
                </c:pt>
                <c:pt idx="5">
                  <c:v>0.28178694158075612</c:v>
                </c:pt>
                <c:pt idx="6">
                  <c:v>0.76571428571428579</c:v>
                </c:pt>
                <c:pt idx="7">
                  <c:v>0.20388349514563098</c:v>
                </c:pt>
                <c:pt idx="8">
                  <c:v>7.5800376647834344E-2</c:v>
                </c:pt>
                <c:pt idx="9">
                  <c:v>-0.36134453781512599</c:v>
                </c:pt>
              </c:numCache>
            </c:numRef>
          </c:val>
        </c:ser>
        <c:gapWidth val="10"/>
        <c:overlap val="-4"/>
        <c:axId val="140092928"/>
        <c:axId val="140091392"/>
      </c:barChart>
      <c:catAx>
        <c:axId val="140067584"/>
        <c:scaling>
          <c:orientation val="maxMin"/>
        </c:scaling>
        <c:axPos val="l"/>
        <c:tickLblPos val="low"/>
        <c:txPr>
          <a:bodyPr/>
          <a:lstStyle/>
          <a:p>
            <a:pPr>
              <a:defRPr sz="1200"/>
            </a:pPr>
            <a:endParaRPr lang="es-ES"/>
          </a:p>
        </c:txPr>
        <c:crossAx val="140069120"/>
        <c:crosses val="autoZero"/>
        <c:auto val="1"/>
        <c:lblAlgn val="ctr"/>
        <c:lblOffset val="100"/>
      </c:catAx>
      <c:valAx>
        <c:axId val="140069120"/>
        <c:scaling>
          <c:orientation val="minMax"/>
        </c:scaling>
        <c:delete val="1"/>
        <c:axPos val="t"/>
        <c:numFmt formatCode="0.0" sourceLinked="1"/>
        <c:tickLblPos val="none"/>
        <c:crossAx val="140067584"/>
        <c:crosses val="autoZero"/>
        <c:crossBetween val="between"/>
      </c:valAx>
      <c:valAx>
        <c:axId val="140091392"/>
        <c:scaling>
          <c:orientation val="minMax"/>
        </c:scaling>
        <c:delete val="1"/>
        <c:axPos val="t"/>
        <c:numFmt formatCode="0.0%" sourceLinked="1"/>
        <c:tickLblPos val="none"/>
        <c:crossAx val="140092928"/>
        <c:crosses val="autoZero"/>
        <c:crossBetween val="between"/>
      </c:valAx>
      <c:catAx>
        <c:axId val="140092928"/>
        <c:scaling>
          <c:orientation val="maxMin"/>
        </c:scaling>
        <c:delete val="1"/>
        <c:axPos val="r"/>
        <c:tickLblPos val="none"/>
        <c:crossAx val="14009139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2422868795567757"/>
          <c:y val="9.8554952364142079E-2"/>
          <c:w val="0.60698624802971624"/>
          <c:h val="3.8971428220467022E-2"/>
        </c:manualLayout>
      </c:layout>
      <c:txPr>
        <a:bodyPr/>
        <a:lstStyle/>
        <a:p>
          <a:pPr>
            <a:defRPr sz="1200" b="1"/>
          </a:pPr>
          <a:endParaRPr lang="es-ES"/>
        </a:p>
      </c:txPr>
    </c:legend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5911224140460756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6903422872271227"/>
          <c:w val="0.95134659694255752"/>
          <c:h val="0.66712452620632068"/>
        </c:manualLayout>
      </c:layout>
      <c:barChart>
        <c:barDir val="col"/>
        <c:grouping val="clustered"/>
        <c:ser>
          <c:idx val="1"/>
          <c:order val="0"/>
          <c:tx>
            <c:strRef>
              <c:f>GASTO!$G$5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[$€-81D]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GASTO!$G$6:$G$7</c:f>
              <c:numCache>
                <c:formatCode>#,##0.00</c:formatCode>
                <c:ptCount val="2"/>
                <c:pt idx="0">
                  <c:v>653.13452385656899</c:v>
                </c:pt>
                <c:pt idx="1">
                  <c:v>359.88552289794779</c:v>
                </c:pt>
              </c:numCache>
            </c:numRef>
          </c:val>
        </c:ser>
        <c:ser>
          <c:idx val="0"/>
          <c:order val="1"/>
          <c:tx>
            <c:strRef>
              <c:f>GASTO!$H$5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[$€-81D]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GASTO!$H$6:$H$7</c:f>
              <c:numCache>
                <c:formatCode>#,##0.00</c:formatCode>
                <c:ptCount val="2"/>
                <c:pt idx="0">
                  <c:v>673.03015379474505</c:v>
                </c:pt>
                <c:pt idx="1">
                  <c:v>353.1865417631916</c:v>
                </c:pt>
              </c:numCache>
            </c:numRef>
          </c:val>
        </c:ser>
        <c:gapWidth val="84"/>
        <c:overlap val="-3"/>
        <c:axId val="140606848"/>
        <c:axId val="140629120"/>
      </c:barChart>
      <c:barChart>
        <c:barDir val="col"/>
        <c:grouping val="clustered"/>
        <c:ser>
          <c:idx val="2"/>
          <c:order val="2"/>
          <c:tx>
            <c:strRef>
              <c:f>GASTO!$L$5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5.1739619504083834E-3"/>
                  <c:y val="-0.13329737588298396"/>
                </c:manualLayout>
              </c:layout>
              <c:spPr>
                <a:gradFill>
                  <a:gsLst>
                    <a:gs pos="0">
                      <a:prstClr val="white">
                        <a:lumMod val="65000"/>
                      </a:prstClr>
                    </a:gs>
                    <a:gs pos="50000">
                      <a:prstClr val="white">
                        <a:lumMod val="95000"/>
                      </a:prst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600" b="1"/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1.0779087396684141E-4"/>
                  <c:y val="0.18614017856647536"/>
                </c:manualLayout>
              </c:layout>
              <c:spPr>
                <a:gradFill>
                  <a:gsLst>
                    <a:gs pos="0">
                      <a:prstClr val="white">
                        <a:lumMod val="65000"/>
                      </a:prstClr>
                    </a:gs>
                    <a:gs pos="50000">
                      <a:prstClr val="white">
                        <a:lumMod val="95000"/>
                      </a:prst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600" b="1"/>
                  </a:pPr>
                  <a:endParaRPr lang="es-ES"/>
                </a:p>
              </c:txPr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GASTO!$L$6:$L$7</c:f>
              <c:numCache>
                <c:formatCode>0.0%</c:formatCode>
                <c:ptCount val="2"/>
                <c:pt idx="0">
                  <c:v>3.046176432490233E-2</c:v>
                </c:pt>
                <c:pt idx="1">
                  <c:v>-1.8614200095667166E-2</c:v>
                </c:pt>
              </c:numCache>
            </c:numRef>
          </c:val>
        </c:ser>
        <c:gapWidth val="84"/>
        <c:overlap val="-3"/>
        <c:axId val="140632448"/>
        <c:axId val="140630656"/>
      </c:barChart>
      <c:catAx>
        <c:axId val="140606848"/>
        <c:scaling>
          <c:orientation val="minMax"/>
        </c:scaling>
        <c:axPos val="b"/>
        <c:tickLblPos val="nextTo"/>
        <c:crossAx val="140629120"/>
        <c:crosses val="autoZero"/>
        <c:auto val="1"/>
        <c:lblAlgn val="ctr"/>
        <c:lblOffset val="100"/>
      </c:catAx>
      <c:valAx>
        <c:axId val="140629120"/>
        <c:scaling>
          <c:orientation val="minMax"/>
        </c:scaling>
        <c:delete val="1"/>
        <c:axPos val="l"/>
        <c:numFmt formatCode="#,##0.00" sourceLinked="1"/>
        <c:tickLblPos val="none"/>
        <c:crossAx val="140606848"/>
        <c:crosses val="autoZero"/>
        <c:crossBetween val="between"/>
      </c:valAx>
      <c:valAx>
        <c:axId val="140630656"/>
        <c:scaling>
          <c:orientation val="minMax"/>
        </c:scaling>
        <c:delete val="1"/>
        <c:axPos val="r"/>
        <c:numFmt formatCode="0.0%" sourceLinked="1"/>
        <c:tickLblPos val="none"/>
        <c:crossAx val="140632448"/>
        <c:crosses val="max"/>
        <c:crossBetween val="between"/>
      </c:valAx>
      <c:catAx>
        <c:axId val="140632448"/>
        <c:scaling>
          <c:orientation val="minMax"/>
        </c:scaling>
        <c:delete val="1"/>
        <c:axPos val="b"/>
        <c:tickLblPos val="none"/>
        <c:crossAx val="140630656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3416149068322991"/>
          <c:y val="0.18059651634454785"/>
          <c:w val="0.81118012422360253"/>
          <c:h val="4.4697330381271112E-2"/>
        </c:manualLayout>
      </c:layout>
    </c:legend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/>
            </a:pPr>
            <a:r>
              <a:rPr lang="es-ES"/>
              <a:t>EVOLUCIÓN GASTO MEDIO DE LOS TURISTAS EN TENERIFE</a:t>
            </a:r>
          </a:p>
        </c:rich>
      </c:tx>
      <c:layout>
        <c:manualLayout>
          <c:xMode val="edge"/>
          <c:yMode val="edge"/>
          <c:x val="0.1640811689583576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1.5631488228150643E-2"/>
          <c:y val="0.26433536854934131"/>
          <c:w val="0.95134659694255752"/>
          <c:h val="0.60396296616769052"/>
        </c:manualLayout>
      </c:layout>
      <c:barChart>
        <c:barDir val="col"/>
        <c:grouping val="clustered"/>
        <c:ser>
          <c:idx val="1"/>
          <c:order val="0"/>
          <c:tx>
            <c:strRef>
              <c:f>GASTO!$G$10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[$€-81D]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GASTO!$G$11:$G$12</c:f>
              <c:numCache>
                <c:formatCode>#,##0.00</c:formatCode>
                <c:ptCount val="2"/>
                <c:pt idx="0">
                  <c:v>67.447191395233872</c:v>
                </c:pt>
                <c:pt idx="1">
                  <c:v>37.314044359511058</c:v>
                </c:pt>
              </c:numCache>
            </c:numRef>
          </c:val>
        </c:ser>
        <c:ser>
          <c:idx val="0"/>
          <c:order val="1"/>
          <c:tx>
            <c:strRef>
              <c:f>GASTO!$H$10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[$€-81D]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GASTO!$H$11:$H$12</c:f>
              <c:numCache>
                <c:formatCode>#,##0.00</c:formatCode>
                <c:ptCount val="2"/>
                <c:pt idx="0">
                  <c:v>71.295741495141186</c:v>
                </c:pt>
                <c:pt idx="1">
                  <c:v>37.557843731647338</c:v>
                </c:pt>
              </c:numCache>
            </c:numRef>
          </c:val>
        </c:ser>
        <c:gapWidth val="84"/>
        <c:overlap val="-3"/>
        <c:axId val="140715520"/>
        <c:axId val="140717056"/>
      </c:barChart>
      <c:barChart>
        <c:barDir val="col"/>
        <c:grouping val="clustered"/>
        <c:ser>
          <c:idx val="2"/>
          <c:order val="2"/>
          <c:tx>
            <c:strRef>
              <c:f>GASTO!$L$10</c:f>
              <c:strCache>
                <c:ptCount val="1"/>
                <c:pt idx="0">
                  <c:v>var. 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5.1739619504083834E-3"/>
                  <c:y val="-0.13329737588298401"/>
                </c:manualLayout>
              </c:layout>
              <c:showVal val="1"/>
            </c:dLbl>
            <c:dLbl>
              <c:idx val="1"/>
              <c:layout>
                <c:manualLayout>
                  <c:x val="2.2466202907685411E-3"/>
                  <c:y val="-7.0036323584551821E-2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GASTO!$L$11:$L$12</c:f>
              <c:numCache>
                <c:formatCode>0.0%</c:formatCode>
                <c:ptCount val="2"/>
                <c:pt idx="0">
                  <c:v>5.7060198064515344E-2</c:v>
                </c:pt>
                <c:pt idx="1">
                  <c:v>6.5337160932579241E-3</c:v>
                </c:pt>
              </c:numCache>
            </c:numRef>
          </c:val>
        </c:ser>
        <c:gapWidth val="84"/>
        <c:overlap val="-3"/>
        <c:axId val="140728576"/>
        <c:axId val="140727040"/>
      </c:barChart>
      <c:catAx>
        <c:axId val="140715520"/>
        <c:scaling>
          <c:orientation val="minMax"/>
        </c:scaling>
        <c:axPos val="b"/>
        <c:tickLblPos val="nextTo"/>
        <c:crossAx val="140717056"/>
        <c:crosses val="autoZero"/>
        <c:auto val="1"/>
        <c:lblAlgn val="ctr"/>
        <c:lblOffset val="100"/>
      </c:catAx>
      <c:valAx>
        <c:axId val="140717056"/>
        <c:scaling>
          <c:orientation val="minMax"/>
        </c:scaling>
        <c:delete val="1"/>
        <c:axPos val="l"/>
        <c:numFmt formatCode="#,##0.00" sourceLinked="1"/>
        <c:tickLblPos val="none"/>
        <c:crossAx val="140715520"/>
        <c:crosses val="autoZero"/>
        <c:crossBetween val="between"/>
      </c:valAx>
      <c:valAx>
        <c:axId val="140727040"/>
        <c:scaling>
          <c:orientation val="minMax"/>
        </c:scaling>
        <c:delete val="1"/>
        <c:axPos val="r"/>
        <c:numFmt formatCode="0.0%" sourceLinked="1"/>
        <c:tickLblPos val="none"/>
        <c:crossAx val="140728576"/>
        <c:crosses val="max"/>
        <c:crossBetween val="between"/>
      </c:valAx>
      <c:catAx>
        <c:axId val="140728576"/>
        <c:scaling>
          <c:orientation val="minMax"/>
        </c:scaling>
        <c:delete val="1"/>
        <c:axPos val="b"/>
        <c:tickLblPos val="none"/>
        <c:crossAx val="140727040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365130152848541"/>
          <c:y val="0.20078381704563106"/>
          <c:w val="0.81118012422360253"/>
          <c:h val="4.4697330381271112E-2"/>
        </c:manualLayout>
      </c:layout>
    </c:legend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6.xml"/><Relationship Id="rId4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8.xml"/><Relationship Id="rId5" Type="http://schemas.openxmlformats.org/officeDocument/2006/relationships/chart" Target="../charts/chart9.xml"/><Relationship Id="rId4" Type="http://schemas.openxmlformats.org/officeDocument/2006/relationships/hyperlink" Target="#I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0.xml"/><Relationship Id="rId5" Type="http://schemas.openxmlformats.org/officeDocument/2006/relationships/chart" Target="../charts/chart11.xml"/><Relationship Id="rId4" Type="http://schemas.openxmlformats.org/officeDocument/2006/relationships/hyperlink" Target="#Indic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5" Type="http://schemas.openxmlformats.org/officeDocument/2006/relationships/chart" Target="../charts/chart13.xml"/><Relationship Id="rId4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hyperlink" Target="#I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4.xml"/><Relationship Id="rId4" Type="http://schemas.openxmlformats.org/officeDocument/2006/relationships/hyperlink" Target="#Indic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5.xml"/><Relationship Id="rId4" Type="http://schemas.openxmlformats.org/officeDocument/2006/relationships/hyperlink" Target="#Indic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4" Type="http://schemas.openxmlformats.org/officeDocument/2006/relationships/hyperlink" Target="#Indice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4" Type="http://schemas.openxmlformats.org/officeDocument/2006/relationships/hyperlink" Target="#Indic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18.xml"/><Relationship Id="rId4" Type="http://schemas.openxmlformats.org/officeDocument/2006/relationships/hyperlink" Target="#Indice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6" Type="http://schemas.openxmlformats.org/officeDocument/2006/relationships/hyperlink" Target="#Indice!A1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1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22.xml"/><Relationship Id="rId4" Type="http://schemas.openxmlformats.org/officeDocument/2006/relationships/hyperlink" Target="#Indice!A1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5.xm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6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7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8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9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0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31.xml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32.xml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33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444737</xdr:colOff>
      <xdr:row>4</xdr:row>
      <xdr:rowOff>44312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38100"/>
          <a:ext cx="1159112" cy="8825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416162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38</xdr:row>
      <xdr:rowOff>142875</xdr:rowOff>
    </xdr:from>
    <xdr:to>
      <xdr:col>7</xdr:col>
      <xdr:colOff>504824</xdr:colOff>
      <xdr:row>41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391150" y="6296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139700</xdr:colOff>
      <xdr:row>3</xdr:row>
      <xdr:rowOff>114300</xdr:rowOff>
    </xdr:from>
    <xdr:to>
      <xdr:col>9</xdr:col>
      <xdr:colOff>533400</xdr:colOff>
      <xdr:row>36</xdr:row>
      <xdr:rowOff>12700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0.10733</cdr:y>
    </cdr:to>
    <cdr:sp macro="" textlink="[1]actualizaciones!$A$3">
      <cdr:nvSpPr>
        <cdr:cNvPr id="2" name="1 CuadroTexto"/>
        <cdr:cNvSpPr txBox="1"/>
      </cdr:nvSpPr>
      <cdr:spPr>
        <a:xfrm xmlns:a="http://schemas.openxmlformats.org/drawingml/2006/main">
          <a:off x="0" y="0"/>
          <a:ext cx="5114925" cy="513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1B9B3B6-2B72-47F7-B15B-42FA2632051F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EDAD MEDIA DE LOS TURISTAS DE TENERIFE POR MERCADOS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0.03659</cdr:x>
      <cdr:y>0.96757</cdr:y>
    </cdr:from>
    <cdr:to>
      <cdr:x>0.81225</cdr:x>
      <cdr:y>0.99852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550" y="5071929"/>
          <a:ext cx="4442748" cy="162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</xdr:colOff>
      <xdr:row>14</xdr:row>
      <xdr:rowOff>561975</xdr:rowOff>
    </xdr:from>
    <xdr:to>
      <xdr:col>9</xdr:col>
      <xdr:colOff>539749</xdr:colOff>
      <xdr:row>15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731000" y="39814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22</xdr:row>
      <xdr:rowOff>600075</xdr:rowOff>
    </xdr:from>
    <xdr:to>
      <xdr:col>9</xdr:col>
      <xdr:colOff>44449</xdr:colOff>
      <xdr:row>24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296275" y="5724525"/>
          <a:ext cx="444499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4</xdr:row>
      <xdr:rowOff>85725</xdr:rowOff>
    </xdr:from>
    <xdr:to>
      <xdr:col>9</xdr:col>
      <xdr:colOff>733424</xdr:colOff>
      <xdr:row>39</xdr:row>
      <xdr:rowOff>104776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200025</xdr:colOff>
      <xdr:row>37</xdr:row>
      <xdr:rowOff>28575</xdr:rowOff>
    </xdr:from>
    <xdr:to>
      <xdr:col>10</xdr:col>
      <xdr:colOff>647699</xdr:colOff>
      <xdr:row>39</xdr:row>
      <xdr:rowOff>57150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877175" y="6019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0.00785</cdr:x>
      <cdr:y>0</cdr:y>
    </cdr:from>
    <cdr:to>
      <cdr:x>1</cdr:x>
      <cdr:y>0.10553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7629" y="0"/>
          <a:ext cx="601979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600" b="1">
              <a:solidFill>
                <a:schemeClr val="tx2">
                  <a:lumMod val="75000"/>
                </a:schemeClr>
              </a:solidFill>
            </a:rPr>
            <a:t>RENTA MEDIA FAMILIAR DE LOS TURISTAS DE TENERIFE SEGÚN MERCADOS </a:t>
          </a:r>
        </a:p>
      </cdr:txBody>
    </cdr:sp>
  </cdr:relSizeAnchor>
  <cdr:relSizeAnchor xmlns:cdr="http://schemas.openxmlformats.org/drawingml/2006/chartDrawing">
    <cdr:from>
      <cdr:x>0</cdr:x>
      <cdr:y>0.96985</cdr:y>
    </cdr:from>
    <cdr:to>
      <cdr:x>0.94682</cdr:x>
      <cdr:y>0.99703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514975"/>
          <a:ext cx="5744758" cy="154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542925</xdr:colOff>
      <xdr:row>17</xdr:row>
      <xdr:rowOff>57150</xdr:rowOff>
    </xdr:from>
    <xdr:to>
      <xdr:col>10</xdr:col>
      <xdr:colOff>342899</xdr:colOff>
      <xdr:row>19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001000" y="40957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269875</xdr:colOff>
      <xdr:row>30</xdr:row>
      <xdr:rowOff>63500</xdr:rowOff>
    </xdr:from>
    <xdr:to>
      <xdr:col>7</xdr:col>
      <xdr:colOff>717549</xdr:colOff>
      <xdr:row>32</xdr:row>
      <xdr:rowOff>92075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270750" y="48831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6</xdr:col>
      <xdr:colOff>384177</xdr:colOff>
      <xdr:row>42</xdr:row>
      <xdr:rowOff>120650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33</xdr:row>
      <xdr:rowOff>142875</xdr:rowOff>
    </xdr:from>
    <xdr:to>
      <xdr:col>6</xdr:col>
      <xdr:colOff>266700</xdr:colOff>
      <xdr:row>36</xdr:row>
      <xdr:rowOff>95250</xdr:rowOff>
    </xdr:to>
    <xdr:sp macro="" textlink="">
      <xdr:nvSpPr>
        <xdr:cNvPr id="5" name="4 Rectángulo"/>
        <xdr:cNvSpPr/>
      </xdr:nvSpPr>
      <xdr:spPr>
        <a:xfrm>
          <a:off x="790575" y="5448300"/>
          <a:ext cx="5715000" cy="438150"/>
        </a:xfrm>
        <a:prstGeom prst="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0.026</cdr:x>
      <cdr:y>0.9497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401" y="5514975"/>
          <a:ext cx="5708651" cy="29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** En julio 2010 se ha introducido una nueva relación "con madre y/o padre": Para</a:t>
          </a:r>
          <a:r>
            <a:rPr lang="es-ES" sz="800" b="0" i="0" strike="noStrike" baseline="0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 I semestre 2010 no está disponible información</a:t>
          </a:r>
          <a:endParaRPr lang="es-ES" sz="800" b="0" i="0" strike="noStrike">
            <a:solidFill>
              <a:schemeClr val="tx2">
                <a:lumMod val="75000"/>
              </a:schemeClr>
            </a:solidFill>
            <a:latin typeface="+mn-lt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1</xdr:row>
      <xdr:rowOff>381000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14</xdr:row>
      <xdr:rowOff>314325</xdr:rowOff>
    </xdr:from>
    <xdr:to>
      <xdr:col>11</xdr:col>
      <xdr:colOff>628649</xdr:colOff>
      <xdr:row>17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991475" y="37623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73262</xdr:colOff>
      <xdr:row>1</xdr:row>
      <xdr:rowOff>723900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14</xdr:row>
      <xdr:rowOff>85725</xdr:rowOff>
    </xdr:from>
    <xdr:to>
      <xdr:col>9</xdr:col>
      <xdr:colOff>71092</xdr:colOff>
      <xdr:row>16</xdr:row>
      <xdr:rowOff>114299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391150" y="3524250"/>
          <a:ext cx="452092" cy="352424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3</xdr:row>
      <xdr:rowOff>95250</xdr:rowOff>
    </xdr:from>
    <xdr:to>
      <xdr:col>9</xdr:col>
      <xdr:colOff>53975</xdr:colOff>
      <xdr:row>30</xdr:row>
      <xdr:rowOff>152399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33</xdr:row>
      <xdr:rowOff>0</xdr:rowOff>
    </xdr:from>
    <xdr:to>
      <xdr:col>10</xdr:col>
      <xdr:colOff>581024</xdr:colOff>
      <xdr:row>35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562850" y="54578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200024</xdr:colOff>
      <xdr:row>3</xdr:row>
      <xdr:rowOff>126999</xdr:rowOff>
    </xdr:from>
    <xdr:to>
      <xdr:col>16</xdr:col>
      <xdr:colOff>469899</xdr:colOff>
      <xdr:row>30</xdr:row>
      <xdr:rowOff>174624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7.45931E-17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" y="3914380"/>
          <a:ext cx="5111750" cy="19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0.71315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6" y="434502"/>
          <a:ext cx="1588137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01861"/>
          <a:ext cx="4991100" cy="195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0.76119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9" y="434502"/>
          <a:ext cx="1833421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(Euros/Persona/día)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0.71315</cdr:x>
      <cdr:y>0.1932</cdr:y>
    </cdr:to>
    <cdr:sp macro="" textlink="">
      <cdr:nvSpPr>
        <cdr:cNvPr id="5" name="3 CuadroTexto"/>
        <cdr:cNvSpPr txBox="1"/>
      </cdr:nvSpPr>
      <cdr:spPr>
        <a:xfrm xmlns:a="http://schemas.openxmlformats.org/drawingml/2006/main">
          <a:off x="2052776" y="434502"/>
          <a:ext cx="1588137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178037</xdr:colOff>
      <xdr:row>2</xdr:row>
      <xdr:rowOff>276225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31</xdr:col>
      <xdr:colOff>409575</xdr:colOff>
      <xdr:row>26</xdr:row>
      <xdr:rowOff>76200</xdr:rowOff>
    </xdr:from>
    <xdr:to>
      <xdr:col>32</xdr:col>
      <xdr:colOff>276224</xdr:colOff>
      <xdr:row>28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8783300" y="57054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38100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21</xdr:row>
      <xdr:rowOff>85725</xdr:rowOff>
    </xdr:from>
    <xdr:to>
      <xdr:col>15</xdr:col>
      <xdr:colOff>9524</xdr:colOff>
      <xdr:row>23</xdr:row>
      <xdr:rowOff>57150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0067925" y="4495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6</xdr:row>
      <xdr:rowOff>76200</xdr:rowOff>
    </xdr:from>
    <xdr:to>
      <xdr:col>9</xdr:col>
      <xdr:colOff>809625</xdr:colOff>
      <xdr:row>49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45</xdr:row>
      <xdr:rowOff>38100</xdr:rowOff>
    </xdr:from>
    <xdr:to>
      <xdr:col>11</xdr:col>
      <xdr:colOff>657224</xdr:colOff>
      <xdr:row>47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734425" y="73247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22</xdr:col>
      <xdr:colOff>714375</xdr:colOff>
      <xdr:row>48</xdr:row>
      <xdr:rowOff>114300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114300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14</xdr:row>
      <xdr:rowOff>133350</xdr:rowOff>
    </xdr:from>
    <xdr:to>
      <xdr:col>12</xdr:col>
      <xdr:colOff>514349</xdr:colOff>
      <xdr:row>15</xdr:row>
      <xdr:rowOff>323850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601200" y="32385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3</xdr:col>
      <xdr:colOff>257175</xdr:colOff>
      <xdr:row>26</xdr:row>
      <xdr:rowOff>57150</xdr:rowOff>
    </xdr:from>
    <xdr:to>
      <xdr:col>3</xdr:col>
      <xdr:colOff>704849</xdr:colOff>
      <xdr:row>28</xdr:row>
      <xdr:rowOff>85725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3629025" y="55435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184150</xdr:colOff>
      <xdr:row>4</xdr:row>
      <xdr:rowOff>104774</xdr:rowOff>
    </xdr:from>
    <xdr:to>
      <xdr:col>9</xdr:col>
      <xdr:colOff>38100</xdr:colOff>
      <xdr:row>35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212725</xdr:colOff>
      <xdr:row>38</xdr:row>
      <xdr:rowOff>152400</xdr:rowOff>
    </xdr:from>
    <xdr:to>
      <xdr:col>11</xdr:col>
      <xdr:colOff>660399</xdr:colOff>
      <xdr:row>41</xdr:row>
      <xdr:rowOff>19050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56600" y="6391275"/>
          <a:ext cx="447674" cy="342900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190500</xdr:colOff>
      <xdr:row>4</xdr:row>
      <xdr:rowOff>47625</xdr:rowOff>
    </xdr:from>
    <xdr:to>
      <xdr:col>16</xdr:col>
      <xdr:colOff>520700</xdr:colOff>
      <xdr:row>35</xdr:row>
      <xdr:rowOff>28576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</cdr:x>
      <cdr:y>0.46069</cdr:y>
    </cdr:from>
    <cdr:to>
      <cdr:x>1</cdr:x>
      <cdr:y>0.91225</cdr:y>
    </cdr:to>
    <cdr:sp macro="" textlink="">
      <cdr:nvSpPr>
        <cdr:cNvPr id="3" name="1 Rectángulo"/>
        <cdr:cNvSpPr/>
      </cdr:nvSpPr>
      <cdr:spPr>
        <a:xfrm xmlns:a="http://schemas.openxmlformats.org/drawingml/2006/main">
          <a:off x="0" y="2400301"/>
          <a:ext cx="5616575" cy="2352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" lastClr="FFFFFF">
              <a:lumMod val="65000"/>
            </a:sys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</cdr:x>
      <cdr:y>0.46069</cdr:y>
    </cdr:from>
    <cdr:to>
      <cdr:x>1</cdr:x>
      <cdr:y>0.91225</cdr:y>
    </cdr:to>
    <cdr:sp macro="" textlink="">
      <cdr:nvSpPr>
        <cdr:cNvPr id="3" name="1 Rectángulo"/>
        <cdr:cNvSpPr/>
      </cdr:nvSpPr>
      <cdr:spPr>
        <a:xfrm xmlns:a="http://schemas.openxmlformats.org/drawingml/2006/main">
          <a:off x="0" y="2400299"/>
          <a:ext cx="5340350" cy="23526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" lastClr="FFFFFF">
              <a:lumMod val="65000"/>
            </a:sys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0.34423</cdr:x>
      <cdr:y>0.10238</cdr:y>
    </cdr:from>
    <cdr:to>
      <cdr:x>0.69917</cdr:x>
      <cdr:y>0.15539</cdr:y>
    </cdr:to>
    <cdr:sp macro="" textlink="'fidelidad '!$D$37">
      <cdr:nvSpPr>
        <cdr:cNvPr id="4" name="3 CuadroTexto"/>
        <cdr:cNvSpPr txBox="1"/>
      </cdr:nvSpPr>
      <cdr:spPr>
        <a:xfrm xmlns:a="http://schemas.openxmlformats.org/drawingml/2006/main">
          <a:off x="1838325" y="533400"/>
          <a:ext cx="18954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CA97BF0F-B193-4E7A-A0FF-743AAFA9D91B}" type="TxLink">
            <a:rPr lang="es-ES" sz="1400">
              <a:solidFill>
                <a:schemeClr val="tx2">
                  <a:lumMod val="50000"/>
                </a:schemeClr>
              </a:solidFill>
            </a:rPr>
            <a:pPr algn="ctr"/>
            <a:t> </a:t>
          </a:fld>
          <a:endParaRPr lang="es-ES" sz="1400">
            <a:solidFill>
              <a:schemeClr val="tx2">
                <a:lumMod val="50000"/>
              </a:schemeClr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123825</xdr:colOff>
      <xdr:row>6</xdr:row>
      <xdr:rowOff>98425</xdr:rowOff>
    </xdr:from>
    <xdr:to>
      <xdr:col>25</xdr:col>
      <xdr:colOff>333375</xdr:colOff>
      <xdr:row>31</xdr:row>
      <xdr:rowOff>136526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32</xdr:row>
      <xdr:rowOff>85725</xdr:rowOff>
    </xdr:from>
    <xdr:to>
      <xdr:col>8</xdr:col>
      <xdr:colOff>800099</xdr:colOff>
      <xdr:row>34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6067425" y="53054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17</xdr:col>
      <xdr:colOff>209550</xdr:colOff>
      <xdr:row>32</xdr:row>
      <xdr:rowOff>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333375</xdr:colOff>
      <xdr:row>6</xdr:row>
      <xdr:rowOff>66675</xdr:rowOff>
    </xdr:from>
    <xdr:to>
      <xdr:col>9</xdr:col>
      <xdr:colOff>98425</xdr:colOff>
      <xdr:row>31</xdr:row>
      <xdr:rowOff>104776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26</xdr:row>
      <xdr:rowOff>47625</xdr:rowOff>
    </xdr:from>
    <xdr:to>
      <xdr:col>9</xdr:col>
      <xdr:colOff>200024</xdr:colOff>
      <xdr:row>28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24675" y="59626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184150</xdr:colOff>
      <xdr:row>4</xdr:row>
      <xdr:rowOff>104774</xdr:rowOff>
    </xdr:from>
    <xdr:to>
      <xdr:col>10</xdr:col>
      <xdr:colOff>431800</xdr:colOff>
      <xdr:row>44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34</xdr:row>
      <xdr:rowOff>247650</xdr:rowOff>
    </xdr:from>
    <xdr:to>
      <xdr:col>11</xdr:col>
      <xdr:colOff>723899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410575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0.96571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38901"/>
          <a:ext cx="5157474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247650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15</xdr:row>
      <xdr:rowOff>76200</xdr:rowOff>
    </xdr:from>
    <xdr:to>
      <xdr:col>9</xdr:col>
      <xdr:colOff>314324</xdr:colOff>
      <xdr:row>17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019925" y="31337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123825</xdr:rowOff>
    </xdr:from>
    <xdr:to>
      <xdr:col>9</xdr:col>
      <xdr:colOff>695326</xdr:colOff>
      <xdr:row>35</xdr:row>
      <xdr:rowOff>152402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33</xdr:row>
      <xdr:rowOff>104775</xdr:rowOff>
    </xdr:from>
    <xdr:to>
      <xdr:col>10</xdr:col>
      <xdr:colOff>723899</xdr:colOff>
      <xdr:row>35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048625" y="55245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0.9608</cdr:y>
    </cdr:from>
    <cdr:to>
      <cdr:x>0.9498</cdr:x>
      <cdr:y>1</cdr:y>
    </cdr:to>
    <cdr:sp macro="" textlink="">
      <cdr:nvSpPr>
        <cdr:cNvPr id="163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09298"/>
          <a:ext cx="5744748" cy="200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</cdr:x>
      <cdr:y>0.9608</cdr:y>
    </cdr:from>
    <cdr:to>
      <cdr:x>0.9498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09298"/>
          <a:ext cx="5744748" cy="200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200025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33</xdr:row>
      <xdr:rowOff>228600</xdr:rowOff>
    </xdr:from>
    <xdr:to>
      <xdr:col>10</xdr:col>
      <xdr:colOff>371474</xdr:colOff>
      <xdr:row>35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038975" y="69056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3</xdr:row>
      <xdr:rowOff>19050</xdr:rowOff>
    </xdr:from>
    <xdr:to>
      <xdr:col>10</xdr:col>
      <xdr:colOff>285750</xdr:colOff>
      <xdr:row>33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29</xdr:row>
      <xdr:rowOff>76200</xdr:rowOff>
    </xdr:from>
    <xdr:to>
      <xdr:col>10</xdr:col>
      <xdr:colOff>714374</xdr:colOff>
      <xdr:row>31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486650" y="4772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000080"/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24</xdr:row>
      <xdr:rowOff>38100</xdr:rowOff>
    </xdr:from>
    <xdr:to>
      <xdr:col>10</xdr:col>
      <xdr:colOff>190499</xdr:colOff>
      <xdr:row>26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724650" y="5210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1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104775</xdr:rowOff>
    </xdr:from>
    <xdr:to>
      <xdr:col>10</xdr:col>
      <xdr:colOff>323850</xdr:colOff>
      <xdr:row>34</xdr:row>
      <xdr:rowOff>304800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34</xdr:row>
      <xdr:rowOff>247650</xdr:rowOff>
    </xdr:from>
    <xdr:to>
      <xdr:col>11</xdr:col>
      <xdr:colOff>676274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62950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0.00586</cdr:x>
      <cdr:y>0.96798</cdr:y>
    </cdr:from>
    <cdr:to>
      <cdr:x>0.7998</cdr:x>
      <cdr:y>0.99812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6" y="4895850"/>
          <a:ext cx="5157474" cy="152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16</xdr:row>
      <xdr:rowOff>114300</xdr:rowOff>
    </xdr:from>
    <xdr:to>
      <xdr:col>11</xdr:col>
      <xdr:colOff>266699</xdr:colOff>
      <xdr:row>18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639050" y="35147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806687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9</xdr:row>
      <xdr:rowOff>85725</xdr:rowOff>
    </xdr:from>
    <xdr:to>
      <xdr:col>16</xdr:col>
      <xdr:colOff>209549</xdr:colOff>
      <xdr:row>11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0115550" y="2590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11</xdr:col>
      <xdr:colOff>47625</xdr:colOff>
      <xdr:row>39</xdr:row>
      <xdr:rowOff>114301</xdr:rowOff>
    </xdr:from>
    <xdr:to>
      <xdr:col>11</xdr:col>
      <xdr:colOff>479425</xdr:colOff>
      <xdr:row>40</xdr:row>
      <xdr:rowOff>241301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635875" y="9940926"/>
          <a:ext cx="431800" cy="285750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5</xdr:col>
      <xdr:colOff>104776</xdr:colOff>
      <xdr:row>11</xdr:row>
      <xdr:rowOff>44450</xdr:rowOff>
    </xdr:from>
    <xdr:to>
      <xdr:col>14</xdr:col>
      <xdr:colOff>419100</xdr:colOff>
      <xdr:row>21</xdr:row>
      <xdr:rowOff>603250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0.00607</cdr:x>
      <cdr:y>0.94707</cdr:y>
    </cdr:from>
    <cdr:to>
      <cdr:x>0.91396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74" y="2613025"/>
          <a:ext cx="4271927" cy="146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24</xdr:row>
      <xdr:rowOff>0</xdr:rowOff>
    </xdr:from>
    <xdr:to>
      <xdr:col>10</xdr:col>
      <xdr:colOff>114300</xdr:colOff>
      <xdr:row>26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096250" y="543877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238125</xdr:colOff>
      <xdr:row>29</xdr:row>
      <xdr:rowOff>142875</xdr:rowOff>
    </xdr:from>
    <xdr:to>
      <xdr:col>10</xdr:col>
      <xdr:colOff>180975</xdr:colOff>
      <xdr:row>71</xdr:row>
      <xdr:rowOff>12701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0</xdr:colOff>
      <xdr:row>98</xdr:row>
      <xdr:rowOff>0</xdr:rowOff>
    </xdr:from>
    <xdr:to>
      <xdr:col>10</xdr:col>
      <xdr:colOff>57150</xdr:colOff>
      <xdr:row>139</xdr:row>
      <xdr:rowOff>31751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0</xdr:colOff>
      <xdr:row>98</xdr:row>
      <xdr:rowOff>0</xdr:rowOff>
    </xdr:from>
    <xdr:to>
      <xdr:col>12</xdr:col>
      <xdr:colOff>438150</xdr:colOff>
      <xdr:row>100</xdr:row>
      <xdr:rowOff>28575</xdr:rowOff>
    </xdr:to>
    <xdr:sp macro="" textlink="">
      <xdr:nvSpPr>
        <xdr:cNvPr id="7" name="6 Flecha izquierda">
          <a:hlinkClick xmlns:r="http://schemas.openxmlformats.org/officeDocument/2006/relationships" r:id="rId6" tooltip="INICIO"/>
        </xdr:cNvPr>
        <xdr:cNvSpPr>
          <a:spLocks noChangeAspect="1"/>
        </xdr:cNvSpPr>
      </xdr:nvSpPr>
      <xdr:spPr>
        <a:xfrm>
          <a:off x="9715500" y="1774507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0.10149</cdr:x>
      <cdr:y>0.95905</cdr:y>
    </cdr:from>
    <cdr:to>
      <cdr:x>0.89543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700" y="6397512"/>
          <a:ext cx="5066727" cy="27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0.10997</cdr:x>
      <cdr:y>0.95905</cdr:y>
    </cdr:from>
    <cdr:to>
      <cdr:x>0.90391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375" y="6397512"/>
          <a:ext cx="5157474" cy="27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12</xdr:row>
      <xdr:rowOff>133350</xdr:rowOff>
    </xdr:from>
    <xdr:to>
      <xdr:col>9</xdr:col>
      <xdr:colOff>457199</xdr:colOff>
      <xdr:row>15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210425" y="35242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171450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22</xdr:row>
      <xdr:rowOff>19050</xdr:rowOff>
    </xdr:from>
    <xdr:to>
      <xdr:col>12</xdr:col>
      <xdr:colOff>600074</xdr:colOff>
      <xdr:row>23</xdr:row>
      <xdr:rowOff>180975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658350" y="43338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absolute">
    <xdr:from>
      <xdr:col>2</xdr:col>
      <xdr:colOff>28575</xdr:colOff>
      <xdr:row>22</xdr:row>
      <xdr:rowOff>66675</xdr:rowOff>
    </xdr:from>
    <xdr:to>
      <xdr:col>10</xdr:col>
      <xdr:colOff>28575</xdr:colOff>
      <xdr:row>52</xdr:row>
      <xdr:rowOff>48746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1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0.09635</cdr:x>
      <cdr:y>0.96238</cdr:y>
    </cdr:from>
    <cdr:to>
      <cdr:x>0.83505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9941" y="5480776"/>
          <a:ext cx="4983227" cy="212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0.01714</cdr:x>
      <cdr:y>0.40472</cdr:y>
    </cdr:from>
    <cdr:to>
      <cdr:x>0.98586</cdr:x>
      <cdr:y>0.95497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115424" y="2298009"/>
          <a:ext cx="6523501" cy="3124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600075</xdr:colOff>
      <xdr:row>26</xdr:row>
      <xdr:rowOff>114300</xdr:rowOff>
    </xdr:from>
    <xdr:to>
      <xdr:col>11</xdr:col>
      <xdr:colOff>400049</xdr:colOff>
      <xdr:row>28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124825" y="54006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</xdr:colOff>
      <xdr:row>4</xdr:row>
      <xdr:rowOff>85725</xdr:rowOff>
    </xdr:from>
    <xdr:to>
      <xdr:col>10</xdr:col>
      <xdr:colOff>231775</xdr:colOff>
      <xdr:row>37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219075</xdr:colOff>
      <xdr:row>34</xdr:row>
      <xdr:rowOff>238125</xdr:rowOff>
    </xdr:from>
    <xdr:to>
      <xdr:col>11</xdr:col>
      <xdr:colOff>666749</xdr:colOff>
      <xdr:row>36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53425" y="5743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0.03235</cdr:x>
      <cdr:y>0.9622</cdr:y>
    </cdr:from>
    <cdr:to>
      <cdr:x>0.82629</cdr:x>
      <cdr:y>0.99656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531" y="5334000"/>
          <a:ext cx="5142349" cy="1904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0</xdr:row>
      <xdr:rowOff>142875</xdr:rowOff>
    </xdr:from>
    <xdr:to>
      <xdr:col>12</xdr:col>
      <xdr:colOff>609599</xdr:colOff>
      <xdr:row>2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572500" y="1428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57150</xdr:colOff>
      <xdr:row>14</xdr:row>
      <xdr:rowOff>0</xdr:rowOff>
    </xdr:from>
    <xdr:to>
      <xdr:col>11</xdr:col>
      <xdr:colOff>498475</xdr:colOff>
      <xdr:row>44</xdr:row>
      <xdr:rowOff>136525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57150</xdr:colOff>
      <xdr:row>17</xdr:row>
      <xdr:rowOff>3175</xdr:rowOff>
    </xdr:from>
    <xdr:to>
      <xdr:col>19</xdr:col>
      <xdr:colOff>508000</xdr:colOff>
      <xdr:row>40</xdr:row>
      <xdr:rowOff>3175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0.00264</cdr:x>
      <cdr:y>0.59721</cdr:y>
    </cdr:from>
    <cdr:to>
      <cdr:x>0.91046</cdr:x>
      <cdr:y>0.69582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17787" y="2994008"/>
          <a:ext cx="6116313" cy="494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0.94623</cdr:y>
    </cdr:from>
    <cdr:to>
      <cdr:x>0.80224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90900"/>
          <a:ext cx="4974510" cy="188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0.84332</cdr:x>
      <cdr:y>0.34783</cdr:y>
    </cdr:from>
    <cdr:to>
      <cdr:x>0.96621</cdr:x>
      <cdr:y>0.44293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5229226" y="1219200"/>
          <a:ext cx="7620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0.82949</cdr:x>
      <cdr:y>0.3288</cdr:y>
    </cdr:from>
    <cdr:to>
      <cdr:x>0.96928</cdr:x>
      <cdr:y>0.43478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5143501" y="1152525"/>
          <a:ext cx="8667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24</xdr:row>
      <xdr:rowOff>190500</xdr:rowOff>
    </xdr:from>
    <xdr:to>
      <xdr:col>12</xdr:col>
      <xdr:colOff>600074</xdr:colOff>
      <xdr:row>25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639175" y="52197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390526</xdr:colOff>
      <xdr:row>49</xdr:row>
      <xdr:rowOff>38101</xdr:rowOff>
    </xdr:from>
    <xdr:to>
      <xdr:col>11</xdr:col>
      <xdr:colOff>419100</xdr:colOff>
      <xdr:row>88</xdr:row>
      <xdr:rowOff>59516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0.97257</cdr:y>
    </cdr:from>
    <cdr:to>
      <cdr:x>0.64715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62674"/>
          <a:ext cx="4105274" cy="1738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390525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27</xdr:row>
      <xdr:rowOff>28575</xdr:rowOff>
    </xdr:from>
    <xdr:to>
      <xdr:col>12</xdr:col>
      <xdr:colOff>542924</xdr:colOff>
      <xdr:row>28</xdr:row>
      <xdr:rowOff>190500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0839450" y="59626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72307</xdr:colOff>
      <xdr:row>26</xdr:row>
      <xdr:rowOff>39090</xdr:rowOff>
    </xdr:from>
    <xdr:to>
      <xdr:col>10</xdr:col>
      <xdr:colOff>38100</xdr:colOff>
      <xdr:row>64</xdr:row>
      <xdr:rowOff>66675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1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0.03379</cdr:x>
      <cdr:y>0.9576</cdr:y>
    </cdr:from>
    <cdr:to>
      <cdr:x>0.59522</cdr:x>
      <cdr:y>0.99415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623" y="6237884"/>
          <a:ext cx="4430016" cy="238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0.63382</cdr:x>
      <cdr:y>0.8026</cdr:y>
    </cdr:from>
    <cdr:to>
      <cdr:x>0.97565</cdr:x>
      <cdr:y>0.88595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5001206" y="5228235"/>
          <a:ext cx="2697241" cy="5429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l"/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Porcentaje de turistas que realizan alguna actividad </a:t>
          </a:r>
          <a:r>
            <a:rPr lang="es-ES" sz="14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56%</a:t>
          </a:r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(Var </a:t>
          </a:r>
          <a:r>
            <a:rPr lang="es-ES" sz="14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6,8%</a:t>
          </a:r>
          <a:r>
            <a:rPr lang="es-ES" sz="14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)</a:t>
          </a:r>
          <a:endParaRPr lang="es-ES" sz="14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33</xdr:col>
      <xdr:colOff>371475</xdr:colOff>
      <xdr:row>24</xdr:row>
      <xdr:rowOff>190500</xdr:rowOff>
    </xdr:from>
    <xdr:to>
      <xdr:col>33</xdr:col>
      <xdr:colOff>819149</xdr:colOff>
      <xdr:row>25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886825" y="53911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225425</xdr:colOff>
      <xdr:row>24</xdr:row>
      <xdr:rowOff>203200</xdr:rowOff>
    </xdr:from>
    <xdr:to>
      <xdr:col>11</xdr:col>
      <xdr:colOff>225424</xdr:colOff>
      <xdr:row>62</xdr:row>
      <xdr:rowOff>145240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0.03003</cdr:x>
      <cdr:y>0.96955</cdr:y>
    </cdr:from>
    <cdr:to>
      <cdr:x>0.64915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500" y="6140450"/>
          <a:ext cx="3927475" cy="1928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304800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22</xdr:row>
      <xdr:rowOff>142875</xdr:rowOff>
    </xdr:from>
    <xdr:to>
      <xdr:col>13</xdr:col>
      <xdr:colOff>133349</xdr:colOff>
      <xdr:row>25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486900" y="48577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200025</xdr:colOff>
      <xdr:row>22</xdr:row>
      <xdr:rowOff>57150</xdr:rowOff>
    </xdr:from>
    <xdr:to>
      <xdr:col>10</xdr:col>
      <xdr:colOff>200025</xdr:colOff>
      <xdr:row>58</xdr:row>
      <xdr:rowOff>104776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0.66462</cdr:x>
      <cdr:y>0.71175</cdr:y>
    </cdr:from>
    <cdr:to>
      <cdr:x>0.99867</cdr:x>
      <cdr:y>0.83092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133850" y="4210049"/>
          <a:ext cx="2077703" cy="7048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ctr"/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</a:t>
          </a:r>
          <a:r>
            <a:rPr lang="es-ES" sz="12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55,4%</a:t>
          </a:r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de los turistas realizan alguna visita a lugares de interés</a:t>
          </a:r>
          <a:r>
            <a:rPr lang="es-ES" sz="12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turístico (</a:t>
          </a:r>
          <a:r>
            <a:rPr lang="es-ES" sz="1200" b="1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1,2%</a:t>
          </a:r>
          <a:r>
            <a:rPr lang="es-ES" sz="12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) </a:t>
          </a:r>
          <a:endParaRPr lang="es-ES" sz="12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0.96054</cdr:y>
    </cdr:from>
    <cdr:to>
      <cdr:x>0.69419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700694"/>
          <a:ext cx="4258231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0.0698</cdr:x>
      <cdr:y>0</cdr:y>
    </cdr:from>
    <cdr:to>
      <cdr:x>0.97671</cdr:x>
      <cdr:y>0.10467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428148" y="0"/>
          <a:ext cx="5563077" cy="619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PORCENTAJE DE TURISTAS QUE VISITAN LUGARES DE INTERÉS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24</xdr:row>
      <xdr:rowOff>66674</xdr:rowOff>
    </xdr:from>
    <xdr:to>
      <xdr:col>12</xdr:col>
      <xdr:colOff>504824</xdr:colOff>
      <xdr:row>26</xdr:row>
      <xdr:rowOff>57149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877300" y="5086349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742950</xdr:colOff>
      <xdr:row>24</xdr:row>
      <xdr:rowOff>76200</xdr:rowOff>
    </xdr:from>
    <xdr:to>
      <xdr:col>10</xdr:col>
      <xdr:colOff>323849</xdr:colOff>
      <xdr:row>63</xdr:row>
      <xdr:rowOff>59515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0.02102</cdr:x>
      <cdr:y>0.96054</cdr:y>
    </cdr:from>
    <cdr:to>
      <cdr:x>0.65916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50" y="6086452"/>
          <a:ext cx="4048125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139699</xdr:colOff>
      <xdr:row>0</xdr:row>
      <xdr:rowOff>126997</xdr:rowOff>
    </xdr:from>
    <xdr:to>
      <xdr:col>10</xdr:col>
      <xdr:colOff>669925</xdr:colOff>
      <xdr:row>26</xdr:row>
      <xdr:rowOff>82175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447674</xdr:colOff>
      <xdr:row>38</xdr:row>
      <xdr:rowOff>38661</xdr:rowOff>
    </xdr:to>
    <xdr:sp macro="" textlink="">
      <xdr:nvSpPr>
        <xdr:cNvPr id="3" name="2 Flecha izquierda">
          <a:hlinkClick xmlns:r="http://schemas.openxmlformats.org/officeDocument/2006/relationships" r:id="rId2" tooltip="INICIO"/>
        </xdr:cNvPr>
        <xdr:cNvSpPr>
          <a:spLocks noChangeAspect="1"/>
        </xdr:cNvSpPr>
      </xdr:nvSpPr>
      <xdr:spPr>
        <a:xfrm>
          <a:off x="3574676" y="6465794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0.05409</cdr:x>
      <cdr:y>0.96154</cdr:y>
    </cdr:from>
    <cdr:to>
      <cdr:x>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71476" y="4524377"/>
          <a:ext cx="6496050" cy="180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800"/>
            <a:t>FUENTE:</a:t>
          </a:r>
          <a:r>
            <a:rPr lang="es-ES" sz="800" baseline="0"/>
            <a:t> Encuesta de Imagen y Competitividad- Cabildo de Tenerife. ELABORACIÓN: Turismo de Tenerife</a:t>
          </a:r>
          <a:endParaRPr lang="es-ES" sz="800"/>
        </a:p>
      </cdr:txBody>
    </cdr:sp>
  </cdr:relSizeAnchor>
  <cdr:relSizeAnchor xmlns:cdr="http://schemas.openxmlformats.org/drawingml/2006/chartDrawing">
    <cdr:from>
      <cdr:x>0.02361</cdr:x>
      <cdr:y>0.01329</cdr:y>
    </cdr:from>
    <cdr:to>
      <cdr:x>0.99171</cdr:x>
      <cdr:y>0.11411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58469" y="78395"/>
          <a:ext cx="6497840" cy="594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400" b="1">
              <a:solidFill>
                <a:schemeClr val="tx2">
                  <a:lumMod val="75000"/>
                </a:schemeClr>
              </a:solidFill>
            </a:rPr>
            <a:t>FUENTES UTILIZADAS EN EL PAÍS</a:t>
          </a:r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DE ORIGEN PARA INFORMARSE SOBRE LA ISLA DE TENERIFE</a:t>
          </a:r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19050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46</xdr:row>
      <xdr:rowOff>762000</xdr:rowOff>
    </xdr:from>
    <xdr:to>
      <xdr:col>5</xdr:col>
      <xdr:colOff>476249</xdr:colOff>
      <xdr:row>48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581650" y="94297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447674</xdr:colOff>
      <xdr:row>4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5553075" y="7048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6</xdr:row>
      <xdr:rowOff>120650</xdr:rowOff>
    </xdr:from>
    <xdr:to>
      <xdr:col>10</xdr:col>
      <xdr:colOff>336550</xdr:colOff>
      <xdr:row>39</xdr:row>
      <xdr:rowOff>101602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6</xdr:row>
      <xdr:rowOff>0</xdr:rowOff>
    </xdr:from>
    <xdr:to>
      <xdr:col>11</xdr:col>
      <xdr:colOff>723899</xdr:colOff>
      <xdr:row>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772525" y="9715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69850</xdr:colOff>
      <xdr:row>5</xdr:row>
      <xdr:rowOff>114300</xdr:rowOff>
    </xdr:from>
    <xdr:to>
      <xdr:col>8</xdr:col>
      <xdr:colOff>920750</xdr:colOff>
      <xdr:row>49</xdr:row>
      <xdr:rowOff>139700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390525</xdr:colOff>
      <xdr:row>15</xdr:row>
      <xdr:rowOff>66675</xdr:rowOff>
    </xdr:from>
    <xdr:to>
      <xdr:col>10</xdr:col>
      <xdr:colOff>314325</xdr:colOff>
      <xdr:row>17</xdr:row>
      <xdr:rowOff>95250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477125" y="4438650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603250</xdr:colOff>
      <xdr:row>34</xdr:row>
      <xdr:rowOff>69850</xdr:rowOff>
    </xdr:from>
    <xdr:to>
      <xdr:col>13</xdr:col>
      <xdr:colOff>288924</xdr:colOff>
      <xdr:row>36</xdr:row>
      <xdr:rowOff>98425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747250" y="5575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200025</xdr:colOff>
      <xdr:row>7</xdr:row>
      <xdr:rowOff>38099</xdr:rowOff>
    </xdr:from>
    <xdr:to>
      <xdr:col>11</xdr:col>
      <xdr:colOff>590550</xdr:colOff>
      <xdr:row>41</xdr:row>
      <xdr:rowOff>111125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190500</xdr:colOff>
      <xdr:row>35</xdr:row>
      <xdr:rowOff>19051</xdr:rowOff>
    </xdr:from>
    <xdr:to>
      <xdr:col>22</xdr:col>
      <xdr:colOff>704850</xdr:colOff>
      <xdr:row>36</xdr:row>
      <xdr:rowOff>123826</xdr:rowOff>
    </xdr:to>
    <xdr:sp macro="" textlink="'Índice satisfacción agrupad '!#REF!">
      <xdr:nvSpPr>
        <xdr:cNvPr id="8" name="7 CuadroTexto"/>
        <xdr:cNvSpPr txBox="1"/>
      </xdr:nvSpPr>
      <xdr:spPr>
        <a:xfrm>
          <a:off x="16954500" y="5686426"/>
          <a:ext cx="514350" cy="266700"/>
        </a:xfrm>
        <a:prstGeom prst="rect">
          <a:avLst/>
        </a:prstGeom>
        <a:solidFill>
          <a:schemeClr val="bg1">
            <a:lumMod val="9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B85FF247-F8C8-4979-B565-FBE7F562FC42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8,40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23</xdr:col>
      <xdr:colOff>723899</xdr:colOff>
      <xdr:row>36</xdr:row>
      <xdr:rowOff>57151</xdr:rowOff>
    </xdr:from>
    <xdr:to>
      <xdr:col>24</xdr:col>
      <xdr:colOff>561974</xdr:colOff>
      <xdr:row>38</xdr:row>
      <xdr:rowOff>1</xdr:rowOff>
    </xdr:to>
    <xdr:sp macro="" textlink="'Índice satisfacción agrupad '!#REF!">
      <xdr:nvSpPr>
        <xdr:cNvPr id="9" name="8 CuadroTexto"/>
        <xdr:cNvSpPr txBox="1"/>
      </xdr:nvSpPr>
      <xdr:spPr>
        <a:xfrm>
          <a:off x="18249899" y="5886451"/>
          <a:ext cx="600075" cy="266700"/>
        </a:xfrm>
        <a:prstGeom prst="rect">
          <a:avLst/>
        </a:prstGeom>
        <a:solidFill>
          <a:schemeClr val="bg1">
            <a:lumMod val="9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B3249441-DB01-4D26-9429-0A994598C489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-0,01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0.03454</cdr:x>
      <cdr:y>0</cdr:y>
    </cdr:from>
    <cdr:to>
      <cdr:x>0.97204</cdr:x>
      <cdr:y>0.09903</cdr:y>
    </cdr:to>
    <cdr:sp macro="" textlink="'Índice satisfacción agrupad '!$C$3:$J$3">
      <cdr:nvSpPr>
        <cdr:cNvPr id="2" name="1 CuadroTexto"/>
        <cdr:cNvSpPr txBox="1"/>
      </cdr:nvSpPr>
      <cdr:spPr>
        <a:xfrm xmlns:a="http://schemas.openxmlformats.org/drawingml/2006/main">
          <a:off x="250364" y="0"/>
          <a:ext cx="6795492" cy="552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02D63FE1-F295-409E-8A76-B139B2D6ADC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ÍNDICE DE SATISFACCIÓN DE LOS TURISTAS
(escala 1-10)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0.92833</cdr:y>
    </cdr:from>
    <cdr:to>
      <cdr:x>0.97204</cdr:x>
      <cdr:y>1</cdr:y>
    </cdr:to>
    <cdr:sp macro="" textlink="'Índice satisfacción agrupad '!$C$15:$J$15">
      <cdr:nvSpPr>
        <cdr:cNvPr id="6" name="5 CuadroTexto"/>
        <cdr:cNvSpPr txBox="1"/>
      </cdr:nvSpPr>
      <cdr:spPr>
        <a:xfrm xmlns:a="http://schemas.openxmlformats.org/drawingml/2006/main">
          <a:off x="0" y="5302492"/>
          <a:ext cx="7045856" cy="399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E32C9E6F-57A1-4865-879D-BFBDAF420593}" type="TxLink">
            <a:rPr lang="es-ES" sz="800">
              <a:solidFill>
                <a:schemeClr val="tx2">
                  <a:lumMod val="75000"/>
                </a:schemeClr>
              </a:solidFill>
            </a:rPr>
            <a:pPr/>
            <a:t>*El Índice de satisfacción corresponde a la media de todos los factores.  La satisfacción global percibida es un índice dado por el turista, (se comienza a medir en 2009)
Fuente: Encuesta al Turismo Receptivo Cabildo Tenerife. Elaboración: Turismo de Tene</a:t>
          </a:fld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0.68988</cdr:x>
      <cdr:y>0.74104</cdr:y>
    </cdr:from>
    <cdr:to>
      <cdr:x>0.96978</cdr:x>
      <cdr:y>0.88958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5000625" y="4133861"/>
          <a:ext cx="2028825" cy="8286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s-ES" sz="1200" b="0">
              <a:solidFill>
                <a:schemeClr val="tx2">
                  <a:lumMod val="75000"/>
                </a:schemeClr>
              </a:solidFill>
            </a:rPr>
            <a:t>Satisfacción</a:t>
          </a:r>
          <a:r>
            <a:rPr lang="es-ES" sz="1200" b="0" baseline="0">
              <a:solidFill>
                <a:schemeClr val="tx2">
                  <a:lumMod val="75000"/>
                </a:schemeClr>
              </a:solidFill>
            </a:rPr>
            <a:t> global percibida: </a:t>
          </a:r>
          <a:r>
            <a:rPr lang="es-ES" sz="1200" b="1" baseline="0">
              <a:solidFill>
                <a:schemeClr val="tx2">
                  <a:lumMod val="75000"/>
                </a:schemeClr>
              </a:solidFill>
            </a:rPr>
            <a:t>8,42</a:t>
          </a:r>
          <a:r>
            <a:rPr lang="es-ES" sz="1200" b="0" baseline="0">
              <a:solidFill>
                <a:schemeClr val="tx2">
                  <a:lumMod val="75000"/>
                </a:schemeClr>
              </a:solidFill>
            </a:rPr>
            <a:t>  puntos</a:t>
          </a:r>
        </a:p>
        <a:p xmlns:a="http://schemas.openxmlformats.org/drawingml/2006/main">
          <a:pPr algn="l"/>
          <a:r>
            <a:rPr lang="es-ES" sz="1200" b="0" baseline="0">
              <a:solidFill>
                <a:schemeClr val="tx2">
                  <a:lumMod val="75000"/>
                </a:schemeClr>
              </a:solidFill>
            </a:rPr>
            <a:t>Diferencia 11/10:</a:t>
          </a:r>
          <a:r>
            <a:rPr lang="es-ES" sz="1200" b="0">
              <a:solidFill>
                <a:schemeClr val="tx2">
                  <a:lumMod val="75000"/>
                </a:schemeClr>
              </a:solidFill>
            </a:rPr>
            <a:t> </a:t>
          </a:r>
          <a:r>
            <a:rPr lang="es-ES" sz="1200" b="1">
              <a:solidFill>
                <a:schemeClr val="tx2">
                  <a:lumMod val="75000"/>
                </a:schemeClr>
              </a:solidFill>
            </a:rPr>
            <a:t>0,05</a:t>
          </a:r>
          <a:r>
            <a:rPr lang="es-ES" sz="1200" b="0">
              <a:solidFill>
                <a:schemeClr val="tx2">
                  <a:lumMod val="75000"/>
                </a:schemeClr>
              </a:solidFill>
            </a:rPr>
            <a:t>puntos</a:t>
          </a:r>
        </a:p>
      </cdr:txBody>
    </cdr:sp>
  </cdr:relSizeAnchor>
  <cdr:relSizeAnchor xmlns:cdr="http://schemas.openxmlformats.org/drawingml/2006/chartDrawing">
    <cdr:from>
      <cdr:x>0.02102</cdr:x>
      <cdr:y>0.36198</cdr:y>
    </cdr:from>
    <cdr:to>
      <cdr:x>0.91459</cdr:x>
      <cdr:y>0.44394</cdr:y>
    </cdr:to>
    <cdr:sp macro="" textlink="">
      <cdr:nvSpPr>
        <cdr:cNvPr id="9" name="8 Rectángulo"/>
        <cdr:cNvSpPr/>
      </cdr:nvSpPr>
      <cdr:spPr>
        <a:xfrm xmlns:a="http://schemas.openxmlformats.org/drawingml/2006/main">
          <a:off x="152350" y="2019314"/>
          <a:ext cx="6477050" cy="457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247650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52</xdr:row>
      <xdr:rowOff>9525</xdr:rowOff>
    </xdr:from>
    <xdr:to>
      <xdr:col>18</xdr:col>
      <xdr:colOff>447674</xdr:colOff>
      <xdr:row>54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0848975" y="108966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17</xdr:col>
      <xdr:colOff>76200</xdr:colOff>
      <xdr:row>0</xdr:row>
      <xdr:rowOff>123825</xdr:rowOff>
    </xdr:from>
    <xdr:to>
      <xdr:col>17</xdr:col>
      <xdr:colOff>523874</xdr:colOff>
      <xdr:row>1</xdr:row>
      <xdr:rowOff>314325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10344150" y="1238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9</xdr:col>
      <xdr:colOff>923925</xdr:colOff>
      <xdr:row>22</xdr:row>
      <xdr:rowOff>47625</xdr:rowOff>
    </xdr:from>
    <xdr:to>
      <xdr:col>9</xdr:col>
      <xdr:colOff>1362075</xdr:colOff>
      <xdr:row>24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8124825" y="5124450"/>
          <a:ext cx="438150" cy="29527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742950</xdr:colOff>
      <xdr:row>24</xdr:row>
      <xdr:rowOff>9525</xdr:rowOff>
    </xdr:from>
    <xdr:to>
      <xdr:col>9</xdr:col>
      <xdr:colOff>647699</xdr:colOff>
      <xdr:row>63</xdr:row>
      <xdr:rowOff>30940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0.02102</cdr:x>
      <cdr:y>0.96054</cdr:y>
    </cdr:from>
    <cdr:to>
      <cdr:x>0.65916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50" y="6086452"/>
          <a:ext cx="4048125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3</xdr:row>
      <xdr:rowOff>0</xdr:rowOff>
    </xdr:from>
    <xdr:to>
      <xdr:col>6</xdr:col>
      <xdr:colOff>209549</xdr:colOff>
      <xdr:row>3</xdr:row>
      <xdr:rowOff>352425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753100" y="9144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1</xdr:row>
      <xdr:rowOff>66675</xdr:rowOff>
    </xdr:from>
    <xdr:to>
      <xdr:col>12</xdr:col>
      <xdr:colOff>457199</xdr:colOff>
      <xdr:row>2</xdr:row>
      <xdr:rowOff>38100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172450" y="4476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11</xdr:col>
      <xdr:colOff>476250</xdr:colOff>
      <xdr:row>32</xdr:row>
      <xdr:rowOff>9525</xdr:rowOff>
    </xdr:from>
    <xdr:to>
      <xdr:col>12</xdr:col>
      <xdr:colOff>409574</xdr:colOff>
      <xdr:row>34</xdr:row>
      <xdr:rowOff>38100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124825" y="66960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0.0954</cdr:x>
      <cdr:y>0.96954</cdr:y>
    </cdr:from>
    <cdr:to>
      <cdr:x>0.73614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8200" y="516230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2060"/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rgbClr val="002060"/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rgbClr val="002060"/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0.57095</cdr:x>
      <cdr:y>0.87352</cdr:y>
    </cdr:from>
    <cdr:to>
      <cdr:x>0.99451</cdr:x>
      <cdr:y>0.94687</cdr:y>
    </cdr:to>
    <cdr:sp macro="" textlink="">
      <cdr:nvSpPr>
        <cdr:cNvPr id="12" name="7 CuadroTexto"/>
        <cdr:cNvSpPr txBox="1"/>
      </cdr:nvSpPr>
      <cdr:spPr>
        <a:xfrm xmlns:a="http://schemas.openxmlformats.org/drawingml/2006/main">
          <a:off x="3819526" y="4651037"/>
          <a:ext cx="2833472" cy="3905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s-ES" sz="1400">
              <a:solidFill>
                <a:schemeClr val="tx2">
                  <a:lumMod val="75000"/>
                </a:schemeClr>
              </a:solidFill>
            </a:rPr>
            <a:t>Edad media:</a:t>
          </a:r>
          <a:r>
            <a:rPr lang="es-ES" sz="1400" baseline="0">
              <a:solidFill>
                <a:schemeClr val="tx2">
                  <a:lumMod val="75000"/>
                </a:schemeClr>
              </a:solidFill>
            </a:rPr>
            <a:t> </a:t>
          </a:r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44,8</a:t>
          </a:r>
          <a:r>
            <a:rPr lang="es-ES" sz="1400" baseline="0">
              <a:solidFill>
                <a:schemeClr val="tx2">
                  <a:lumMod val="75000"/>
                </a:schemeClr>
              </a:solidFill>
            </a:rPr>
            <a:t> añ</a:t>
          </a:r>
          <a:r>
            <a:rPr lang="es-ES" sz="1400">
              <a:solidFill>
                <a:schemeClr val="tx2">
                  <a:lumMod val="75000"/>
                </a:schemeClr>
              </a:solidFill>
            </a:rPr>
            <a:t>os (</a:t>
          </a:r>
          <a:r>
            <a:rPr lang="es-ES" sz="1400" b="1">
              <a:solidFill>
                <a:schemeClr val="tx2">
                  <a:lumMod val="75000"/>
                </a:schemeClr>
              </a:solidFill>
            </a:rPr>
            <a:t>-0,8</a:t>
          </a:r>
          <a:r>
            <a:rPr lang="es-ES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s-ES" sz="1400">
              <a:solidFill>
                <a:schemeClr val="tx2">
                  <a:lumMod val="75000"/>
                </a:schemeClr>
              </a:solidFill>
            </a:rPr>
            <a:t>puntos)</a:t>
          </a:r>
        </a:p>
      </cdr:txBody>
    </cdr:sp>
  </cdr:relSizeAnchor>
  <cdr:relSizeAnchor xmlns:cdr="http://schemas.openxmlformats.org/drawingml/2006/chartDrawing">
    <cdr:from>
      <cdr:x>0.88024</cdr:x>
      <cdr:y>0.61181</cdr:y>
    </cdr:from>
    <cdr:to>
      <cdr:x>0.99102</cdr:x>
      <cdr:y>0.68694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5600700" y="3257550"/>
          <a:ext cx="7048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400050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295276</xdr:colOff>
      <xdr:row>26</xdr:row>
      <xdr:rowOff>0</xdr:rowOff>
    </xdr:from>
    <xdr:to>
      <xdr:col>9</xdr:col>
      <xdr:colOff>104775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619876" y="5657850"/>
          <a:ext cx="457199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izacion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&#225;lisis%20de%20las%20Encuestas%202011%20(gener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UR/Tablas%20y%20gr&#225;ficas%20%20encuestas/2012/An&#225;lisis%20de%20las%20Encuestas%20ene-sep%202012%20(general-intranet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ualizaciones"/>
      <sheetName val="Gasto partidas QUIENES GASTAN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Edad"/>
      <sheetName val="td edad"/>
      <sheetName val="EDAD GRAFICA 1 "/>
      <sheetName val="EDAD GRAFICA 2 "/>
      <sheetName val="edad por mercados"/>
      <sheetName val="td edad mercados"/>
      <sheetName val="GRAFICA EDAD POR MERCADOS"/>
      <sheetName val="renta media"/>
      <sheetName val="td renta media"/>
      <sheetName val="renta nacionalidades"/>
      <sheetName val="td renta nacionalidades"/>
      <sheetName val="ACOMPAÑANTES "/>
      <sheetName val="GRAFICO RENTA X NACIONAL"/>
      <sheetName val="td acompañantes"/>
      <sheetName val="GRAFICA Acompañantes"/>
      <sheetName val="GASTO"/>
      <sheetName val="GASTO origen desglose"/>
      <sheetName val="Hoja1 trabajo"/>
      <sheetName val="td gasto"/>
      <sheetName val="evolución gasto"/>
      <sheetName val="GRAFICA GASTO"/>
      <sheetName val="Evolución gasto (nacionalidad) "/>
      <sheetName val="td evolución gato nacionalidad"/>
      <sheetName val="Gasto partidas"/>
      <sheetName val="GRAFICA GASTO PARTIDA"/>
      <sheetName val="td gasto partidas"/>
      <sheetName val="Gasto partidas QUIENES GASTAN"/>
      <sheetName val="td gasto partidas QUIENES GASTA"/>
      <sheetName val="Gasto y estimación de ingresos "/>
      <sheetName val="estimación de ingresos por merc"/>
      <sheetName val="estimación ingresos partida (2)"/>
      <sheetName val="estimación ingresos partida (3)"/>
      <sheetName val="GRAFICA GASTO PARTIDA ing"/>
      <sheetName val="td gasto esti ingresos"/>
      <sheetName val="Gasto Actividad"/>
      <sheetName val="Gasto Actividad (2)"/>
      <sheetName val="td gasto Actividades"/>
      <sheetName val="fidelidad "/>
      <sheetName val="td fidelidad"/>
      <sheetName val="GRAFICA FIDELIDAD"/>
      <sheetName val="fidelidad nac"/>
      <sheetName val="td fidelidad nac"/>
      <sheetName val="GRAFICA FIDELIDAD NAC"/>
      <sheetName val="Zonas de aloja Total y País "/>
      <sheetName val="td zonas alojamiento"/>
      <sheetName val="GRAFICA ZONAS ALOJA PAIS"/>
      <sheetName val="Tipo de alojamiento"/>
      <sheetName val="td tipología alojamiento"/>
      <sheetName val="gráfica tipo alojamiento"/>
      <sheetName val="estancia media nacionalidades"/>
      <sheetName val="td estancia media nacionalidad"/>
      <sheetName val="GRAFICA estancia media nac"/>
      <sheetName val="uso coche alquiler"/>
      <sheetName val="uso coche "/>
      <sheetName val="fórmula de contratación(antigua"/>
      <sheetName val="fórmde contratación(new version"/>
      <sheetName val="formulas de contratacion mercad"/>
      <sheetName val="detalle form contr mercados"/>
      <sheetName val="td formula de contratación"/>
      <sheetName val="fórmula de contratación por mer"/>
      <sheetName val="td fórmula de cotratación merca"/>
      <sheetName val="transfer"/>
      <sheetName val="td transfer"/>
      <sheetName val="Servi contrata origen "/>
      <sheetName val="Servi contrata origen  (2)"/>
      <sheetName val="td servicios contratados en ori"/>
      <sheetName val="Gasto diario según SS contrata "/>
      <sheetName val="escala nacionalidad"/>
      <sheetName val="td escala nacionalidad"/>
      <sheetName val="GRAFICA ESCALA nac"/>
      <sheetName val="Uso de internet"/>
      <sheetName val="td uso de internet"/>
      <sheetName val="internet nacionalidad"/>
      <sheetName val="td internet nacionalidad"/>
      <sheetName val="Actividades realizadas "/>
      <sheetName val="td actividades realizadas"/>
      <sheetName val="Actividades realizadas valoraci"/>
      <sheetName val="td act valoración"/>
      <sheetName val="actividades nacionalidad"/>
      <sheetName val="td actividades nacionalidades"/>
      <sheetName val="Excursiones realizadas"/>
      <sheetName val="td excursiones realizadas"/>
      <sheetName val="excursiones nacionalidad"/>
      <sheetName val="td excursiones nacionalidades"/>
      <sheetName val="excursiones realizadas valoraci"/>
      <sheetName val="td excursiones valoración"/>
      <sheetName val="Motivación(ANTIGUA"/>
      <sheetName val="Motivación NUEVA"/>
      <sheetName val="td motivación antigua"/>
      <sheetName val="td motivación nueva"/>
      <sheetName val="gráfica motivación"/>
      <sheetName val="Índice satisfacción agrupad "/>
      <sheetName val="td indice satisfacción agrupada"/>
      <sheetName val="grafica indice de satisfacción"/>
      <sheetName val="IMPORTANCIA FACTORES"/>
      <sheetName val="td importancia factores"/>
      <sheetName val="HOJA TRABAJO"/>
      <sheetName val="satisfacción nacionalidad "/>
      <sheetName val="td satisfación nacionalidades"/>
      <sheetName val="satisfacción"/>
      <sheetName val="td satisfacción"/>
      <sheetName val="td aspectos negativos"/>
      <sheetName val="aspectos negativos"/>
      <sheetName val="actualiza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AJ4" t="str">
            <v>Peso cada concepto   Verano 2011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A6" t="str">
            <v>Suma de dato</v>
          </cell>
        </row>
        <row r="35">
          <cell r="A35" t="str">
            <v>Suma de dato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7">
          <cell r="A7">
            <v>2007</v>
          </cell>
          <cell r="B7">
            <v>2008</v>
          </cell>
          <cell r="C7">
            <v>2009</v>
          </cell>
          <cell r="D7">
            <v>2010</v>
          </cell>
          <cell r="E7">
            <v>2011</v>
          </cell>
          <cell r="I7" t="str">
            <v>var. 08/07</v>
          </cell>
          <cell r="J7" t="str">
            <v>var. 09/08</v>
          </cell>
          <cell r="K7" t="str">
            <v>var. 10/09</v>
          </cell>
          <cell r="L7" t="str">
            <v>var. 11/10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Edad"/>
      <sheetName val="EDAD GRAFICA 1 "/>
      <sheetName val="EDAD GRAFICA 2 "/>
      <sheetName val="edad por mercados"/>
      <sheetName val="GRAFICA EDAD POR MERCADOS"/>
      <sheetName val="renta media"/>
      <sheetName val="renta nacionalidades"/>
      <sheetName val="GRAFICO RENTA X NACIONAL"/>
      <sheetName val="ACOMPAÑANTES "/>
      <sheetName val="GRAFICA Acompañantes"/>
      <sheetName val="GASTO"/>
      <sheetName val="GASTO origen desglose"/>
      <sheetName val="GRAFICA GASTO"/>
      <sheetName val="Evolución gasto (nacionalidad) "/>
      <sheetName val="Gasto partidas"/>
      <sheetName val="GRAFICA GASTO PARTIDA"/>
      <sheetName val="Gasto partidas QUIENES GASTAN"/>
      <sheetName val="Gasto y estimación de ingresos "/>
      <sheetName val="estimación de ingresos por merc"/>
      <sheetName val="fidelidad "/>
      <sheetName val="GRAFICA FIDELIDAD"/>
      <sheetName val="fidelidad nac"/>
      <sheetName val="GRAFICA FIDELIDAD NAC"/>
      <sheetName val="Zonas de aloja Total y País "/>
      <sheetName val="GRAFICA ZONAS ALOJA PAIS"/>
      <sheetName val="Tipo de alojamiento"/>
      <sheetName val="gráfica tipo alojamiento"/>
      <sheetName val="estancia media nacionalidades"/>
      <sheetName val="GRAFICA estancia media nac"/>
      <sheetName val="uso coche "/>
      <sheetName val="transfer"/>
      <sheetName val="fórmde contratación(new version"/>
      <sheetName val="formulas de contratacion mercad"/>
      <sheetName val="fórmula de contratación por mer"/>
      <sheetName val="Servi contrata origen "/>
      <sheetName val="escala nacionalidad"/>
      <sheetName val="GRAFICA ESCALA nac"/>
      <sheetName val="Uso de internet"/>
      <sheetName val="internet nacionalidad"/>
      <sheetName val="Actividades realizadas "/>
      <sheetName val="actividades nacionalidad"/>
      <sheetName val="Excursiones realizadas"/>
      <sheetName val="excursiones nacionalidad"/>
      <sheetName val="Motivación NUEVA"/>
      <sheetName val="gráfica motivación"/>
      <sheetName val="Índice satisfacción agrupad "/>
      <sheetName val="grafica indice de satisfacción"/>
      <sheetName val="satisfacción nacionalidad "/>
      <sheetName val="satisfacción"/>
      <sheetName val="IMPORTANCIA FACTORES"/>
      <sheetName val="aspectos negat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P4" t="str">
            <v>enero-septiembre 2012</v>
          </cell>
          <cell r="Q4" t="str">
            <v>Var 12/11</v>
          </cell>
        </row>
        <row r="5">
          <cell r="C5" t="str">
            <v>Costa Adeje</v>
          </cell>
          <cell r="P5">
            <v>31.263067273398107</v>
          </cell>
          <cell r="Q5">
            <v>1.4926013839669405E-2</v>
          </cell>
        </row>
        <row r="6">
          <cell r="C6" t="str">
            <v>Las Américas-Arona</v>
          </cell>
          <cell r="P6">
            <v>19.407206985610625</v>
          </cell>
          <cell r="Q6">
            <v>-1.950785838391067E-2</v>
          </cell>
        </row>
        <row r="7">
          <cell r="C7" t="str">
            <v>Pº Cruz/ Valle Orotava</v>
          </cell>
          <cell r="P7">
            <v>16.590825236748248</v>
          </cell>
          <cell r="Q7">
            <v>4.144261273765637E-2</v>
          </cell>
        </row>
        <row r="8">
          <cell r="C8" t="str">
            <v>Centros sec.sur</v>
          </cell>
          <cell r="P8">
            <v>12.544582462181774</v>
          </cell>
          <cell r="Q8">
            <v>-4.5178737499291688E-2</v>
          </cell>
        </row>
        <row r="9">
          <cell r="C9" t="str">
            <v>Los Cristianos</v>
          </cell>
          <cell r="P9">
            <v>9.0394785389251009</v>
          </cell>
          <cell r="Q9">
            <v>2.4852455270880647E-2</v>
          </cell>
        </row>
        <row r="10">
          <cell r="C10" t="str">
            <v>Los Gigantes/ Pº Santiago + Abama</v>
          </cell>
          <cell r="P10">
            <v>5.6204648874677163</v>
          </cell>
          <cell r="Q10">
            <v>-0.10238194361050945</v>
          </cell>
        </row>
        <row r="11">
          <cell r="C11" t="str">
            <v>Resto sur + sur interior</v>
          </cell>
          <cell r="P11">
            <v>2.8286803591194194</v>
          </cell>
          <cell r="Q11">
            <v>0.13272623838826414</v>
          </cell>
        </row>
        <row r="12">
          <cell r="C12" t="str">
            <v>Área metropolitana</v>
          </cell>
          <cell r="P12">
            <v>1.3897429590456278</v>
          </cell>
          <cell r="Q12">
            <v>-4.2608431010007775E-2</v>
          </cell>
        </row>
        <row r="13">
          <cell r="C13" t="str">
            <v>Resto norte</v>
          </cell>
          <cell r="P13">
            <v>1.315951297503382</v>
          </cell>
          <cell r="Q13">
            <v>9.1856695665086807E-3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64"/>
  <sheetViews>
    <sheetView showGridLines="0" tabSelected="1" zoomScaleNormal="100" workbookViewId="0">
      <selection activeCell="J18" sqref="J18"/>
    </sheetView>
  </sheetViews>
  <sheetFormatPr baseColWidth="10" defaultRowHeight="12.75"/>
  <cols>
    <col min="1" max="1" width="11.42578125" style="1"/>
    <col min="2" max="2" width="6.85546875" style="1" customWidth="1"/>
    <col min="3" max="7" width="16.28515625" style="1" customWidth="1"/>
    <col min="8" max="16384" width="11.42578125" style="1"/>
  </cols>
  <sheetData>
    <row r="3" spans="2:10" ht="25.5" customHeight="1"/>
    <row r="4" spans="2:10" ht="18" customHeight="1">
      <c r="C4" s="280" t="s">
        <v>0</v>
      </c>
      <c r="D4" s="280"/>
      <c r="E4" s="280"/>
      <c r="F4" s="280"/>
      <c r="G4" s="280"/>
      <c r="H4" s="2"/>
    </row>
    <row r="5" spans="2:10" ht="18" customHeight="1">
      <c r="C5" s="281">
        <v>2011</v>
      </c>
      <c r="D5" s="281"/>
      <c r="E5" s="281"/>
      <c r="F5" s="281"/>
      <c r="G5" s="281"/>
      <c r="H5" s="2"/>
    </row>
    <row r="6" spans="2:10" ht="20.100000000000001" customHeight="1">
      <c r="C6" s="282" t="s">
        <v>493</v>
      </c>
      <c r="D6" s="282"/>
      <c r="E6" s="282"/>
      <c r="F6" s="282"/>
      <c r="G6" s="282"/>
      <c r="H6" s="2"/>
    </row>
    <row r="7" spans="2:10" ht="15" customHeight="1">
      <c r="B7" s="3"/>
      <c r="C7" s="279" t="s">
        <v>1</v>
      </c>
      <c r="D7" s="279"/>
      <c r="E7" s="279"/>
      <c r="F7" s="279"/>
      <c r="G7" s="279"/>
      <c r="H7" s="2"/>
    </row>
    <row r="8" spans="2:10" ht="15" customHeight="1">
      <c r="B8" s="3"/>
      <c r="C8" s="278" t="s">
        <v>2</v>
      </c>
      <c r="D8" s="278"/>
      <c r="E8" s="278"/>
      <c r="F8" s="278"/>
      <c r="G8" s="278"/>
      <c r="H8" s="2"/>
    </row>
    <row r="9" spans="2:10" ht="15" customHeight="1">
      <c r="B9" s="3"/>
      <c r="C9" s="278" t="s">
        <v>3</v>
      </c>
      <c r="D9" s="278"/>
      <c r="E9" s="278"/>
      <c r="F9" s="278"/>
      <c r="G9" s="278"/>
      <c r="H9" s="2"/>
    </row>
    <row r="10" spans="2:10" ht="15" customHeight="1">
      <c r="B10" s="3"/>
      <c r="C10" s="278" t="s">
        <v>4</v>
      </c>
      <c r="D10" s="278"/>
      <c r="E10" s="278"/>
      <c r="F10" s="278"/>
      <c r="G10" s="278"/>
      <c r="H10" s="2"/>
    </row>
    <row r="11" spans="2:10" ht="15" customHeight="1">
      <c r="B11" s="3"/>
      <c r="C11" s="278" t="s">
        <v>5</v>
      </c>
      <c r="D11" s="278"/>
      <c r="E11" s="278"/>
      <c r="F11" s="278"/>
      <c r="G11" s="278"/>
      <c r="H11" s="2"/>
    </row>
    <row r="12" spans="2:10" ht="15" customHeight="1">
      <c r="B12" s="3"/>
      <c r="C12" s="278" t="s">
        <v>6</v>
      </c>
      <c r="D12" s="278"/>
      <c r="E12" s="278"/>
      <c r="F12" s="278"/>
      <c r="G12" s="278"/>
      <c r="H12" s="2"/>
    </row>
    <row r="13" spans="2:10" ht="15" customHeight="1">
      <c r="B13" s="3"/>
      <c r="C13" s="278" t="s">
        <v>7</v>
      </c>
      <c r="D13" s="278"/>
      <c r="E13" s="278"/>
      <c r="F13" s="278"/>
      <c r="G13" s="278"/>
      <c r="H13" s="2"/>
    </row>
    <row r="14" spans="2:10" ht="15" customHeight="1">
      <c r="B14" s="3"/>
      <c r="C14" s="278" t="s">
        <v>8</v>
      </c>
      <c r="D14" s="278"/>
      <c r="E14" s="278"/>
      <c r="F14" s="278"/>
      <c r="G14" s="278"/>
      <c r="H14" s="2"/>
      <c r="J14" s="4"/>
    </row>
    <row r="15" spans="2:10" ht="15" customHeight="1">
      <c r="B15" s="3"/>
      <c r="C15" s="278" t="s">
        <v>9</v>
      </c>
      <c r="D15" s="278"/>
      <c r="E15" s="278"/>
      <c r="F15" s="278"/>
      <c r="G15" s="278"/>
      <c r="H15" s="2"/>
    </row>
    <row r="16" spans="2:10" ht="15" customHeight="1">
      <c r="B16" s="3"/>
      <c r="C16" s="278" t="s">
        <v>10</v>
      </c>
      <c r="D16" s="278"/>
      <c r="E16" s="278"/>
      <c r="F16" s="278"/>
      <c r="G16" s="278"/>
      <c r="H16" s="2"/>
    </row>
    <row r="17" spans="2:12" ht="15" customHeight="1">
      <c r="B17" s="3"/>
      <c r="C17" s="278" t="s">
        <v>502</v>
      </c>
      <c r="D17" s="278"/>
      <c r="E17" s="278"/>
      <c r="F17" s="278"/>
      <c r="G17" s="278"/>
      <c r="H17" s="2"/>
    </row>
    <row r="18" spans="2:12" ht="15" customHeight="1">
      <c r="B18" s="3"/>
      <c r="C18" s="278" t="s">
        <v>11</v>
      </c>
      <c r="D18" s="278"/>
      <c r="E18" s="278"/>
      <c r="F18" s="278"/>
      <c r="G18" s="278"/>
      <c r="H18" s="2"/>
    </row>
    <row r="19" spans="2:12" ht="15" customHeight="1">
      <c r="B19" s="3"/>
      <c r="C19" s="278" t="s">
        <v>12</v>
      </c>
      <c r="D19" s="278"/>
      <c r="E19" s="278"/>
      <c r="F19" s="278"/>
      <c r="G19" s="278"/>
      <c r="H19" s="2"/>
      <c r="J19" s="4"/>
    </row>
    <row r="20" spans="2:12" ht="15" customHeight="1">
      <c r="B20" s="3"/>
      <c r="C20" s="278" t="s">
        <v>13</v>
      </c>
      <c r="D20" s="278"/>
      <c r="E20" s="278"/>
      <c r="F20" s="278"/>
      <c r="G20" s="278"/>
      <c r="H20" s="2"/>
    </row>
    <row r="21" spans="2:12" ht="15" customHeight="1">
      <c r="B21" s="3"/>
      <c r="C21" s="278" t="s">
        <v>14</v>
      </c>
      <c r="D21" s="278"/>
      <c r="E21" s="278"/>
      <c r="F21" s="278"/>
      <c r="G21" s="278"/>
      <c r="H21" s="2"/>
    </row>
    <row r="22" spans="2:12" ht="15" customHeight="1">
      <c r="B22" s="3"/>
      <c r="C22" s="278" t="s">
        <v>15</v>
      </c>
      <c r="D22" s="278"/>
      <c r="E22" s="278"/>
      <c r="F22" s="278"/>
      <c r="G22" s="278"/>
      <c r="H22" s="2"/>
    </row>
    <row r="23" spans="2:12" ht="15" customHeight="1">
      <c r="B23" s="3"/>
      <c r="C23" s="278" t="s">
        <v>16</v>
      </c>
      <c r="D23" s="278"/>
      <c r="E23" s="278"/>
      <c r="F23" s="278"/>
      <c r="G23" s="278"/>
      <c r="H23" s="2"/>
    </row>
    <row r="24" spans="2:12" ht="15" customHeight="1">
      <c r="B24" s="3"/>
      <c r="C24" s="278" t="s">
        <v>17</v>
      </c>
      <c r="D24" s="278"/>
      <c r="E24" s="278"/>
      <c r="F24" s="278"/>
      <c r="G24" s="278"/>
      <c r="H24" s="2"/>
      <c r="L24" s="4"/>
    </row>
    <row r="25" spans="2:12" ht="15" customHeight="1">
      <c r="B25" s="3"/>
      <c r="C25" s="278" t="s">
        <v>474</v>
      </c>
      <c r="D25" s="278"/>
      <c r="E25" s="278"/>
      <c r="F25" s="278"/>
      <c r="G25" s="278"/>
      <c r="H25" s="2"/>
    </row>
    <row r="26" spans="2:12" ht="15" customHeight="1">
      <c r="B26" s="3"/>
      <c r="C26" s="278" t="s">
        <v>473</v>
      </c>
      <c r="D26" s="278"/>
      <c r="E26" s="278"/>
      <c r="F26" s="278"/>
      <c r="G26" s="278"/>
      <c r="H26" s="2"/>
    </row>
    <row r="27" spans="2:12" ht="15" customHeight="1">
      <c r="B27" s="3"/>
      <c r="C27" s="278" t="s">
        <v>18</v>
      </c>
      <c r="D27" s="278"/>
      <c r="E27" s="278"/>
      <c r="F27" s="278"/>
      <c r="G27" s="278"/>
      <c r="H27" s="2"/>
      <c r="L27" s="4"/>
    </row>
    <row r="28" spans="2:12" ht="15" customHeight="1">
      <c r="B28" s="3"/>
      <c r="C28" s="278" t="s">
        <v>272</v>
      </c>
      <c r="D28" s="278"/>
      <c r="E28" s="278"/>
      <c r="F28" s="278"/>
      <c r="G28" s="278"/>
      <c r="H28" s="2"/>
      <c r="L28" s="4"/>
    </row>
    <row r="29" spans="2:12" ht="15" customHeight="1">
      <c r="B29" s="3"/>
      <c r="C29" s="278" t="s">
        <v>19</v>
      </c>
      <c r="D29" s="278"/>
      <c r="E29" s="278"/>
      <c r="F29" s="278"/>
      <c r="G29" s="278"/>
      <c r="H29" s="2"/>
    </row>
    <row r="30" spans="2:12" ht="15" customHeight="1">
      <c r="B30" s="3"/>
      <c r="C30" s="278" t="s">
        <v>20</v>
      </c>
      <c r="D30" s="278"/>
      <c r="E30" s="278"/>
      <c r="F30" s="278"/>
      <c r="G30" s="278"/>
      <c r="H30" s="2"/>
    </row>
    <row r="31" spans="2:12" ht="15" customHeight="1">
      <c r="B31" s="3"/>
      <c r="C31" s="278" t="s">
        <v>21</v>
      </c>
      <c r="D31" s="278"/>
      <c r="E31" s="278"/>
      <c r="F31" s="278"/>
      <c r="G31" s="278"/>
      <c r="H31" s="2"/>
    </row>
    <row r="32" spans="2:12" ht="15" customHeight="1">
      <c r="B32" s="3"/>
      <c r="C32" s="278" t="s">
        <v>22</v>
      </c>
      <c r="D32" s="278"/>
      <c r="E32" s="278"/>
      <c r="F32" s="278"/>
      <c r="G32" s="278"/>
      <c r="H32" s="2"/>
      <c r="L32" s="4"/>
    </row>
    <row r="33" spans="2:13" ht="15" customHeight="1">
      <c r="B33" s="3"/>
      <c r="C33" s="278" t="s">
        <v>23</v>
      </c>
      <c r="D33" s="278"/>
      <c r="E33" s="278"/>
      <c r="F33" s="278"/>
      <c r="G33" s="278"/>
      <c r="H33" s="2"/>
    </row>
    <row r="34" spans="2:13" ht="15" customHeight="1">
      <c r="B34" s="3"/>
      <c r="C34" s="278" t="s">
        <v>24</v>
      </c>
      <c r="D34" s="278"/>
      <c r="E34" s="278"/>
      <c r="F34" s="278"/>
      <c r="G34" s="278"/>
      <c r="H34" s="2"/>
      <c r="L34" s="4"/>
    </row>
    <row r="35" spans="2:13" ht="15" customHeight="1">
      <c r="B35" s="3"/>
      <c r="C35" s="278" t="s">
        <v>25</v>
      </c>
      <c r="D35" s="278"/>
      <c r="E35" s="278"/>
      <c r="F35" s="278"/>
      <c r="G35" s="278"/>
      <c r="H35" s="2"/>
    </row>
    <row r="36" spans="2:13" ht="15" customHeight="1">
      <c r="B36" s="3"/>
      <c r="C36" s="278" t="s">
        <v>492</v>
      </c>
      <c r="D36" s="278"/>
      <c r="E36" s="278"/>
      <c r="F36" s="278"/>
      <c r="G36" s="278"/>
      <c r="H36" s="2"/>
    </row>
    <row r="37" spans="2:13" ht="15" customHeight="1">
      <c r="B37" s="3"/>
      <c r="C37" s="278" t="s">
        <v>26</v>
      </c>
      <c r="D37" s="278"/>
      <c r="E37" s="278"/>
      <c r="F37" s="278"/>
      <c r="G37" s="278"/>
      <c r="H37" s="2"/>
      <c r="M37" s="4"/>
    </row>
    <row r="38" spans="2:13" ht="15" customHeight="1">
      <c r="B38" s="3"/>
      <c r="C38" s="278" t="s">
        <v>27</v>
      </c>
      <c r="D38" s="278"/>
      <c r="E38" s="278"/>
      <c r="F38" s="278"/>
      <c r="G38" s="278"/>
      <c r="H38" s="2"/>
    </row>
    <row r="39" spans="2:13" ht="15" customHeight="1">
      <c r="B39" s="3"/>
      <c r="C39" s="278" t="s">
        <v>28</v>
      </c>
      <c r="D39" s="278"/>
      <c r="E39" s="278"/>
      <c r="F39" s="278"/>
      <c r="G39" s="278"/>
      <c r="H39" s="2"/>
    </row>
    <row r="40" spans="2:13" ht="15" customHeight="1">
      <c r="B40" s="3"/>
      <c r="C40" s="278" t="s">
        <v>414</v>
      </c>
      <c r="D40" s="278"/>
      <c r="E40" s="278"/>
      <c r="F40" s="278"/>
      <c r="G40" s="278"/>
      <c r="H40" s="2"/>
    </row>
    <row r="41" spans="2:13" ht="15" customHeight="1">
      <c r="B41" s="3"/>
      <c r="C41" s="278" t="s">
        <v>472</v>
      </c>
      <c r="D41" s="278"/>
      <c r="E41" s="278"/>
      <c r="F41" s="278"/>
      <c r="G41" s="278"/>
      <c r="H41" s="2"/>
    </row>
    <row r="42" spans="2:13" ht="15" customHeight="1">
      <c r="B42" s="3"/>
      <c r="C42" s="278" t="s">
        <v>543</v>
      </c>
      <c r="D42" s="278"/>
      <c r="E42" s="278"/>
      <c r="F42" s="278"/>
      <c r="G42" s="278"/>
      <c r="H42" s="2"/>
    </row>
    <row r="43" spans="2:13" ht="15" customHeight="1">
      <c r="B43" s="3"/>
      <c r="C43" s="279" t="s">
        <v>29</v>
      </c>
      <c r="D43" s="279"/>
      <c r="E43" s="279"/>
      <c r="F43" s="279"/>
      <c r="G43" s="279"/>
      <c r="H43" s="2"/>
    </row>
    <row r="44" spans="2:13" ht="15" customHeight="1">
      <c r="B44" s="3"/>
      <c r="C44" s="278" t="s">
        <v>30</v>
      </c>
      <c r="D44" s="278"/>
      <c r="E44" s="278"/>
      <c r="F44" s="278"/>
      <c r="G44" s="278"/>
      <c r="H44" s="2"/>
    </row>
    <row r="45" spans="2:13" ht="15" customHeight="1">
      <c r="B45" s="3"/>
      <c r="C45" s="278" t="s">
        <v>31</v>
      </c>
      <c r="D45" s="278"/>
      <c r="E45" s="278"/>
      <c r="F45" s="278"/>
      <c r="G45" s="278"/>
      <c r="H45" s="2"/>
    </row>
    <row r="46" spans="2:13" ht="15" customHeight="1">
      <c r="B46" s="3"/>
      <c r="C46" s="278" t="s">
        <v>32</v>
      </c>
      <c r="D46" s="278"/>
      <c r="E46" s="278"/>
      <c r="F46" s="278"/>
      <c r="G46" s="278"/>
      <c r="H46" s="2"/>
    </row>
    <row r="47" spans="2:13" ht="15" customHeight="1">
      <c r="B47" s="3"/>
      <c r="C47" s="278" t="s">
        <v>33</v>
      </c>
      <c r="D47" s="278"/>
      <c r="E47" s="278"/>
      <c r="F47" s="278"/>
      <c r="G47" s="278"/>
      <c r="H47" s="2"/>
    </row>
    <row r="48" spans="2:13" ht="15" customHeight="1">
      <c r="B48" s="3"/>
      <c r="C48" s="278" t="s">
        <v>34</v>
      </c>
      <c r="D48" s="278"/>
      <c r="E48" s="278"/>
      <c r="F48" s="278"/>
      <c r="G48" s="278"/>
      <c r="H48" s="2"/>
    </row>
    <row r="49" spans="2:8" ht="15" customHeight="1">
      <c r="B49" s="3"/>
      <c r="C49" s="278" t="s">
        <v>35</v>
      </c>
      <c r="D49" s="278"/>
      <c r="E49" s="278"/>
      <c r="F49" s="278"/>
      <c r="G49" s="278"/>
      <c r="H49" s="2"/>
    </row>
    <row r="50" spans="2:8" ht="15" customHeight="1">
      <c r="B50" s="3"/>
      <c r="C50" s="278" t="s">
        <v>36</v>
      </c>
      <c r="D50" s="278"/>
      <c r="E50" s="278"/>
      <c r="F50" s="278"/>
      <c r="G50" s="278"/>
      <c r="H50" s="2"/>
    </row>
    <row r="51" spans="2:8" ht="15" customHeight="1">
      <c r="B51" s="3"/>
      <c r="C51" s="278" t="s">
        <v>503</v>
      </c>
      <c r="D51" s="278"/>
      <c r="E51" s="278"/>
      <c r="F51" s="278"/>
      <c r="G51" s="278"/>
      <c r="H51" s="2"/>
    </row>
    <row r="52" spans="2:8" ht="15" customHeight="1">
      <c r="B52" s="3"/>
      <c r="C52" s="278" t="s">
        <v>504</v>
      </c>
      <c r="D52" s="278"/>
      <c r="E52" s="278"/>
      <c r="F52" s="278"/>
      <c r="G52" s="278"/>
      <c r="H52" s="2"/>
    </row>
    <row r="53" spans="2:8" ht="15" customHeight="1">
      <c r="B53" s="3"/>
      <c r="C53" s="278" t="s">
        <v>37</v>
      </c>
      <c r="D53" s="278"/>
      <c r="E53" s="278"/>
      <c r="F53" s="278"/>
      <c r="G53" s="278"/>
      <c r="H53" s="2"/>
    </row>
    <row r="54" spans="2:8" ht="15" customHeight="1">
      <c r="B54" s="3"/>
      <c r="C54" s="278" t="s">
        <v>38</v>
      </c>
      <c r="D54" s="278"/>
      <c r="E54" s="278"/>
      <c r="F54" s="278"/>
      <c r="G54" s="278"/>
      <c r="H54" s="2"/>
    </row>
    <row r="55" spans="2:8" ht="15" customHeight="1">
      <c r="B55" s="3"/>
      <c r="C55" s="278" t="s">
        <v>39</v>
      </c>
      <c r="D55" s="278"/>
      <c r="E55" s="278"/>
      <c r="F55" s="278"/>
      <c r="G55" s="278"/>
      <c r="H55" s="2"/>
    </row>
    <row r="56" spans="2:8" ht="15" customHeight="1">
      <c r="B56" s="3"/>
      <c r="C56" s="278" t="s">
        <v>40</v>
      </c>
      <c r="D56" s="278"/>
      <c r="E56" s="278"/>
      <c r="F56" s="278"/>
      <c r="G56" s="278"/>
      <c r="H56" s="2"/>
    </row>
    <row r="57" spans="2:8" ht="15" customHeight="1">
      <c r="B57" s="3"/>
      <c r="C57" s="278" t="s">
        <v>41</v>
      </c>
      <c r="D57" s="278"/>
      <c r="E57" s="278"/>
      <c r="F57" s="278"/>
      <c r="G57" s="278"/>
      <c r="H57" s="2"/>
    </row>
    <row r="58" spans="2:8" ht="15" customHeight="1">
      <c r="B58" s="3"/>
      <c r="C58" s="278" t="s">
        <v>42</v>
      </c>
      <c r="D58" s="278"/>
      <c r="E58" s="278"/>
      <c r="F58" s="278"/>
      <c r="G58" s="278"/>
      <c r="H58" s="2"/>
    </row>
    <row r="59" spans="2:8" ht="15" customHeight="1">
      <c r="B59" s="3"/>
      <c r="C59" s="278" t="s">
        <v>43</v>
      </c>
      <c r="D59" s="278"/>
      <c r="E59" s="278"/>
      <c r="F59" s="278"/>
      <c r="G59" s="278"/>
      <c r="H59" s="2"/>
    </row>
    <row r="60" spans="2:8" ht="15" customHeight="1">
      <c r="B60" s="3"/>
      <c r="C60" s="278" t="s">
        <v>471</v>
      </c>
      <c r="D60" s="278"/>
      <c r="E60" s="278"/>
      <c r="F60" s="278"/>
      <c r="G60" s="278"/>
      <c r="H60" s="2"/>
    </row>
    <row r="61" spans="2:8" ht="15" customHeight="1">
      <c r="C61" s="277" t="s">
        <v>494</v>
      </c>
      <c r="D61" s="277"/>
      <c r="E61" s="277"/>
      <c r="F61" s="277"/>
      <c r="G61" s="277"/>
      <c r="H61" s="2"/>
    </row>
    <row r="62" spans="2:8">
      <c r="C62" s="2"/>
      <c r="D62" s="2"/>
      <c r="E62" s="2"/>
      <c r="F62" s="2"/>
      <c r="G62" s="2"/>
      <c r="H62" s="2"/>
    </row>
    <row r="64" spans="2:8">
      <c r="H64" s="5"/>
    </row>
  </sheetData>
  <mergeCells count="58">
    <mergeCell ref="C42:G42"/>
    <mergeCell ref="C36:G36"/>
    <mergeCell ref="C9:G9"/>
    <mergeCell ref="C4:G4"/>
    <mergeCell ref="C5:G5"/>
    <mergeCell ref="C6:G6"/>
    <mergeCell ref="C7:G7"/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24:G24"/>
    <mergeCell ref="C25:G25"/>
    <mergeCell ref="C27:G27"/>
    <mergeCell ref="C29:G29"/>
    <mergeCell ref="C28:G28"/>
    <mergeCell ref="C19:G19"/>
    <mergeCell ref="C20:G20"/>
    <mergeCell ref="C21:G21"/>
    <mergeCell ref="C22:G22"/>
    <mergeCell ref="C23:G23"/>
    <mergeCell ref="C41:G41"/>
    <mergeCell ref="C26:G26"/>
    <mergeCell ref="C59:G59"/>
    <mergeCell ref="C33:G33"/>
    <mergeCell ref="C34:G34"/>
    <mergeCell ref="C35:G35"/>
    <mergeCell ref="C37:G37"/>
    <mergeCell ref="C38:G38"/>
    <mergeCell ref="C39:G39"/>
    <mergeCell ref="C40:G40"/>
    <mergeCell ref="C43:G43"/>
    <mergeCell ref="C44:G44"/>
    <mergeCell ref="C45:G45"/>
    <mergeCell ref="C32:G32"/>
    <mergeCell ref="C31:G31"/>
    <mergeCell ref="C30:G30"/>
    <mergeCell ref="C61:G61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60:G60"/>
  </mergeCells>
  <hyperlinks>
    <hyperlink ref="C8:G8" location="Edad!A1" tooltip="GRUPOS DE EDAD" display="GRUPOS DE EDAD"/>
    <hyperlink ref="C10:G10" location="'renta media'!A1" tooltip="NIVEL DE RENTA DEL TURISTA" display="NIVEL DE RENTA DEL TURISTA"/>
    <hyperlink ref="C11:G11" location="'renta nacionalidades'!A1" tooltip="NIVEL DE RENTA DEL TURISTA POR MERCADOS" display="NIVEL DE RENTA DEL TURISTA POR MERCADOS"/>
    <hyperlink ref="C12:G12" location="'ACOMPAÑANTES '!A1" tooltip="GRUPO VACACIONAL" display="GRUPO VACACIONAL"/>
    <hyperlink ref="C13:G13" location="GASTO!A1" tooltip="GASTO EN ORIGEN Y DESTINO" display="GASTO EN ORIGEN Y DESTINO"/>
    <hyperlink ref="C15:G15" location="'Gasto partidas'!A1" tooltip="GASTO EN DESTINO SEGÚN CONCEPTOS" display="GASTO EN DESTINO SEGÚN CONCEPTOS"/>
    <hyperlink ref="C16:G16" location="'Evolución gasto (nacionalidad) '!A1" tooltip="GASTO SEGÚN MERCADOS" display="GASTO SEGÚN MERCADOS"/>
    <hyperlink ref="C20:G20" location="'Zonas de aloja Total y País '!A1" tooltip="ZONA DE ALOJAMIENTO" display="ZONA DE ALOJAMIENTO"/>
    <hyperlink ref="C22:G22" location="'Tipo de alojamiento'!A1" tooltip="TIPO DE ALOJAMIENTO" display="TIPO DE ALOJAMIENTO"/>
    <hyperlink ref="C24:G24" location="'fórmde contratación(new version'!A1" tooltip="FORMULA DE CONTRATACIÓN DEL VUELO Y EL ALOJAMIENTO" display="FORMULA DE CONTRATACIÓN DEL VUELO Y EL ALOJAMIENTO"/>
    <hyperlink ref="C30:G30" location="'Uso de internet'!A1" tooltip="USO INTERNET" display="USO INTERNET"/>
    <hyperlink ref="C32:G32" location="'Actividades realizadas '!A1" tooltip="ACTIVIDADES REALIZADAS" display="ACTIVIDADES REALIZADAS"/>
    <hyperlink ref="C34:G34" location="'Excursiones realizadas'!A1" tooltip="EXCURSIONES REALIZADAS" display="EXCURSIONES REALIZADAS"/>
    <hyperlink ref="C37:G37" location="Motivación!A1" tooltip="MOTIVOS ELECCIÓN TENERIFE" display="MOTIVOS ELECCIÓN TENERIFE"/>
    <hyperlink ref="C38:G38" location="'Índice satisfacción agrupad '!A1" tooltip="SATISFACCIÓN" display="SATISFACCIÓN"/>
    <hyperlink ref="C39:G39" location="satisfacción!A1" tooltip="SATISFACCIÓN DETALLADA" display="SATISFACCIÓN DETALLADA"/>
    <hyperlink ref="C27:G27" location="'Servi contrata origen '!A1" tooltip="SERVICIOS CONTRATADOS EN ORIGEN" display="SERVICIOS CONTRATADOS EN ORIGEN"/>
    <hyperlink ref="C44:G44" location="'EDAD GRAFICA 1 '!A1" tooltip="GRÁFICA DE LOS GRUPOS DE EDAD (1)" display="GRÁFICA DE LOS GRUPOS DE EDAD (1)"/>
    <hyperlink ref="C45:G45" location="'EDAD GRAFICA 2 '!A1" tooltip="GRÁFICA DE LOS GRUPOS DE EDAD (2)" display="GRÁFICA DE LOS GRUPOS DE EDAD (2)"/>
    <hyperlink ref="C47:G47" location="'GRAFICO RENTA X NACIONAL'!A1" tooltip="GRÁFICA NIVEL DE RENTA DEL TURISTA POR MERCADOS" display="GRÁFICA NIVEL DE RENTA DEL TURISTA POR MERCADOS"/>
    <hyperlink ref="C48:G48" location="'GRAFICA Acompañantes'!A1" tooltip="GRÁFICA GRUPO VACACIONAL" display="GRÁFICA GRUPO VACACIONAL"/>
    <hyperlink ref="C49:G49" location="'GRAFICA GASTO'!A1" tooltip="GRÁFICA GASTO EN ORIGEN Y DESTINO" display="GRÁFICA GASTO EN ORIGEN Y DESTINO"/>
    <hyperlink ref="C50:G50" location="'GRAFICA GASTO PARTIDA'!A1" tooltip="GRÁFICA GASTO EN DESTINO SEGÚN PARTIDAS" display="GRÁFICA GASTO EN DESTINO SEGÚN PARTIDAS"/>
    <hyperlink ref="C54:G54" location="'GRAFICA ZONAS ALOJA PAIS'!A1" tooltip="GRÁFICA ZONA DE ALOJAMIENTO" display="GRÁFICA ZONA DE ALOJAMIENTO"/>
    <hyperlink ref="C56:G56" location="'gráfica tipo alojamiento'!A1" tooltip="GRÁFICA TIPO DE ALOJAMIENTO" display="GRÁFICA TIPO DE ALOJAMIENTO"/>
    <hyperlink ref="C58:G58" location="'gráfica motivación'!A1" tooltip="GRÁFICA MOTIVOS ELECCIÓN TENERIFE" display="GRÁFICA MOTIVOS ELECCIÓN TENERIFE"/>
    <hyperlink ref="C59:G59" location="'grafica indice de satisfacción'!A1" tooltip="GRÁFICA SATISFACCIÓN" display="GRÁFICA SATISFACCIÓN"/>
    <hyperlink ref="C25:G25" location="'fórmula de contratación por mer'!A1" tooltip="FÓRMULA DE CONTRATACIÓN MODALIDAD PAQUETE TURÍSTICO  POR NACIONALIDADES (%)" display="FÓRMULA DE CONTRATACIÓN MODALIDAD PAQUETE TURÍSTICO  POR NACIONALIDADES (%)"/>
    <hyperlink ref="C9:G9" location="'edad por mercados'!A1" tooltip="EDAD MEDIA DE LOS TURISTAS POR MERCADOS" display="EDAD MEDIA DE LOS TURISTAS POR MERCADOS"/>
    <hyperlink ref="C46:G46" location="'GRAFICA EDAD POR MERCADOS'!A1" tooltip="GRÁFICA EDAD MEDIA DE LOS TURISTAS POR MERCADOS" display="GRÁFICA EDAD MEDIA DE LOS TURISTAS POR MERCADOS"/>
    <hyperlink ref="C21:G21" location="'estancia media nacionalidades'!A1" tooltip="ESTANCIA MEDIA POR MERCADOS" display="ESTANCIA MEDIA POR MERCADOS"/>
    <hyperlink ref="C55:G55" location="'GRAFICA estancia media nac'!A1" tooltip="GRÁFICA ESTANCIA MEDIA POR MERCADOS" display="GRÁFICA ESTANCIA MEDIA POR MERCADOS"/>
    <hyperlink ref="C29:G29" location="'escala nacionalidad'!A1" tooltip="TURISTAS QUE REALIZAN ESCALA EN SU VIAJE POR MERCADOS" display="TURISTAS QUE REALIZAN ESCALA EN SU VIAJE POR MERCADOS"/>
    <hyperlink ref="C57:G57" location="'GRAFICA ESCALA nac'!A1" tooltip="GRÁFICA REALIZACIÓN DE ESCALA EN EL VIAJE POR MERCADOS" display="GRÁFICA REALIZACIÓN DE ESCALA EN EL VIAJE POR MERCADOS"/>
    <hyperlink ref="C31:G31" location="'internet nacionalidad'!A1" tooltip="USO INTERNET POR MERCADOS" display="USO INTERNET POR MERCADOS"/>
    <hyperlink ref="C33:G33" location="'actividades nacionalidad'!A1" tooltip="ACTIVIDADES REALIZADAS POR MERCADOS" display="ACTIVIDADES REALIZADAS POR MERCADOS"/>
    <hyperlink ref="C35:G35" location="'excursiones nacionalidad'!A1" tooltip="EXCURSIONES REALIZADAS POR MERCADOS" display="EXCURSIONES REALIZADAS POR MERCADOS"/>
    <hyperlink ref="C23" location="'uso coche '!A1" display="USO DE COCHE "/>
    <hyperlink ref="C14" location="'GASTO origen desglose'!A1" display="GASTO EN ORIGEN SEGÚN SERVICIOS CONTRATADOS"/>
    <hyperlink ref="C14:G14" location="'GASTO origen desglose'!A1" tooltip="GASTO EN ORIGEN SEGÚN SERVICIOS CONTRATADOS" display="GASTO EN ORIGEN SEGÚN SERVICIOS CONTRATADOS"/>
    <hyperlink ref="C23:G23" location="'uso coche '!A1" tooltip="USO DE COCHE " display="USO DE COCHE "/>
    <hyperlink ref="C28:G28" location="transfer!A1" tooltip="TRANSFER USADO POR LOS TURISTAS PARA SUS TRASLADOS AEROPUERTO - ALOJAMIENTO (%)" display="TRANSFER USADO POR LOS TURISTAS PARA SUS TRASLADOS AEROPUERTO - ALOJAMIENTO (%)"/>
    <hyperlink ref="C40:G40" location="'satisfacción nacionalidad '!A1" tooltip="SATISFACCIÓN GLOBAL DE LOS TURISTAS CON SU VIAJE A TENERIFE POR NACIONALIDADES" display="SATISFACCIÓN GLOBAL DE LOS TURISTAS CON SU VIAJE A TENERIFE POR NACIONALIDADES"/>
    <hyperlink ref="C41" location="'IMPORTANCIA FACTORES'!A1" tooltip="ORDEN DE IMPORTANCIA DE LOS FACTORES EN SU VIAJE" display="ORDEN DE IMPORTANCIA DE LOS FACTORES EN SU VIAJE"/>
    <hyperlink ref="C26:G26" location="'fórmula de contratación por mer'!A116" tooltip="FÓRMULA DE CONTRATACIÓN INDEPENDIENTE DE LOS SERVICIOS DEL VIAJE POR NACIONALIDADES (%)" display="FÓRMULA DE CONTRATACIÓN INDEPENDIENTE DE LOS SERVICIOS DEL VIAJE POR NACIONALIDADES (%)"/>
    <hyperlink ref="C60:G60" location="'satisfacción nacionalidad '!B43" tooltip="ORDEN DE IMPORTANCIA DE LOS FACTORES EN SU VIAJE" display="GRÁFICA SATISFACCIÓN GLOBAL DE LOS TURISTAS POR NACIONALIDADES"/>
    <hyperlink ref="C36" location="'vias de información'!A1" display="FUENTES DE INFORMACIÓN SOBRE TENERIFE"/>
    <hyperlink ref="C36:G36" location="'vias de información'!A1" tooltip="FUENTES DE INFORMACIÓN SOBRE TENERIFE" display="FUENTES DE INFORMACIÓN SOBRE TENERIFE"/>
    <hyperlink ref="C18" location="'fidelidad nac'!A1" tooltip="NIVEL DE FIDELIDAD POR MERCADOS" display="NIVEL DE FIDELIDAD POR MERCADOS"/>
    <hyperlink ref="C17" location="'fidelidad '!A1" tooltip="NIVEL DE FIDELIDAD" display="NIVEL DE FIDELIDAD"/>
    <hyperlink ref="C19" location="'fidelidad nac'!A57" tooltip="NIVEL DE FIDELIDAD POR MERCADOS (Últimos 5 años)" display="NIVEL DE FIDELIDAD POR MERCADOS (Últimos 5 años)"/>
    <hyperlink ref="C53:G53" location="'GRAFICA FIDELIDAD'!A1" tooltip="GRÁFICA FIDELIDAD POR MERCADOS" display="GRÁFICA FIDELIDAD POR MERCADOS"/>
    <hyperlink ref="C51:C52" location="'GRAFICA FIDELIDAD'!A1" tooltip="GRÁFICA FIDELIDAD POR MERCADOS" display="GRÁFICA FIDELIDAD POR MERCADOS"/>
    <hyperlink ref="C51" location="'GRAFICA FIDELIDAD'!A1" tooltip="GRÁFICA FIDELIDAD" display="GRÁFICA FIDELIDAD"/>
    <hyperlink ref="C53" location="'GRAFICA FIDELIDAD NAC'!A1" tooltip="GRÁFICA FIDELIDAD POR MERCADOS" display="GRÁFICA FIDELIDAD POR MERCADOS"/>
    <hyperlink ref="C42" location="'aspectos negativos'!A1" display="ASPECTOS NEGATIVOS DEL VIAJE"/>
    <hyperlink ref="C52:G52" location="'GRAFICA FIDELIDAD'!Q1" tooltip="GRÁFICA FIDELIDAD (Últimos 5 años)" display="GRÁFICA FIDELIDAD (Últimos 5 años)"/>
  </hyperlinks>
  <printOptions horizontalCentered="1" verticalCentered="1"/>
  <pageMargins left="0.39370078740157483" right="0.39370078740157483" top="0.88" bottom="0.37" header="0.11811023622047245" footer="0.11811023622047245"/>
  <pageSetup paperSize="9" scale="88" orientation="portrait" r:id="rId1"/>
  <headerFooter>
    <oddHeader>&amp;L&amp;G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C2:L24"/>
  <sheetViews>
    <sheetView showGridLines="0" zoomScaleNormal="100" workbookViewId="0">
      <selection activeCell="C1" sqref="C1"/>
    </sheetView>
  </sheetViews>
  <sheetFormatPr baseColWidth="10" defaultRowHeight="12.75"/>
  <cols>
    <col min="1" max="1" width="19.5703125" customWidth="1"/>
    <col min="3" max="3" width="22.5703125" customWidth="1"/>
    <col min="4" max="12" width="9.7109375" customWidth="1"/>
    <col min="13" max="14" width="14.85546875" bestFit="1" customWidth="1"/>
  </cols>
  <sheetData>
    <row r="2" spans="3:12" ht="34.5" customHeight="1"/>
    <row r="4" spans="3:12" ht="18" customHeight="1">
      <c r="C4" s="287" t="s">
        <v>116</v>
      </c>
      <c r="D4" s="287"/>
      <c r="E4" s="287"/>
      <c r="F4" s="287"/>
      <c r="G4" s="287"/>
      <c r="H4" s="287"/>
      <c r="I4" s="287"/>
      <c r="J4" s="287"/>
      <c r="K4" s="287"/>
      <c r="L4" s="287"/>
    </row>
    <row r="5" spans="3:12" ht="28.5" customHeight="1">
      <c r="C5" s="29"/>
      <c r="D5" s="7">
        <f>actualizaciones!A7</f>
        <v>2007</v>
      </c>
      <c r="E5" s="7">
        <f>actualizaciones!B7</f>
        <v>2008</v>
      </c>
      <c r="F5" s="7">
        <f>actualizaciones!C7</f>
        <v>2009</v>
      </c>
      <c r="G5" s="7">
        <f>actualizaciones!D7</f>
        <v>2010</v>
      </c>
      <c r="H5" s="7">
        <f>actualizaciones!E7</f>
        <v>2011</v>
      </c>
      <c r="I5" s="69" t="str">
        <f>actualizaciones!I7</f>
        <v>var. 08/07</v>
      </c>
      <c r="J5" s="69" t="str">
        <f>actualizaciones!J7</f>
        <v>var. 09/08</v>
      </c>
      <c r="K5" s="69" t="str">
        <f>actualizaciones!K7</f>
        <v>var. 10/09</v>
      </c>
      <c r="L5" s="69" t="str">
        <f>actualizaciones!L7</f>
        <v>var. 11/10</v>
      </c>
    </row>
    <row r="6" spans="3:12" ht="15" customHeight="1">
      <c r="C6" s="71" t="s">
        <v>117</v>
      </c>
      <c r="D6" s="10">
        <v>54.345454545454501</v>
      </c>
      <c r="E6" s="10">
        <v>55.145454545454548</v>
      </c>
      <c r="F6" s="10">
        <v>56.1</v>
      </c>
      <c r="G6" s="10">
        <v>56.572727272727271</v>
      </c>
      <c r="H6" s="10">
        <v>53.690909090909088</v>
      </c>
      <c r="I6" s="11">
        <f t="shared" ref="I6:J11" si="0">E6/D6-1</f>
        <v>1.4720642355303681E-2</v>
      </c>
      <c r="J6" s="11">
        <f t="shared" si="0"/>
        <v>1.7309594460929834E-2</v>
      </c>
      <c r="K6" s="11">
        <f>IFERROR(G6/F6-1,"-")</f>
        <v>8.4265111003078985E-3</v>
      </c>
      <c r="L6" s="11">
        <f>IFERROR(H6/G6-1,"-")</f>
        <v>-5.0940061063795561E-2</v>
      </c>
    </row>
    <row r="7" spans="3:12" ht="15" customHeight="1">
      <c r="C7" s="71" t="s">
        <v>118</v>
      </c>
      <c r="D7" s="10">
        <v>17.363636363636399</v>
      </c>
      <c r="E7" s="10">
        <v>16.227272727272727</v>
      </c>
      <c r="F7" s="10">
        <v>14.927272727272728</v>
      </c>
      <c r="G7" s="10">
        <v>16.663636363636364</v>
      </c>
      <c r="H7" s="10">
        <v>17.381818181818183</v>
      </c>
      <c r="I7" s="11">
        <f t="shared" si="0"/>
        <v>-6.54450261780124E-2</v>
      </c>
      <c r="J7" s="11">
        <f t="shared" si="0"/>
        <v>-8.0112044817927108E-2</v>
      </c>
      <c r="K7" s="11">
        <f>IFERROR(G7/F7-1,"-")</f>
        <v>0.11632155907429964</v>
      </c>
      <c r="L7" s="11">
        <f>IFERROR(H7/G7-1,"-")</f>
        <v>4.3098745226404889E-2</v>
      </c>
    </row>
    <row r="8" spans="3:12" ht="15" customHeight="1">
      <c r="C8" s="71" t="s">
        <v>119</v>
      </c>
      <c r="D8" s="10">
        <v>9.2181818181818205</v>
      </c>
      <c r="E8" s="10">
        <v>9.745454545454546</v>
      </c>
      <c r="F8" s="10">
        <v>9.5272727272727273</v>
      </c>
      <c r="G8" s="10">
        <v>8.827272727272728</v>
      </c>
      <c r="H8" s="10">
        <v>9.5</v>
      </c>
      <c r="I8" s="11">
        <f t="shared" si="0"/>
        <v>5.719921104536474E-2</v>
      </c>
      <c r="J8" s="11">
        <f t="shared" si="0"/>
        <v>-2.2388059701492602E-2</v>
      </c>
      <c r="K8" s="11">
        <f t="shared" ref="K8:L15" si="1">IFERROR(G8/F8-1,"-")</f>
        <v>-7.3473282442747978E-2</v>
      </c>
      <c r="L8" s="11">
        <f t="shared" si="1"/>
        <v>7.6210092687950537E-2</v>
      </c>
    </row>
    <row r="9" spans="3:12" ht="15" customHeight="1">
      <c r="C9" s="71" t="s">
        <v>120</v>
      </c>
      <c r="D9" s="10">
        <v>8.7181818181818205</v>
      </c>
      <c r="E9" s="10">
        <v>7.9636363636363638</v>
      </c>
      <c r="F9" s="10">
        <v>7.8090909090909095</v>
      </c>
      <c r="G9" s="10">
        <v>6.290909090909091</v>
      </c>
      <c r="H9" s="10">
        <v>5.918181818181818</v>
      </c>
      <c r="I9" s="11">
        <f t="shared" si="0"/>
        <v>-8.654848800834225E-2</v>
      </c>
      <c r="J9" s="11">
        <f t="shared" si="0"/>
        <v>-1.9406392694063856E-2</v>
      </c>
      <c r="K9" s="11">
        <f t="shared" si="1"/>
        <v>-0.19441210710128054</v>
      </c>
      <c r="L9" s="11">
        <f t="shared" si="1"/>
        <v>-5.9248554913294837E-2</v>
      </c>
    </row>
    <row r="10" spans="3:12" ht="15" customHeight="1">
      <c r="C10" s="71" t="s">
        <v>121</v>
      </c>
      <c r="D10" s="10">
        <v>5.8545454545454501</v>
      </c>
      <c r="E10" s="10">
        <v>5.3909090909090907</v>
      </c>
      <c r="F10" s="10">
        <v>6.3090909090909095</v>
      </c>
      <c r="G10" s="10">
        <v>5.3909090909090907</v>
      </c>
      <c r="H10" s="10">
        <v>5.4909090909090912</v>
      </c>
      <c r="I10" s="11">
        <f t="shared" si="0"/>
        <v>-7.9192546583850221E-2</v>
      </c>
      <c r="J10" s="11">
        <f t="shared" si="0"/>
        <v>0.17032040472175392</v>
      </c>
      <c r="K10" s="11">
        <f t="shared" si="1"/>
        <v>-0.14553314121037475</v>
      </c>
      <c r="L10" s="11">
        <f t="shared" si="1"/>
        <v>1.8549747048903997E-2</v>
      </c>
    </row>
    <row r="11" spans="3:12" ht="15" customHeight="1">
      <c r="C11" s="71" t="s">
        <v>122</v>
      </c>
      <c r="D11" s="10">
        <v>2.1363636363636398</v>
      </c>
      <c r="E11" s="10">
        <v>3.0181818181818181</v>
      </c>
      <c r="F11" s="10">
        <v>3.0909090909090908</v>
      </c>
      <c r="G11" s="10">
        <v>2.6454545454545455</v>
      </c>
      <c r="H11" s="10">
        <v>3.3909090909090911</v>
      </c>
      <c r="I11" s="11">
        <f t="shared" si="0"/>
        <v>0.41276595744680611</v>
      </c>
      <c r="J11" s="11">
        <f t="shared" si="0"/>
        <v>2.4096385542168752E-2</v>
      </c>
      <c r="K11" s="11">
        <f t="shared" si="1"/>
        <v>-0.14411764705882346</v>
      </c>
      <c r="L11" s="11">
        <f t="shared" si="1"/>
        <v>0.28178694158075612</v>
      </c>
    </row>
    <row r="12" spans="3:12" ht="15" customHeight="1">
      <c r="C12" s="73" t="s">
        <v>123</v>
      </c>
      <c r="D12" s="72" t="s">
        <v>80</v>
      </c>
      <c r="E12" s="72" t="s">
        <v>80</v>
      </c>
      <c r="F12" s="72" t="s">
        <v>80</v>
      </c>
      <c r="G12" s="72">
        <v>1.5909090909090908</v>
      </c>
      <c r="H12" s="72">
        <v>2.8090909090909091</v>
      </c>
      <c r="I12" s="11"/>
      <c r="J12" s="11"/>
      <c r="K12" s="11" t="str">
        <f t="shared" si="1"/>
        <v>-</v>
      </c>
      <c r="L12" s="11">
        <f t="shared" si="1"/>
        <v>0.76571428571428579</v>
      </c>
    </row>
    <row r="13" spans="3:12" ht="15" customHeight="1">
      <c r="C13" s="71" t="s">
        <v>124</v>
      </c>
      <c r="D13" s="10">
        <v>0.27272727272727298</v>
      </c>
      <c r="E13" s="10">
        <v>0.76363636363636367</v>
      </c>
      <c r="F13" s="10">
        <v>0.8545454545454545</v>
      </c>
      <c r="G13" s="10">
        <v>0.9363636363636364</v>
      </c>
      <c r="H13" s="10">
        <v>1.1272727272727272</v>
      </c>
      <c r="I13" s="11">
        <f>E13/D13-1</f>
        <v>1.7999999999999976</v>
      </c>
      <c r="J13" s="11">
        <f t="shared" ref="I13:J15" si="2">F13/E13-1</f>
        <v>0.11904761904761885</v>
      </c>
      <c r="K13" s="11">
        <f t="shared" si="1"/>
        <v>9.5744680851064023E-2</v>
      </c>
      <c r="L13" s="11">
        <f t="shared" si="1"/>
        <v>0.20388349514563098</v>
      </c>
    </row>
    <row r="14" spans="3:12" ht="15" customHeight="1">
      <c r="C14" s="74" t="s">
        <v>125</v>
      </c>
      <c r="D14" s="75">
        <f>SUM(D7,D11)</f>
        <v>19.500000000000039</v>
      </c>
      <c r="E14" s="75">
        <f t="shared" ref="E14:G14" si="3">SUM(E7,E11)</f>
        <v>19.245454545454546</v>
      </c>
      <c r="F14" s="75">
        <f t="shared" si="3"/>
        <v>18.018181818181819</v>
      </c>
      <c r="G14" s="75">
        <f t="shared" si="3"/>
        <v>19.309090909090909</v>
      </c>
      <c r="H14" s="75">
        <f>SUM(H7,H11)</f>
        <v>20.772727272727273</v>
      </c>
      <c r="I14" s="76">
        <f>E14/D14-1</f>
        <v>-1.3053613053614965E-2</v>
      </c>
      <c r="J14" s="76">
        <f t="shared" si="2"/>
        <v>-6.376948512045344E-2</v>
      </c>
      <c r="K14" s="76">
        <f t="shared" si="1"/>
        <v>7.1644803229061527E-2</v>
      </c>
      <c r="L14" s="76">
        <f t="shared" si="1"/>
        <v>7.5800376647834344E-2</v>
      </c>
    </row>
    <row r="15" spans="3:12" ht="15" customHeight="1">
      <c r="C15" s="71" t="s">
        <v>126</v>
      </c>
      <c r="D15" s="10">
        <v>2.0909090909090899</v>
      </c>
      <c r="E15" s="10">
        <v>1.7454545454545454</v>
      </c>
      <c r="F15" s="10">
        <v>1.3818181818181818</v>
      </c>
      <c r="G15" s="10">
        <v>1.0818181818181818</v>
      </c>
      <c r="H15" s="10">
        <v>0.69090909090909092</v>
      </c>
      <c r="I15" s="11">
        <f t="shared" si="2"/>
        <v>-0.16521739130434743</v>
      </c>
      <c r="J15" s="11">
        <f t="shared" si="2"/>
        <v>-0.20833333333333326</v>
      </c>
      <c r="K15" s="11">
        <f t="shared" si="1"/>
        <v>-0.2171052631578948</v>
      </c>
      <c r="L15" s="11">
        <f>IFERROR(H15/G15-1,"-")</f>
        <v>-0.36134453781512599</v>
      </c>
    </row>
    <row r="16" spans="3:12" ht="48.75" customHeight="1">
      <c r="C16" s="285" t="s">
        <v>127</v>
      </c>
      <c r="D16" s="285"/>
      <c r="E16" s="285"/>
      <c r="F16" s="285"/>
      <c r="G16" s="285"/>
      <c r="H16" s="285"/>
      <c r="I16" s="285"/>
      <c r="J16" s="285"/>
      <c r="K16" s="285"/>
      <c r="L16" s="285"/>
    </row>
    <row r="17" spans="3:12"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3:12">
      <c r="C18" s="12"/>
      <c r="D18" s="12"/>
      <c r="E18" s="12"/>
      <c r="F18" s="18"/>
      <c r="G18" s="18"/>
      <c r="H18" s="18"/>
      <c r="I18" s="12"/>
      <c r="J18" s="12"/>
      <c r="K18" s="12"/>
      <c r="L18" s="12"/>
    </row>
    <row r="19" spans="3:12">
      <c r="C19" s="12"/>
      <c r="D19" s="12"/>
      <c r="E19" s="12"/>
      <c r="F19" s="12"/>
      <c r="G19" s="19"/>
      <c r="H19" s="19"/>
      <c r="I19" s="12"/>
      <c r="J19" s="12"/>
      <c r="K19" s="12"/>
      <c r="L19" s="12"/>
    </row>
    <row r="20" spans="3:12"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3:12"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3:12">
      <c r="C22" s="12"/>
      <c r="D22" s="12"/>
      <c r="E22" s="12"/>
      <c r="F22" s="12"/>
      <c r="G22" s="12"/>
      <c r="H22" s="12"/>
      <c r="I22" s="12"/>
      <c r="J22" s="284" t="s">
        <v>85</v>
      </c>
    </row>
    <row r="23" spans="3:12">
      <c r="C23" s="12"/>
      <c r="D23" s="12"/>
      <c r="E23" s="12"/>
      <c r="F23" s="12"/>
      <c r="G23" s="12"/>
      <c r="H23" s="12"/>
      <c r="I23" s="12"/>
      <c r="J23" s="284"/>
    </row>
    <row r="24" spans="3:12">
      <c r="C24" s="12"/>
      <c r="D24" s="12"/>
      <c r="E24" s="12"/>
      <c r="F24" s="12"/>
      <c r="G24" s="12"/>
      <c r="H24" s="12"/>
      <c r="I24" s="12"/>
      <c r="J24" s="12"/>
      <c r="K24" s="12"/>
      <c r="L24" s="12"/>
    </row>
  </sheetData>
  <mergeCells count="3">
    <mergeCell ref="C4:L4"/>
    <mergeCell ref="C16:L16"/>
    <mergeCell ref="J22:J23"/>
  </mergeCells>
  <hyperlinks>
    <hyperlink ref="J22:J23" location="'GRAFICA Acompañante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E5:H37"/>
  <sheetViews>
    <sheetView showGridLines="0" zoomScaleNormal="100" workbookViewId="0">
      <selection activeCell="C1" sqref="C1"/>
    </sheetView>
  </sheetViews>
  <sheetFormatPr baseColWidth="10" defaultRowHeight="12.75"/>
  <cols>
    <col min="2" max="2" width="25.85546875" customWidth="1"/>
    <col min="3" max="3" width="21.42578125" bestFit="1" customWidth="1"/>
    <col min="4" max="4" width="12" customWidth="1"/>
  </cols>
  <sheetData>
    <row r="5" ht="21" customHeight="1"/>
    <row r="16" ht="8.25" customHeight="1"/>
    <row r="23" spans="5:7" ht="6" customHeight="1"/>
    <row r="26" spans="5:7">
      <c r="E26" s="12"/>
      <c r="F26" s="12"/>
      <c r="G26" s="12"/>
    </row>
    <row r="27" spans="5:7">
      <c r="E27" s="12"/>
      <c r="F27" s="12"/>
      <c r="G27" s="12"/>
    </row>
    <row r="28" spans="5:7">
      <c r="E28" s="12"/>
      <c r="F28" s="12"/>
      <c r="G28" s="12"/>
    </row>
    <row r="29" spans="5:7">
      <c r="E29" s="12"/>
      <c r="F29" s="12"/>
      <c r="G29" s="12"/>
    </row>
    <row r="30" spans="5:7">
      <c r="E30" s="12"/>
      <c r="F30" s="12"/>
      <c r="G30" s="12"/>
    </row>
    <row r="31" spans="5:7">
      <c r="E31" s="12"/>
      <c r="F31" s="12"/>
      <c r="G31" s="12"/>
    </row>
    <row r="32" spans="5:7">
      <c r="E32" s="12"/>
      <c r="F32" s="12"/>
      <c r="G32" s="12"/>
    </row>
    <row r="33" spans="5:8">
      <c r="E33" s="12"/>
      <c r="F33" s="12"/>
      <c r="G33" s="12"/>
    </row>
    <row r="34" spans="5:8">
      <c r="E34" s="12"/>
      <c r="F34" s="12"/>
      <c r="H34" s="284" t="s">
        <v>60</v>
      </c>
    </row>
    <row r="35" spans="5:8">
      <c r="E35" s="12"/>
      <c r="F35" s="12"/>
      <c r="H35" s="284"/>
    </row>
    <row r="36" spans="5:8">
      <c r="E36" s="12"/>
      <c r="F36" s="12"/>
      <c r="G36" s="12"/>
    </row>
    <row r="37" spans="5:8">
      <c r="E37" s="12"/>
      <c r="F37" s="12"/>
      <c r="G37" s="12"/>
    </row>
  </sheetData>
  <mergeCells count="1">
    <mergeCell ref="H34:H35"/>
  </mergeCells>
  <hyperlinks>
    <hyperlink ref="H34:H35" location="'ACOMPAÑANTE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R27"/>
  <sheetViews>
    <sheetView showGridLines="0" zoomScaleNormal="100" workbookViewId="0">
      <selection activeCell="C1" sqref="C1"/>
    </sheetView>
  </sheetViews>
  <sheetFormatPr baseColWidth="10" defaultRowHeight="12.75"/>
  <cols>
    <col min="3" max="3" width="16.5703125" customWidth="1"/>
    <col min="4" max="12" width="9.7109375" customWidth="1"/>
    <col min="13" max="16" width="5.7109375" customWidth="1"/>
    <col min="17" max="17" width="48" bestFit="1" customWidth="1"/>
    <col min="18" max="18" width="34.42578125" bestFit="1" customWidth="1"/>
  </cols>
  <sheetData>
    <row r="1" spans="3:18" ht="39.75" customHeight="1"/>
    <row r="2" spans="3:18" ht="39.75" customHeight="1"/>
    <row r="3" spans="3:18" ht="27" customHeight="1">
      <c r="C3" s="287" t="s">
        <v>128</v>
      </c>
      <c r="D3" s="287"/>
      <c r="E3" s="287"/>
      <c r="F3" s="287"/>
      <c r="G3" s="287"/>
      <c r="H3" s="287"/>
      <c r="I3" s="287"/>
      <c r="J3" s="287"/>
      <c r="K3" s="287"/>
      <c r="L3" s="287"/>
      <c r="M3" s="77"/>
      <c r="N3" s="77"/>
      <c r="O3" s="77"/>
      <c r="P3" s="77"/>
      <c r="Q3" s="77"/>
      <c r="R3" s="77"/>
    </row>
    <row r="4" spans="3:18" ht="15" customHeight="1">
      <c r="C4" s="291" t="s">
        <v>129</v>
      </c>
      <c r="D4" s="291"/>
      <c r="E4" s="291"/>
      <c r="F4" s="291"/>
      <c r="G4" s="291"/>
      <c r="H4" s="291"/>
      <c r="I4" s="291"/>
      <c r="J4" s="291"/>
      <c r="K4" s="291"/>
      <c r="L4" s="291"/>
      <c r="M4" s="77"/>
      <c r="N4" s="77"/>
      <c r="O4" s="77"/>
      <c r="P4" s="77"/>
      <c r="Q4" s="77"/>
      <c r="R4" s="77"/>
    </row>
    <row r="5" spans="3:18" ht="15" customHeight="1">
      <c r="C5" s="78"/>
      <c r="D5" s="79">
        <f>actualizaciones!A7</f>
        <v>2007</v>
      </c>
      <c r="E5" s="79">
        <f>actualizaciones!B7</f>
        <v>2008</v>
      </c>
      <c r="F5" s="79">
        <f>actualizaciones!C7</f>
        <v>2009</v>
      </c>
      <c r="G5" s="79">
        <f>actualizaciones!D7</f>
        <v>2010</v>
      </c>
      <c r="H5" s="79">
        <f>actualizaciones!E7</f>
        <v>2011</v>
      </c>
      <c r="I5" s="69" t="str">
        <f>actualizaciones!I7</f>
        <v>var. 08/07</v>
      </c>
      <c r="J5" s="69" t="str">
        <f>actualizaciones!J7</f>
        <v>var. 09/08</v>
      </c>
      <c r="K5" s="69" t="str">
        <f>actualizaciones!K7</f>
        <v>var. 10/09</v>
      </c>
      <c r="L5" s="69" t="str">
        <f>actualizaciones!L7</f>
        <v>var. 11/10</v>
      </c>
    </row>
    <row r="6" spans="3:18" ht="15" customHeight="1">
      <c r="C6" s="80" t="s">
        <v>130</v>
      </c>
      <c r="D6" s="81">
        <v>637.36725732437696</v>
      </c>
      <c r="E6" s="81">
        <v>643.17659762201754</v>
      </c>
      <c r="F6" s="81">
        <v>630.41157436711387</v>
      </c>
      <c r="G6" s="81">
        <v>653.13452385656899</v>
      </c>
      <c r="H6" s="81">
        <v>673.03015379474505</v>
      </c>
      <c r="I6" s="11">
        <f t="shared" ref="I6:L8" si="0">E6/D6-1</f>
        <v>9.1145885372709845E-3</v>
      </c>
      <c r="J6" s="11">
        <f t="shared" si="0"/>
        <v>-1.9846840357841233E-2</v>
      </c>
      <c r="K6" s="11">
        <f>G6/F6-1</f>
        <v>3.6044626103616917E-2</v>
      </c>
      <c r="L6" s="11">
        <f>H6/G6-1</f>
        <v>3.046176432490233E-2</v>
      </c>
    </row>
    <row r="7" spans="3:18" ht="15" customHeight="1">
      <c r="C7" s="80" t="s">
        <v>131</v>
      </c>
      <c r="D7" s="81">
        <v>388.14461438331301</v>
      </c>
      <c r="E7" s="81">
        <v>376.69051645709465</v>
      </c>
      <c r="F7" s="81">
        <v>357.95475030382158</v>
      </c>
      <c r="G7" s="81">
        <v>359.88552289794779</v>
      </c>
      <c r="H7" s="81">
        <v>353.1865417631916</v>
      </c>
      <c r="I7" s="11">
        <f t="shared" si="0"/>
        <v>-2.9509872098616441E-2</v>
      </c>
      <c r="J7" s="11">
        <f t="shared" si="0"/>
        <v>-4.9737822787495278E-2</v>
      </c>
      <c r="K7" s="11">
        <f t="shared" si="0"/>
        <v>5.3939013031323313E-3</v>
      </c>
      <c r="L7" s="11">
        <f>H7/G7-1</f>
        <v>-1.8614200095667166E-2</v>
      </c>
    </row>
    <row r="8" spans="3:18" ht="15" customHeight="1">
      <c r="C8" s="74" t="s">
        <v>132</v>
      </c>
      <c r="D8" s="44">
        <v>1022.40866834669</v>
      </c>
      <c r="E8" s="44">
        <v>1015.4233629359832</v>
      </c>
      <c r="F8" s="44">
        <v>981.43492695952568</v>
      </c>
      <c r="G8" s="44">
        <v>1008.5442716873425</v>
      </c>
      <c r="H8" s="44">
        <v>1021.9247090413413</v>
      </c>
      <c r="I8" s="82">
        <f t="shared" si="0"/>
        <v>-6.832204799283037E-3</v>
      </c>
      <c r="J8" s="82">
        <f t="shared" si="0"/>
        <v>-3.3472182359664981E-2</v>
      </c>
      <c r="K8" s="82">
        <f t="shared" si="0"/>
        <v>2.7622151997179545E-2</v>
      </c>
      <c r="L8" s="82">
        <f t="shared" si="0"/>
        <v>1.3267079819523131E-2</v>
      </c>
    </row>
    <row r="9" spans="3:18" ht="15" customHeight="1">
      <c r="C9" s="291" t="s">
        <v>133</v>
      </c>
      <c r="D9" s="291"/>
      <c r="E9" s="291"/>
      <c r="F9" s="291"/>
      <c r="G9" s="291"/>
      <c r="H9" s="291"/>
      <c r="I9" s="291"/>
      <c r="J9" s="291"/>
      <c r="K9" s="291"/>
      <c r="L9" s="291"/>
    </row>
    <row r="10" spans="3:18" ht="15" customHeight="1">
      <c r="C10" s="78"/>
      <c r="D10" s="79">
        <f>actualizaciones!A7</f>
        <v>2007</v>
      </c>
      <c r="E10" s="79">
        <f>actualizaciones!B7</f>
        <v>2008</v>
      </c>
      <c r="F10" s="79">
        <f>actualizaciones!C7</f>
        <v>2009</v>
      </c>
      <c r="G10" s="79">
        <f>actualizaciones!D7</f>
        <v>2010</v>
      </c>
      <c r="H10" s="79">
        <f>actualizaciones!E7</f>
        <v>2011</v>
      </c>
      <c r="I10" s="69" t="str">
        <f>actualizaciones!I7</f>
        <v>var. 08/07</v>
      </c>
      <c r="J10" s="69" t="str">
        <f>actualizaciones!J7</f>
        <v>var. 09/08</v>
      </c>
      <c r="K10" s="69" t="str">
        <f>actualizaciones!K7</f>
        <v>var. 10/09</v>
      </c>
      <c r="L10" s="69" t="str">
        <f>actualizaciones!L7</f>
        <v>var. 11/10</v>
      </c>
    </row>
    <row r="11" spans="3:18" ht="15" customHeight="1">
      <c r="C11" s="80" t="s">
        <v>130</v>
      </c>
      <c r="D11" s="81">
        <v>66.468318345722494</v>
      </c>
      <c r="E11" s="81">
        <v>68.307611983919543</v>
      </c>
      <c r="F11" s="81">
        <v>65.273888009829918</v>
      </c>
      <c r="G11" s="81">
        <v>67.447191395233872</v>
      </c>
      <c r="H11" s="81">
        <v>71.295741495141186</v>
      </c>
      <c r="I11" s="11">
        <f t="shared" ref="I11:L13" si="1">E11/D11-1</f>
        <v>2.7671734203208009E-2</v>
      </c>
      <c r="J11" s="11">
        <f t="shared" si="1"/>
        <v>-4.441267797216808E-2</v>
      </c>
      <c r="K11" s="11">
        <f t="shared" si="1"/>
        <v>3.3295142233241259E-2</v>
      </c>
      <c r="L11" s="11">
        <f t="shared" si="1"/>
        <v>5.7060198064515344E-2</v>
      </c>
    </row>
    <row r="12" spans="3:18" ht="15" customHeight="1">
      <c r="C12" s="80" t="s">
        <v>131</v>
      </c>
      <c r="D12" s="81">
        <v>40.642639932184302</v>
      </c>
      <c r="E12" s="81">
        <v>40.062917528009486</v>
      </c>
      <c r="F12" s="81">
        <v>37.178670560809259</v>
      </c>
      <c r="G12" s="81">
        <v>37.314044359511058</v>
      </c>
      <c r="H12" s="81">
        <v>37.557843731647338</v>
      </c>
      <c r="I12" s="11">
        <f t="shared" si="1"/>
        <v>-1.4263896369481222E-2</v>
      </c>
      <c r="J12" s="11">
        <f t="shared" si="1"/>
        <v>-7.199293374437199E-2</v>
      </c>
      <c r="K12" s="11">
        <f t="shared" si="1"/>
        <v>3.6411683543224882E-3</v>
      </c>
      <c r="L12" s="11">
        <f t="shared" si="1"/>
        <v>6.5337160932579241E-3</v>
      </c>
    </row>
    <row r="13" spans="3:18" ht="15" customHeight="1">
      <c r="C13" s="74" t="s">
        <v>132</v>
      </c>
      <c r="D13" s="83">
        <v>106.610511622506</v>
      </c>
      <c r="E13" s="83">
        <v>107.80798338039341</v>
      </c>
      <c r="F13" s="83">
        <v>101.6994310100757</v>
      </c>
      <c r="G13" s="83">
        <v>104.29226898946538</v>
      </c>
      <c r="H13" s="83">
        <v>108.46194764671914</v>
      </c>
      <c r="I13" s="82">
        <f t="shared" si="1"/>
        <v>1.1232210967409229E-2</v>
      </c>
      <c r="J13" s="82">
        <f t="shared" si="1"/>
        <v>-5.6661410210819718E-2</v>
      </c>
      <c r="K13" s="82">
        <f t="shared" si="1"/>
        <v>2.549510802211663E-2</v>
      </c>
      <c r="L13" s="82">
        <f t="shared" si="1"/>
        <v>3.9980707080741862E-2</v>
      </c>
    </row>
    <row r="14" spans="3:18" ht="15" customHeight="1">
      <c r="C14" s="285" t="s">
        <v>59</v>
      </c>
      <c r="D14" s="285"/>
      <c r="E14" s="285"/>
      <c r="F14" s="285"/>
      <c r="G14" s="285"/>
      <c r="H14" s="285"/>
      <c r="I14" s="285"/>
      <c r="J14" s="285"/>
      <c r="K14" s="285"/>
      <c r="L14" s="285"/>
    </row>
    <row r="15" spans="3:18" ht="26.25" customHeight="1"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3:18">
      <c r="C16" s="12"/>
      <c r="D16" s="12"/>
      <c r="E16" s="12"/>
      <c r="F16" s="12"/>
      <c r="G16" s="12"/>
      <c r="H16" s="12"/>
      <c r="I16" s="12"/>
      <c r="J16" s="12"/>
      <c r="K16" s="292" t="s">
        <v>85</v>
      </c>
    </row>
    <row r="17" spans="3:18">
      <c r="C17" s="12"/>
      <c r="D17" s="12"/>
      <c r="E17" s="12"/>
      <c r="F17" s="12"/>
      <c r="G17" s="12"/>
      <c r="H17" s="12"/>
      <c r="I17" s="12"/>
      <c r="J17" s="12"/>
      <c r="K17" s="292"/>
    </row>
    <row r="18" spans="3:18"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3:18"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3:18"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6" spans="3:18">
      <c r="M26" s="77"/>
      <c r="N26" s="77"/>
      <c r="O26" s="77"/>
      <c r="P26" s="77"/>
      <c r="Q26" s="77"/>
      <c r="R26" s="77"/>
    </row>
    <row r="27" spans="3:18">
      <c r="M27" s="77"/>
      <c r="N27" s="77"/>
      <c r="O27" s="77"/>
      <c r="P27" s="77"/>
      <c r="Q27" s="77"/>
      <c r="R27" s="77"/>
    </row>
  </sheetData>
  <mergeCells count="5">
    <mergeCell ref="C3:L3"/>
    <mergeCell ref="C4:L4"/>
    <mergeCell ref="C9:L9"/>
    <mergeCell ref="C14:L14"/>
    <mergeCell ref="K16:K17"/>
  </mergeCells>
  <hyperlinks>
    <hyperlink ref="K16:K17" location="'GRAFICA GAS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J31:L41"/>
  <sheetViews>
    <sheetView showGridLines="0" zoomScaleNormal="100" workbookViewId="0">
      <selection activeCell="C1" sqref="C1"/>
    </sheetView>
  </sheetViews>
  <sheetFormatPr baseColWidth="10" defaultRowHeight="12.75"/>
  <cols>
    <col min="3" max="3" width="12.28515625" customWidth="1"/>
    <col min="9" max="9" width="7.7109375" customWidth="1"/>
    <col min="16" max="16" width="8.28515625" customWidth="1"/>
  </cols>
  <sheetData>
    <row r="31" spans="10:11" ht="21.75" customHeight="1">
      <c r="J31" s="12"/>
      <c r="K31" s="12"/>
    </row>
    <row r="32" spans="10:11">
      <c r="J32" s="12"/>
      <c r="K32" s="12"/>
    </row>
    <row r="33" spans="10:12">
      <c r="J33" s="12"/>
      <c r="K33" s="12"/>
      <c r="L33" s="12"/>
    </row>
    <row r="34" spans="10:12">
      <c r="J34" s="12"/>
      <c r="K34" s="12"/>
      <c r="L34" s="12"/>
    </row>
    <row r="35" spans="10:12">
      <c r="J35" s="12"/>
      <c r="K35" s="12"/>
      <c r="L35" s="12"/>
    </row>
    <row r="36" spans="10:12">
      <c r="J36" s="12"/>
      <c r="K36" s="12"/>
      <c r="L36" s="12"/>
    </row>
    <row r="37" spans="10:12">
      <c r="J37" s="12"/>
      <c r="K37" s="292" t="s">
        <v>60</v>
      </c>
      <c r="L37" s="12"/>
    </row>
    <row r="38" spans="10:12">
      <c r="J38" s="12"/>
      <c r="K38" s="292"/>
      <c r="L38" s="12"/>
    </row>
    <row r="39" spans="10:12">
      <c r="J39" s="12"/>
      <c r="K39" s="12"/>
      <c r="L39" s="12"/>
    </row>
    <row r="40" spans="10:12">
      <c r="J40" s="12"/>
      <c r="K40" s="12"/>
    </row>
    <row r="41" spans="10:12">
      <c r="J41" s="12"/>
      <c r="K41" s="12"/>
    </row>
  </sheetData>
  <mergeCells count="1">
    <mergeCell ref="K37:K38"/>
  </mergeCells>
  <hyperlinks>
    <hyperlink ref="K37:K38" location="GASTO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P114"/>
  <sheetViews>
    <sheetView showGridLines="0" zoomScaleNormal="100" workbookViewId="0">
      <selection activeCell="C1" sqref="C1"/>
    </sheetView>
  </sheetViews>
  <sheetFormatPr baseColWidth="10" defaultRowHeight="12.75"/>
  <cols>
    <col min="1" max="2" width="14.7109375" style="243" customWidth="1"/>
    <col min="3" max="3" width="16.28515625" style="243" customWidth="1"/>
    <col min="4" max="15" width="8.7109375" style="243" customWidth="1"/>
    <col min="16" max="27" width="8" style="243" customWidth="1"/>
    <col min="28" max="28" width="7.140625" style="243" customWidth="1"/>
    <col min="29" max="29" width="7.7109375" style="243" customWidth="1"/>
    <col min="30" max="30" width="7" style="243" customWidth="1"/>
    <col min="31" max="31" width="7.42578125" style="243" customWidth="1"/>
    <col min="32" max="33" width="8.7109375" style="243" customWidth="1"/>
    <col min="34" max="39" width="8.7109375" style="28" customWidth="1"/>
    <col min="40" max="40" width="16.28515625" style="243" customWidth="1"/>
    <col min="41" max="275" width="76.28515625" style="243" bestFit="1" customWidth="1"/>
    <col min="276" max="276" width="13.140625" style="243" bestFit="1" customWidth="1"/>
    <col min="277" max="16384" width="11.42578125" style="243"/>
  </cols>
  <sheetData>
    <row r="1" spans="1:276" ht="24" customHeight="1"/>
    <row r="2" spans="1:276" ht="24" customHeight="1"/>
    <row r="3" spans="1:276" ht="36" customHeight="1">
      <c r="C3" s="299" t="s">
        <v>136</v>
      </c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</row>
    <row r="4" spans="1:276" ht="12.75" customHeight="1">
      <c r="C4" s="84"/>
      <c r="D4" s="295">
        <f>actualizaciones!$A$7</f>
        <v>2007</v>
      </c>
      <c r="E4" s="295"/>
      <c r="F4" s="295"/>
      <c r="G4" s="295"/>
      <c r="H4" s="297">
        <f>actualizaciones!$B$7</f>
        <v>2008</v>
      </c>
      <c r="I4" s="297"/>
      <c r="J4" s="297"/>
      <c r="K4" s="297"/>
      <c r="L4" s="295">
        <f>actualizaciones!$C$7</f>
        <v>2009</v>
      </c>
      <c r="M4" s="295"/>
      <c r="N4" s="295"/>
      <c r="O4" s="295"/>
      <c r="P4" s="297">
        <f>actualizaciones!$D$7</f>
        <v>2010</v>
      </c>
      <c r="Q4" s="297"/>
      <c r="R4" s="297"/>
      <c r="S4" s="297"/>
      <c r="T4" s="297">
        <f>actualizaciones!$E$7</f>
        <v>2011</v>
      </c>
      <c r="U4" s="297"/>
      <c r="V4" s="297"/>
      <c r="W4" s="297"/>
      <c r="X4" s="296" t="str">
        <f>actualizaciones!$I$7</f>
        <v>var. 08/07</v>
      </c>
      <c r="Y4" s="296"/>
      <c r="Z4" s="296"/>
      <c r="AA4" s="296"/>
      <c r="AB4" s="297" t="str">
        <f>actualizaciones!$J$7</f>
        <v>var. 09/08</v>
      </c>
      <c r="AC4" s="297"/>
      <c r="AD4" s="297"/>
      <c r="AE4" s="297"/>
      <c r="AF4" s="296" t="str">
        <f>actualizaciones!$K$7</f>
        <v>var. 10/09</v>
      </c>
      <c r="AG4" s="296"/>
      <c r="AH4" s="296"/>
      <c r="AI4" s="296"/>
      <c r="AJ4" s="296" t="str">
        <f>actualizaciones!$L$7</f>
        <v>var. 11/10</v>
      </c>
      <c r="AK4" s="296"/>
      <c r="AL4" s="296"/>
      <c r="AM4" s="296"/>
      <c r="AN4" s="84"/>
    </row>
    <row r="5" spans="1:276" ht="28.5" customHeight="1">
      <c r="A5" s="28"/>
      <c r="B5" s="28"/>
      <c r="C5" s="232"/>
      <c r="D5" s="294" t="s">
        <v>138</v>
      </c>
      <c r="E5" s="294"/>
      <c r="F5" s="295" t="s">
        <v>139</v>
      </c>
      <c r="G5" s="295"/>
      <c r="H5" s="294" t="s">
        <v>138</v>
      </c>
      <c r="I5" s="294"/>
      <c r="J5" s="295" t="s">
        <v>139</v>
      </c>
      <c r="K5" s="295"/>
      <c r="L5" s="294" t="s">
        <v>138</v>
      </c>
      <c r="M5" s="294"/>
      <c r="N5" s="295" t="s">
        <v>139</v>
      </c>
      <c r="O5" s="295"/>
      <c r="P5" s="294" t="s">
        <v>138</v>
      </c>
      <c r="Q5" s="294"/>
      <c r="R5" s="295" t="s">
        <v>139</v>
      </c>
      <c r="S5" s="295"/>
      <c r="T5" s="294" t="s">
        <v>138</v>
      </c>
      <c r="U5" s="294"/>
      <c r="V5" s="295" t="s">
        <v>139</v>
      </c>
      <c r="W5" s="295"/>
      <c r="X5" s="297" t="s">
        <v>138</v>
      </c>
      <c r="Y5" s="297"/>
      <c r="Z5" s="296" t="s">
        <v>139</v>
      </c>
      <c r="AA5" s="296"/>
      <c r="AB5" s="297" t="s">
        <v>138</v>
      </c>
      <c r="AC5" s="297"/>
      <c r="AD5" s="296" t="s">
        <v>139</v>
      </c>
      <c r="AE5" s="296"/>
      <c r="AF5" s="297" t="s">
        <v>138</v>
      </c>
      <c r="AG5" s="297"/>
      <c r="AH5" s="296" t="s">
        <v>139</v>
      </c>
      <c r="AI5" s="296"/>
      <c r="AJ5" s="297" t="s">
        <v>138</v>
      </c>
      <c r="AK5" s="297"/>
      <c r="AL5" s="296" t="s">
        <v>139</v>
      </c>
      <c r="AM5" s="296"/>
      <c r="AN5" s="232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</row>
    <row r="6" spans="1:276" ht="18" customHeight="1">
      <c r="A6" s="28"/>
      <c r="B6" s="28"/>
      <c r="C6" s="232"/>
      <c r="D6" s="231" t="s">
        <v>140</v>
      </c>
      <c r="E6" s="231" t="s">
        <v>141</v>
      </c>
      <c r="F6" s="232" t="s">
        <v>140</v>
      </c>
      <c r="G6" s="232" t="s">
        <v>141</v>
      </c>
      <c r="H6" s="231" t="s">
        <v>140</v>
      </c>
      <c r="I6" s="231" t="s">
        <v>141</v>
      </c>
      <c r="J6" s="232" t="s">
        <v>140</v>
      </c>
      <c r="K6" s="232" t="s">
        <v>141</v>
      </c>
      <c r="L6" s="231" t="s">
        <v>140</v>
      </c>
      <c r="M6" s="231" t="s">
        <v>141</v>
      </c>
      <c r="N6" s="232" t="s">
        <v>140</v>
      </c>
      <c r="O6" s="232" t="s">
        <v>141</v>
      </c>
      <c r="P6" s="231" t="s">
        <v>140</v>
      </c>
      <c r="Q6" s="231" t="s">
        <v>141</v>
      </c>
      <c r="R6" s="232" t="s">
        <v>140</v>
      </c>
      <c r="S6" s="232" t="s">
        <v>141</v>
      </c>
      <c r="T6" s="231" t="s">
        <v>140</v>
      </c>
      <c r="U6" s="231" t="s">
        <v>141</v>
      </c>
      <c r="V6" s="232" t="s">
        <v>140</v>
      </c>
      <c r="W6" s="232" t="s">
        <v>141</v>
      </c>
      <c r="X6" s="234" t="s">
        <v>140</v>
      </c>
      <c r="Y6" s="234" t="s">
        <v>141</v>
      </c>
      <c r="Z6" s="233" t="s">
        <v>140</v>
      </c>
      <c r="AA6" s="233" t="s">
        <v>141</v>
      </c>
      <c r="AB6" s="234" t="s">
        <v>140</v>
      </c>
      <c r="AC6" s="234" t="s">
        <v>141</v>
      </c>
      <c r="AD6" s="233" t="s">
        <v>140</v>
      </c>
      <c r="AE6" s="233" t="s">
        <v>141</v>
      </c>
      <c r="AF6" s="234" t="s">
        <v>140</v>
      </c>
      <c r="AG6" s="234" t="s">
        <v>141</v>
      </c>
      <c r="AH6" s="233" t="s">
        <v>140</v>
      </c>
      <c r="AI6" s="233" t="s">
        <v>141</v>
      </c>
      <c r="AJ6" s="234" t="s">
        <v>140</v>
      </c>
      <c r="AK6" s="234" t="s">
        <v>141</v>
      </c>
      <c r="AL6" s="233" t="s">
        <v>140</v>
      </c>
      <c r="AM6" s="233" t="s">
        <v>141</v>
      </c>
      <c r="AN6" s="232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</row>
    <row r="7" spans="1:276" s="244" customFormat="1" ht="15" customHeight="1">
      <c r="B7" s="245"/>
      <c r="C7" s="9" t="s">
        <v>83</v>
      </c>
      <c r="D7" s="246">
        <v>1079.0852150467899</v>
      </c>
      <c r="E7" s="246">
        <v>801.59968333761901</v>
      </c>
      <c r="F7" s="247">
        <v>87.1568827537792</v>
      </c>
      <c r="G7" s="247">
        <v>65.581400295172898</v>
      </c>
      <c r="H7" s="246">
        <v>1290.9470904066429</v>
      </c>
      <c r="I7" s="246">
        <v>930.42924528301853</v>
      </c>
      <c r="J7" s="247">
        <v>103.27576723253145</v>
      </c>
      <c r="K7" s="247">
        <v>75.691097467382932</v>
      </c>
      <c r="L7" s="246">
        <v>1098.3801605755816</v>
      </c>
      <c r="M7" s="246">
        <v>848.00395081109355</v>
      </c>
      <c r="N7" s="247">
        <v>88.990573916321978</v>
      </c>
      <c r="O7" s="247">
        <v>66.610582238937866</v>
      </c>
      <c r="P7" s="246">
        <v>1051.1322270982805</v>
      </c>
      <c r="Q7" s="246">
        <v>1040.0446927374301</v>
      </c>
      <c r="R7" s="247">
        <v>87.855827936572766</v>
      </c>
      <c r="S7" s="247">
        <v>86.509293680297446</v>
      </c>
      <c r="T7" s="246">
        <v>1169.4146861400955</v>
      </c>
      <c r="U7" s="246">
        <v>895.51324646101909</v>
      </c>
      <c r="V7" s="247">
        <v>89.470304650804593</v>
      </c>
      <c r="W7" s="247">
        <v>70.735201796639913</v>
      </c>
      <c r="X7" s="248">
        <f t="shared" ref="X7:AM22" si="0">H7/D7-1</f>
        <v>0.19633470314081403</v>
      </c>
      <c r="Y7" s="248">
        <f t="shared" si="0"/>
        <v>0.16071558487771864</v>
      </c>
      <c r="Z7" s="249">
        <f t="shared" si="0"/>
        <v>0.18494103930137773</v>
      </c>
      <c r="AA7" s="249">
        <f t="shared" si="0"/>
        <v>0.15415494525441154</v>
      </c>
      <c r="AB7" s="248">
        <f t="shared" si="0"/>
        <v>-0.14916717444276006</v>
      </c>
      <c r="AC7" s="248">
        <f t="shared" si="0"/>
        <v>-8.8588460530228508E-2</v>
      </c>
      <c r="AD7" s="249">
        <f t="shared" si="0"/>
        <v>-0.13832086363537266</v>
      </c>
      <c r="AE7" s="249">
        <f t="shared" si="0"/>
        <v>-0.11996807461218373</v>
      </c>
      <c r="AF7" s="248">
        <f t="shared" si="0"/>
        <v>-4.3016011371274088E-2</v>
      </c>
      <c r="AG7" s="248">
        <f t="shared" si="0"/>
        <v>0.22646208398280998</v>
      </c>
      <c r="AH7" s="249">
        <f t="shared" si="0"/>
        <v>-1.2751305332812213E-2</v>
      </c>
      <c r="AI7" s="249">
        <f t="shared" si="0"/>
        <v>0.29873198480657615</v>
      </c>
      <c r="AJ7" s="248">
        <f t="shared" si="0"/>
        <v>0.11252862008459341</v>
      </c>
      <c r="AK7" s="248">
        <f t="shared" si="0"/>
        <v>-0.13896657257679923</v>
      </c>
      <c r="AL7" s="249">
        <f t="shared" si="0"/>
        <v>1.8376432755233818E-2</v>
      </c>
      <c r="AM7" s="249">
        <f t="shared" si="0"/>
        <v>-0.18233985289432664</v>
      </c>
      <c r="AN7" s="9" t="s">
        <v>83</v>
      </c>
    </row>
    <row r="8" spans="1:276" s="244" customFormat="1" ht="15" customHeight="1">
      <c r="A8" s="250"/>
      <c r="B8" s="245"/>
      <c r="C8" s="9" t="s">
        <v>77</v>
      </c>
      <c r="D8" s="246">
        <v>888.22456536803395</v>
      </c>
      <c r="E8" s="246">
        <v>469.675366578872</v>
      </c>
      <c r="F8" s="247">
        <v>74.844815496971606</v>
      </c>
      <c r="G8" s="247">
        <v>38.340846251336501</v>
      </c>
      <c r="H8" s="246">
        <v>981.95942652915357</v>
      </c>
      <c r="I8" s="246">
        <v>381.18548199522434</v>
      </c>
      <c r="J8" s="247">
        <v>95.109604493843634</v>
      </c>
      <c r="K8" s="247">
        <v>36.80411550298718</v>
      </c>
      <c r="L8" s="246">
        <v>932.61449986781167</v>
      </c>
      <c r="M8" s="246">
        <v>417.79314706654759</v>
      </c>
      <c r="N8" s="247">
        <v>90.75778689988779</v>
      </c>
      <c r="O8" s="247">
        <v>40.356489747604599</v>
      </c>
      <c r="P8" s="246">
        <v>974.37544878022481</v>
      </c>
      <c r="Q8" s="246">
        <v>457.06037647556502</v>
      </c>
      <c r="R8" s="247">
        <v>87.266128568098537</v>
      </c>
      <c r="S8" s="247">
        <v>40.616163938773489</v>
      </c>
      <c r="T8" s="246">
        <v>982.78739028001314</v>
      </c>
      <c r="U8" s="246">
        <v>461.07500410991918</v>
      </c>
      <c r="V8" s="247">
        <v>95.750495604730304</v>
      </c>
      <c r="W8" s="247">
        <v>45.12124371770868</v>
      </c>
      <c r="X8" s="248">
        <f t="shared" si="0"/>
        <v>0.10553058856493203</v>
      </c>
      <c r="Y8" s="248">
        <f t="shared" si="0"/>
        <v>-0.18840648430896079</v>
      </c>
      <c r="Z8" s="249">
        <f t="shared" si="0"/>
        <v>0.2707574180297363</v>
      </c>
      <c r="AA8" s="249">
        <f t="shared" si="0"/>
        <v>-4.0080772820598631E-2</v>
      </c>
      <c r="AB8" s="248">
        <f t="shared" si="0"/>
        <v>-5.0251492402040632E-2</v>
      </c>
      <c r="AC8" s="248">
        <f t="shared" si="0"/>
        <v>9.6036357102870618E-2</v>
      </c>
      <c r="AD8" s="249">
        <f t="shared" si="0"/>
        <v>-4.575581632491732E-2</v>
      </c>
      <c r="AE8" s="249">
        <f t="shared" si="0"/>
        <v>9.652111444789635E-2</v>
      </c>
      <c r="AF8" s="248">
        <f t="shared" si="0"/>
        <v>4.4778361175311199E-2</v>
      </c>
      <c r="AG8" s="248">
        <f t="shared" si="0"/>
        <v>9.3987251070833944E-2</v>
      </c>
      <c r="AH8" s="249">
        <f t="shared" si="0"/>
        <v>-3.8472272749894176E-2</v>
      </c>
      <c r="AI8" s="249">
        <f t="shared" si="0"/>
        <v>6.4345088681629914E-3</v>
      </c>
      <c r="AJ8" s="248">
        <f t="shared" si="0"/>
        <v>8.6331624122086836E-3</v>
      </c>
      <c r="AK8" s="248">
        <f t="shared" si="0"/>
        <v>8.7835827408870859E-3</v>
      </c>
      <c r="AL8" s="249">
        <f t="shared" si="0"/>
        <v>9.7224056754287469E-2</v>
      </c>
      <c r="AM8" s="249">
        <f t="shared" si="0"/>
        <v>0.11091839657054603</v>
      </c>
      <c r="AN8" s="9" t="s">
        <v>77</v>
      </c>
    </row>
    <row r="9" spans="1:276" s="244" customFormat="1" ht="15" customHeight="1">
      <c r="A9" s="250"/>
      <c r="B9" s="245"/>
      <c r="C9" s="9" t="s">
        <v>72</v>
      </c>
      <c r="D9" s="246">
        <v>829.53649244733299</v>
      </c>
      <c r="E9" s="246">
        <v>326.33927342105801</v>
      </c>
      <c r="F9" s="247">
        <v>65.8928557117286</v>
      </c>
      <c r="G9" s="247">
        <v>26.1486167552791</v>
      </c>
      <c r="H9" s="246">
        <v>858.05011168995873</v>
      </c>
      <c r="I9" s="246">
        <v>330.72474802551159</v>
      </c>
      <c r="J9" s="247">
        <v>71.147165109812875</v>
      </c>
      <c r="K9" s="247">
        <v>27.589114386057755</v>
      </c>
      <c r="L9" s="246">
        <v>890.44342138887146</v>
      </c>
      <c r="M9" s="246">
        <v>342.36461370262384</v>
      </c>
      <c r="N9" s="247">
        <v>70.404364099279277</v>
      </c>
      <c r="O9" s="247">
        <v>26.887478534630791</v>
      </c>
      <c r="P9" s="246">
        <v>858.76006077097725</v>
      </c>
      <c r="Q9" s="246">
        <v>334.4927215935877</v>
      </c>
      <c r="R9" s="247">
        <v>70.854621408320057</v>
      </c>
      <c r="S9" s="247">
        <v>27.360022463893884</v>
      </c>
      <c r="T9" s="246">
        <v>912.22980002661416</v>
      </c>
      <c r="U9" s="246">
        <v>339.39304158282977</v>
      </c>
      <c r="V9" s="247">
        <v>78.082890407633201</v>
      </c>
      <c r="W9" s="247">
        <v>29.118368621087484</v>
      </c>
      <c r="X9" s="248">
        <f t="shared" si="0"/>
        <v>3.4372953453203348E-2</v>
      </c>
      <c r="Y9" s="248">
        <f t="shared" si="0"/>
        <v>1.3438390539024292E-2</v>
      </c>
      <c r="Z9" s="249">
        <f t="shared" si="0"/>
        <v>7.974019855917458E-2</v>
      </c>
      <c r="AA9" s="249">
        <f t="shared" si="0"/>
        <v>5.5088865474608228E-2</v>
      </c>
      <c r="AB9" s="248">
        <f t="shared" si="0"/>
        <v>3.7752235280423152E-2</v>
      </c>
      <c r="AC9" s="248">
        <f t="shared" si="0"/>
        <v>3.5195024704393729E-2</v>
      </c>
      <c r="AD9" s="249">
        <f t="shared" si="0"/>
        <v>-1.0440345857591238E-2</v>
      </c>
      <c r="AE9" s="249">
        <f t="shared" si="0"/>
        <v>-2.5431619210710799E-2</v>
      </c>
      <c r="AF9" s="248">
        <f t="shared" si="0"/>
        <v>-3.5581553927902632E-2</v>
      </c>
      <c r="AG9" s="248">
        <f t="shared" si="0"/>
        <v>-2.2992715350756532E-2</v>
      </c>
      <c r="AH9" s="249">
        <f t="shared" si="0"/>
        <v>6.3953039673201317E-3</v>
      </c>
      <c r="AI9" s="249">
        <f t="shared" si="0"/>
        <v>1.7574869605361476E-2</v>
      </c>
      <c r="AJ9" s="248">
        <f t="shared" si="0"/>
        <v>6.2263886850574934E-2</v>
      </c>
      <c r="AK9" s="248">
        <f t="shared" si="0"/>
        <v>1.4650004836864516E-2</v>
      </c>
      <c r="AL9" s="249">
        <f t="shared" si="0"/>
        <v>0.10201549109490227</v>
      </c>
      <c r="AM9" s="249">
        <f t="shared" si="0"/>
        <v>6.426698514279483E-2</v>
      </c>
      <c r="AN9" s="9" t="s">
        <v>72</v>
      </c>
    </row>
    <row r="10" spans="1:276" s="244" customFormat="1" ht="15" customHeight="1">
      <c r="A10" s="250"/>
      <c r="B10" s="245"/>
      <c r="C10" s="9" t="s">
        <v>73</v>
      </c>
      <c r="D10" s="246">
        <v>820.75364243128104</v>
      </c>
      <c r="E10" s="246">
        <v>401.38148148148099</v>
      </c>
      <c r="F10" s="247">
        <v>77.819604615706595</v>
      </c>
      <c r="G10" s="247">
        <v>37.7211973546815</v>
      </c>
      <c r="H10" s="246">
        <v>904.88175680676147</v>
      </c>
      <c r="I10" s="246">
        <v>294.48924731182808</v>
      </c>
      <c r="J10" s="247">
        <v>83.913161711104735</v>
      </c>
      <c r="K10" s="247">
        <v>26.261536617523671</v>
      </c>
      <c r="L10" s="246">
        <v>940.86738701955028</v>
      </c>
      <c r="M10" s="246">
        <v>326.61038276069928</v>
      </c>
      <c r="N10" s="247">
        <v>90.870364959405634</v>
      </c>
      <c r="O10" s="247">
        <v>31.601004578193802</v>
      </c>
      <c r="P10" s="246">
        <v>818.35194600628722</v>
      </c>
      <c r="Q10" s="246">
        <v>385.38654572940266</v>
      </c>
      <c r="R10" s="247">
        <v>75.993516148404481</v>
      </c>
      <c r="S10" s="247">
        <v>36.379011658604107</v>
      </c>
      <c r="T10" s="246">
        <v>813.29651130458467</v>
      </c>
      <c r="U10" s="246">
        <v>348.68726892931079</v>
      </c>
      <c r="V10" s="247">
        <v>81.684802445438535</v>
      </c>
      <c r="W10" s="247">
        <v>34.525615189187583</v>
      </c>
      <c r="X10" s="248">
        <f t="shared" si="0"/>
        <v>0.10250105515983043</v>
      </c>
      <c r="Y10" s="248">
        <f t="shared" si="0"/>
        <v>-0.26631082673549977</v>
      </c>
      <c r="Z10" s="249">
        <f t="shared" si="0"/>
        <v>7.8303624459282517E-2</v>
      </c>
      <c r="AA10" s="249">
        <f t="shared" si="0"/>
        <v>-0.30379896558971753</v>
      </c>
      <c r="AB10" s="248">
        <f t="shared" si="0"/>
        <v>3.9768323255602533E-2</v>
      </c>
      <c r="AC10" s="248">
        <f t="shared" si="0"/>
        <v>0.10907405191218689</v>
      </c>
      <c r="AD10" s="249">
        <f t="shared" si="0"/>
        <v>8.2909559197078986E-2</v>
      </c>
      <c r="AE10" s="249">
        <f t="shared" si="0"/>
        <v>0.20331894658088046</v>
      </c>
      <c r="AF10" s="248">
        <f t="shared" si="0"/>
        <v>-0.13021541898839062</v>
      </c>
      <c r="AG10" s="248">
        <f t="shared" si="0"/>
        <v>0.17995803584654402</v>
      </c>
      <c r="AH10" s="249">
        <f t="shared" si="0"/>
        <v>-0.16371507716126221</v>
      </c>
      <c r="AI10" s="249">
        <f t="shared" si="0"/>
        <v>0.1511979490584725</v>
      </c>
      <c r="AJ10" s="248">
        <f t="shared" si="0"/>
        <v>-6.1775801064248848E-3</v>
      </c>
      <c r="AK10" s="248">
        <f t="shared" si="0"/>
        <v>-9.522718737010627E-2</v>
      </c>
      <c r="AL10" s="249">
        <f t="shared" si="0"/>
        <v>7.4891735314889019E-2</v>
      </c>
      <c r="AM10" s="249">
        <f t="shared" si="0"/>
        <v>-5.0946861525804299E-2</v>
      </c>
      <c r="AN10" s="9" t="s">
        <v>73</v>
      </c>
    </row>
    <row r="11" spans="1:276" s="244" customFormat="1" ht="15" customHeight="1">
      <c r="A11" s="250"/>
      <c r="B11" s="245"/>
      <c r="C11" s="9" t="s">
        <v>75</v>
      </c>
      <c r="D11" s="246">
        <v>705.07475223996903</v>
      </c>
      <c r="E11" s="246">
        <v>322.185254803676</v>
      </c>
      <c r="F11" s="247">
        <v>71.901253366172</v>
      </c>
      <c r="G11" s="247">
        <v>32.735400220694302</v>
      </c>
      <c r="H11" s="246">
        <v>817.78486985318318</v>
      </c>
      <c r="I11" s="246">
        <v>360.15741107153855</v>
      </c>
      <c r="J11" s="247">
        <v>80.895556136629452</v>
      </c>
      <c r="K11" s="247">
        <v>35.33065907522429</v>
      </c>
      <c r="L11" s="246">
        <v>786.61843478930143</v>
      </c>
      <c r="M11" s="246">
        <v>339.60711111111152</v>
      </c>
      <c r="N11" s="247">
        <v>77.073658990638179</v>
      </c>
      <c r="O11" s="247">
        <v>33.34712402897793</v>
      </c>
      <c r="P11" s="246">
        <v>708.80168497498187</v>
      </c>
      <c r="Q11" s="246">
        <v>353.72266671324832</v>
      </c>
      <c r="R11" s="247">
        <v>70.511214468303663</v>
      </c>
      <c r="S11" s="247">
        <v>35.513192036549192</v>
      </c>
      <c r="T11" s="246">
        <v>807.08276376942069</v>
      </c>
      <c r="U11" s="246">
        <v>324.22485688264396</v>
      </c>
      <c r="V11" s="247">
        <v>83.314912529170556</v>
      </c>
      <c r="W11" s="247">
        <v>33.531025040702907</v>
      </c>
      <c r="X11" s="248">
        <f t="shared" si="0"/>
        <v>0.15985555752087666</v>
      </c>
      <c r="Y11" s="248">
        <f t="shared" si="0"/>
        <v>0.1178581443492841</v>
      </c>
      <c r="Z11" s="249">
        <f t="shared" si="0"/>
        <v>0.12509243371116363</v>
      </c>
      <c r="AA11" s="249">
        <f t="shared" si="0"/>
        <v>7.9279887737231602E-2</v>
      </c>
      <c r="AB11" s="248">
        <f t="shared" si="0"/>
        <v>-3.811079932241479E-2</v>
      </c>
      <c r="AC11" s="248">
        <f t="shared" si="0"/>
        <v>-5.7059217244165183E-2</v>
      </c>
      <c r="AD11" s="249">
        <f t="shared" si="0"/>
        <v>-4.724483430877513E-2</v>
      </c>
      <c r="AE11" s="249">
        <f t="shared" si="0"/>
        <v>-5.6142033524569035E-2</v>
      </c>
      <c r="AF11" s="248">
        <f t="shared" si="0"/>
        <v>-9.8925662522977964E-2</v>
      </c>
      <c r="AG11" s="248">
        <f t="shared" si="0"/>
        <v>4.1564369944887547E-2</v>
      </c>
      <c r="AH11" s="249">
        <f t="shared" si="0"/>
        <v>-8.5145101559686243E-2</v>
      </c>
      <c r="AI11" s="249">
        <f t="shared" si="0"/>
        <v>6.4955166919012042E-2</v>
      </c>
      <c r="AJ11" s="248">
        <f t="shared" si="0"/>
        <v>0.13865807725599266</v>
      </c>
      <c r="AK11" s="248">
        <f t="shared" si="0"/>
        <v>-8.3392478363613853E-2</v>
      </c>
      <c r="AL11" s="249">
        <f t="shared" si="0"/>
        <v>0.18158385382260622</v>
      </c>
      <c r="AM11" s="249">
        <f t="shared" si="0"/>
        <v>-5.581494881694371E-2</v>
      </c>
      <c r="AN11" s="9" t="s">
        <v>75</v>
      </c>
    </row>
    <row r="12" spans="1:276" s="244" customFormat="1" ht="15" customHeight="1">
      <c r="A12" s="250"/>
      <c r="B12" s="245"/>
      <c r="C12" s="9" t="s">
        <v>67</v>
      </c>
      <c r="D12" s="246">
        <v>722.27764824565497</v>
      </c>
      <c r="E12" s="246">
        <v>373.82556060569402</v>
      </c>
      <c r="F12" s="247">
        <v>80.424699640698094</v>
      </c>
      <c r="G12" s="247">
        <v>41.915429914517198</v>
      </c>
      <c r="H12" s="246">
        <v>722.31166008283526</v>
      </c>
      <c r="I12" s="246">
        <v>395.61895988076498</v>
      </c>
      <c r="J12" s="247">
        <v>72.5500674034637</v>
      </c>
      <c r="K12" s="247">
        <v>40.158162079779849</v>
      </c>
      <c r="L12" s="246">
        <v>733.93405837244507</v>
      </c>
      <c r="M12" s="246">
        <v>401.70006182853348</v>
      </c>
      <c r="N12" s="247">
        <v>69.788781399890937</v>
      </c>
      <c r="O12" s="247">
        <v>38.144300359505969</v>
      </c>
      <c r="P12" s="246">
        <v>790.46306521106374</v>
      </c>
      <c r="Q12" s="246">
        <v>401.12903451760377</v>
      </c>
      <c r="R12" s="247">
        <v>74.663022815818337</v>
      </c>
      <c r="S12" s="247">
        <v>38.085931667287277</v>
      </c>
      <c r="T12" s="246">
        <v>775.58627275399203</v>
      </c>
      <c r="U12" s="246">
        <v>385.27681011861017</v>
      </c>
      <c r="V12" s="247">
        <v>89.758079739510791</v>
      </c>
      <c r="W12" s="247">
        <v>44.213983797665094</v>
      </c>
      <c r="X12" s="248">
        <f t="shared" si="0"/>
        <v>4.708969917999184E-5</v>
      </c>
      <c r="Y12" s="248">
        <f t="shared" si="0"/>
        <v>5.829831229239657E-2</v>
      </c>
      <c r="Z12" s="249">
        <f t="shared" si="0"/>
        <v>-9.791310719735058E-2</v>
      </c>
      <c r="AA12" s="249">
        <f t="shared" si="0"/>
        <v>-4.1924127661845279E-2</v>
      </c>
      <c r="AB12" s="248">
        <f t="shared" si="0"/>
        <v>1.6090558870774707E-2</v>
      </c>
      <c r="AC12" s="248">
        <f t="shared" si="0"/>
        <v>1.5371108476705198E-2</v>
      </c>
      <c r="AD12" s="249">
        <f t="shared" si="0"/>
        <v>-3.8060419547465973E-2</v>
      </c>
      <c r="AE12" s="249">
        <f t="shared" si="0"/>
        <v>-5.0148254202297848E-2</v>
      </c>
      <c r="AF12" s="248">
        <f t="shared" si="0"/>
        <v>7.7021915243960848E-2</v>
      </c>
      <c r="AG12" s="248">
        <f t="shared" si="0"/>
        <v>-1.4215265696758683E-3</v>
      </c>
      <c r="AH12" s="249">
        <f t="shared" si="0"/>
        <v>6.9842764383546196E-2</v>
      </c>
      <c r="AI12" s="249">
        <f t="shared" si="0"/>
        <v>-1.5302074403927834E-3</v>
      </c>
      <c r="AJ12" s="248">
        <f t="shared" si="0"/>
        <v>-1.8820351148348013E-2</v>
      </c>
      <c r="AK12" s="248">
        <f t="shared" si="0"/>
        <v>-3.9519015166921134E-2</v>
      </c>
      <c r="AL12" s="249">
        <f t="shared" si="0"/>
        <v>0.20217580743990937</v>
      </c>
      <c r="AM12" s="249">
        <f t="shared" si="0"/>
        <v>0.16090067544917952</v>
      </c>
      <c r="AN12" s="9" t="s">
        <v>67</v>
      </c>
    </row>
    <row r="13" spans="1:276" s="252" customFormat="1" ht="15" customHeight="1">
      <c r="A13" s="88"/>
      <c r="B13" s="251"/>
      <c r="C13" s="88" t="s">
        <v>66</v>
      </c>
      <c r="D13" s="85">
        <v>707.75623331991801</v>
      </c>
      <c r="E13" s="85">
        <v>358.17191735108798</v>
      </c>
      <c r="F13" s="86">
        <v>84.446035329235798</v>
      </c>
      <c r="G13" s="86">
        <v>42.524121134655601</v>
      </c>
      <c r="H13" s="85">
        <v>711.84721492058691</v>
      </c>
      <c r="I13" s="85">
        <v>358.89798511797164</v>
      </c>
      <c r="J13" s="86">
        <v>79.233877279146583</v>
      </c>
      <c r="K13" s="86">
        <v>40.206731823357664</v>
      </c>
      <c r="L13" s="85">
        <v>734.34751112747426</v>
      </c>
      <c r="M13" s="85">
        <v>340.96387362458574</v>
      </c>
      <c r="N13" s="86">
        <v>84.101251274375613</v>
      </c>
      <c r="O13" s="86">
        <v>39.336750290421335</v>
      </c>
      <c r="P13" s="85">
        <v>749.21761650989413</v>
      </c>
      <c r="Q13" s="85">
        <v>363.22931552805505</v>
      </c>
      <c r="R13" s="86">
        <v>79.959190662742174</v>
      </c>
      <c r="S13" s="86">
        <v>38.936740523106643</v>
      </c>
      <c r="T13" s="85">
        <v>701.23582852746767</v>
      </c>
      <c r="U13" s="85">
        <v>344.99936892368351</v>
      </c>
      <c r="V13" s="86">
        <v>85.535792462316152</v>
      </c>
      <c r="W13" s="86">
        <v>42.04228711256183</v>
      </c>
      <c r="X13" s="87">
        <f t="shared" si="0"/>
        <v>5.7802127456780816E-3</v>
      </c>
      <c r="Y13" s="87">
        <f t="shared" si="0"/>
        <v>2.0271487844536473E-3</v>
      </c>
      <c r="Z13" s="11">
        <f t="shared" si="0"/>
        <v>-6.1721761474866188E-2</v>
      </c>
      <c r="AA13" s="11">
        <f t="shared" si="0"/>
        <v>-5.4495877856235109E-2</v>
      </c>
      <c r="AB13" s="87">
        <f t="shared" si="0"/>
        <v>3.160832231309274E-2</v>
      </c>
      <c r="AC13" s="87">
        <f t="shared" si="0"/>
        <v>-4.996994198084137E-2</v>
      </c>
      <c r="AD13" s="11">
        <f t="shared" si="0"/>
        <v>6.1430465886213259E-2</v>
      </c>
      <c r="AE13" s="11">
        <f t="shared" si="0"/>
        <v>-2.1637708251405874E-2</v>
      </c>
      <c r="AF13" s="87">
        <f t="shared" si="0"/>
        <v>2.0249412106795539E-2</v>
      </c>
      <c r="AG13" s="87">
        <f t="shared" si="0"/>
        <v>6.5301469234199327E-2</v>
      </c>
      <c r="AH13" s="11">
        <f t="shared" si="0"/>
        <v>-4.9250879729722419E-2</v>
      </c>
      <c r="AI13" s="11">
        <f t="shared" si="0"/>
        <v>-1.0168856460216924E-2</v>
      </c>
      <c r="AJ13" s="87">
        <f t="shared" si="0"/>
        <v>-6.4042525062266487E-2</v>
      </c>
      <c r="AK13" s="87">
        <f t="shared" si="0"/>
        <v>-5.0188533317772621E-2</v>
      </c>
      <c r="AL13" s="11">
        <f t="shared" si="0"/>
        <v>6.9743099615594994E-2</v>
      </c>
      <c r="AM13" s="11">
        <f t="shared" si="0"/>
        <v>7.9758771477346224E-2</v>
      </c>
      <c r="AN13" s="88" t="s">
        <v>66</v>
      </c>
    </row>
    <row r="14" spans="1:276" s="252" customFormat="1" ht="15" customHeight="1">
      <c r="A14" s="88"/>
      <c r="B14" s="251"/>
      <c r="C14" s="88" t="s">
        <v>70</v>
      </c>
      <c r="D14" s="85">
        <v>724.00836970141097</v>
      </c>
      <c r="E14" s="85">
        <v>414.05543154761898</v>
      </c>
      <c r="F14" s="86">
        <v>74.669270504453706</v>
      </c>
      <c r="G14" s="86">
        <v>44.712397557448199</v>
      </c>
      <c r="H14" s="85">
        <v>729.74629789549567</v>
      </c>
      <c r="I14" s="85">
        <v>407.28295591291982</v>
      </c>
      <c r="J14" s="86">
        <v>71.821932113651499</v>
      </c>
      <c r="K14" s="86">
        <v>40.920340510656075</v>
      </c>
      <c r="L14" s="85">
        <v>759.47125831747337</v>
      </c>
      <c r="M14" s="85">
        <v>410.58188594586744</v>
      </c>
      <c r="N14" s="86">
        <v>67.477098440135848</v>
      </c>
      <c r="O14" s="86">
        <v>37.449803292539642</v>
      </c>
      <c r="P14" s="85">
        <v>731.35930647907253</v>
      </c>
      <c r="Q14" s="85">
        <v>447.96235875585921</v>
      </c>
      <c r="R14" s="86">
        <v>60.690530684712918</v>
      </c>
      <c r="S14" s="86">
        <v>37.759813133075539</v>
      </c>
      <c r="T14" s="85">
        <v>752.47744001117701</v>
      </c>
      <c r="U14" s="85">
        <v>406.42133026423033</v>
      </c>
      <c r="V14" s="86">
        <v>88.114254523188848</v>
      </c>
      <c r="W14" s="86">
        <v>47.67025525069463</v>
      </c>
      <c r="X14" s="87">
        <f t="shared" si="0"/>
        <v>7.9252235667539583E-3</v>
      </c>
      <c r="Y14" s="87">
        <f t="shared" si="0"/>
        <v>-1.6356446791159329E-2</v>
      </c>
      <c r="Z14" s="11">
        <f t="shared" si="0"/>
        <v>-3.8132666511485169E-2</v>
      </c>
      <c r="AA14" s="11">
        <f t="shared" si="0"/>
        <v>-8.4809968911193856E-2</v>
      </c>
      <c r="AB14" s="87">
        <f t="shared" si="0"/>
        <v>4.0733280192994492E-2</v>
      </c>
      <c r="AC14" s="87">
        <f t="shared" si="0"/>
        <v>8.0998479927869571E-3</v>
      </c>
      <c r="AD14" s="11">
        <f t="shared" si="0"/>
        <v>-6.0494525079614392E-2</v>
      </c>
      <c r="AE14" s="11">
        <f t="shared" si="0"/>
        <v>-8.4812031737924287E-2</v>
      </c>
      <c r="AF14" s="87">
        <f t="shared" si="0"/>
        <v>-3.701516223363055E-2</v>
      </c>
      <c r="AG14" s="87">
        <f t="shared" si="0"/>
        <v>9.1042674042663752E-2</v>
      </c>
      <c r="AH14" s="11">
        <f t="shared" si="0"/>
        <v>-0.10057586814352748</v>
      </c>
      <c r="AI14" s="11">
        <f t="shared" si="0"/>
        <v>8.2780098499917187E-3</v>
      </c>
      <c r="AJ14" s="87">
        <f t="shared" si="0"/>
        <v>2.8875182615466954E-2</v>
      </c>
      <c r="AK14" s="87">
        <f t="shared" si="0"/>
        <v>-9.2733301536767843E-2</v>
      </c>
      <c r="AL14" s="11">
        <f t="shared" si="0"/>
        <v>0.45186165830287561</v>
      </c>
      <c r="AM14" s="11">
        <f t="shared" si="0"/>
        <v>0.26246004138558843</v>
      </c>
      <c r="AN14" s="88" t="s">
        <v>70</v>
      </c>
    </row>
    <row r="15" spans="1:276" s="252" customFormat="1" ht="15" customHeight="1">
      <c r="A15" s="88"/>
      <c r="B15" s="251"/>
      <c r="C15" s="88" t="s">
        <v>68</v>
      </c>
      <c r="D15" s="85">
        <v>758.285158110015</v>
      </c>
      <c r="E15" s="85">
        <v>479.66349627987199</v>
      </c>
      <c r="F15" s="86">
        <v>75.197487940174895</v>
      </c>
      <c r="G15" s="86">
        <v>46.760573824953802</v>
      </c>
      <c r="H15" s="85">
        <v>789.90253633514556</v>
      </c>
      <c r="I15" s="85">
        <v>530.76521533227594</v>
      </c>
      <c r="J15" s="86">
        <v>66.3350682776356</v>
      </c>
      <c r="K15" s="86">
        <v>44.689801142591492</v>
      </c>
      <c r="L15" s="85">
        <v>819.03078620008637</v>
      </c>
      <c r="M15" s="85">
        <v>514.6915643158103</v>
      </c>
      <c r="N15" s="86">
        <v>68.829176786045522</v>
      </c>
      <c r="O15" s="86">
        <v>42.068036530801095</v>
      </c>
      <c r="P15" s="85">
        <v>868.48098238901127</v>
      </c>
      <c r="Q15" s="85">
        <v>485.86087889726048</v>
      </c>
      <c r="R15" s="86">
        <v>85.609718660789056</v>
      </c>
      <c r="S15" s="86">
        <v>47.289017690222764</v>
      </c>
      <c r="T15" s="85">
        <v>835.24973218372816</v>
      </c>
      <c r="U15" s="85">
        <v>484.87137613539494</v>
      </c>
      <c r="V15" s="86">
        <v>89.744473972764425</v>
      </c>
      <c r="W15" s="86">
        <v>52.021963326768635</v>
      </c>
      <c r="X15" s="87">
        <f t="shared" si="0"/>
        <v>4.1695894858255089E-2</v>
      </c>
      <c r="Y15" s="87">
        <f t="shared" si="0"/>
        <v>0.10653660211530314</v>
      </c>
      <c r="Z15" s="11">
        <f t="shared" si="0"/>
        <v>-0.11785526226075527</v>
      </c>
      <c r="AA15" s="11">
        <f t="shared" si="0"/>
        <v>-4.4284586628773215E-2</v>
      </c>
      <c r="AB15" s="87">
        <f t="shared" si="0"/>
        <v>3.6875751785891309E-2</v>
      </c>
      <c r="AC15" s="87">
        <f t="shared" si="0"/>
        <v>-3.0283919428297557E-2</v>
      </c>
      <c r="AD15" s="11">
        <f t="shared" si="0"/>
        <v>3.7598642364717216E-2</v>
      </c>
      <c r="AE15" s="11">
        <f t="shared" si="0"/>
        <v>-5.8665837501159279E-2</v>
      </c>
      <c r="AF15" s="87">
        <f t="shared" si="0"/>
        <v>6.0376480374260799E-2</v>
      </c>
      <c r="AG15" s="87">
        <f t="shared" si="0"/>
        <v>-5.6015461331438421E-2</v>
      </c>
      <c r="AH15" s="11">
        <f t="shared" si="0"/>
        <v>0.24379983399925886</v>
      </c>
      <c r="AI15" s="11">
        <f t="shared" si="0"/>
        <v>0.12410803046629004</v>
      </c>
      <c r="AJ15" s="87">
        <f t="shared" si="0"/>
        <v>-3.8263647539950485E-2</v>
      </c>
      <c r="AK15" s="87">
        <f t="shared" si="0"/>
        <v>-2.0365969042648313E-3</v>
      </c>
      <c r="AL15" s="11">
        <f t="shared" si="0"/>
        <v>4.8297732741751975E-2</v>
      </c>
      <c r="AM15" s="11">
        <f t="shared" si="0"/>
        <v>0.10008551388295017</v>
      </c>
      <c r="AN15" s="88" t="s">
        <v>68</v>
      </c>
    </row>
    <row r="16" spans="1:276" s="252" customFormat="1" ht="15" customHeight="1">
      <c r="A16" s="88"/>
      <c r="B16" s="251"/>
      <c r="C16" s="88" t="s">
        <v>65</v>
      </c>
      <c r="D16" s="85">
        <v>713.77861177805096</v>
      </c>
      <c r="E16" s="85">
        <v>305.722956485591</v>
      </c>
      <c r="F16" s="86">
        <v>84.496132301685506</v>
      </c>
      <c r="G16" s="86">
        <v>36.239236687631703</v>
      </c>
      <c r="H16" s="85">
        <v>678.66733569761789</v>
      </c>
      <c r="I16" s="85">
        <v>324.36166784123913</v>
      </c>
      <c r="J16" s="86">
        <v>73.237482269527135</v>
      </c>
      <c r="K16" s="86">
        <v>35.371225959485471</v>
      </c>
      <c r="L16" s="85">
        <v>657.91907416066499</v>
      </c>
      <c r="M16" s="85">
        <v>374.26822527780149</v>
      </c>
      <c r="N16" s="86">
        <v>63.214239401631112</v>
      </c>
      <c r="O16" s="86">
        <v>35.215609818261413</v>
      </c>
      <c r="P16" s="85">
        <v>821.54139873920951</v>
      </c>
      <c r="Q16" s="85">
        <v>345.41271079061642</v>
      </c>
      <c r="R16" s="86">
        <v>78.371538790349021</v>
      </c>
      <c r="S16" s="86">
        <v>33.303198289620376</v>
      </c>
      <c r="T16" s="85">
        <v>807.58901404385142</v>
      </c>
      <c r="U16" s="85">
        <v>325.84692143193371</v>
      </c>
      <c r="V16" s="86">
        <v>94.088040471128238</v>
      </c>
      <c r="W16" s="86">
        <v>36.927918977476061</v>
      </c>
      <c r="X16" s="87">
        <f t="shared" si="0"/>
        <v>-4.9190709137346467E-2</v>
      </c>
      <c r="Y16" s="87">
        <f t="shared" si="0"/>
        <v>6.0966018286319201E-2</v>
      </c>
      <c r="Z16" s="11">
        <f t="shared" si="0"/>
        <v>-0.13324456073279689</v>
      </c>
      <c r="AA16" s="11">
        <f t="shared" si="0"/>
        <v>-2.3952235407940559E-2</v>
      </c>
      <c r="AB16" s="87">
        <f t="shared" si="0"/>
        <v>-3.0572064464580828E-2</v>
      </c>
      <c r="AC16" s="87">
        <f t="shared" si="0"/>
        <v>0.15386083617312463</v>
      </c>
      <c r="AD16" s="11">
        <f t="shared" si="0"/>
        <v>-0.13685946809324612</v>
      </c>
      <c r="AE16" s="11">
        <f t="shared" si="0"/>
        <v>-4.3995122307126655E-3</v>
      </c>
      <c r="AF16" s="87">
        <f t="shared" si="0"/>
        <v>0.24869673338971721</v>
      </c>
      <c r="AG16" s="87">
        <f t="shared" si="0"/>
        <v>-7.709848856596635E-2</v>
      </c>
      <c r="AH16" s="11">
        <f t="shared" si="0"/>
        <v>0.23977666317261437</v>
      </c>
      <c r="AI16" s="11">
        <f t="shared" si="0"/>
        <v>-5.4305790486392058E-2</v>
      </c>
      <c r="AJ16" s="87">
        <f t="shared" si="0"/>
        <v>-1.698317907870539E-2</v>
      </c>
      <c r="AK16" s="87">
        <f t="shared" si="0"/>
        <v>-5.6644670990533275E-2</v>
      </c>
      <c r="AL16" s="11">
        <f t="shared" si="0"/>
        <v>0.20053838323657636</v>
      </c>
      <c r="AM16" s="11">
        <f t="shared" si="0"/>
        <v>0.10884001759631001</v>
      </c>
      <c r="AN16" s="88" t="s">
        <v>65</v>
      </c>
    </row>
    <row r="17" spans="1:40" s="244" customFormat="1" ht="15" customHeight="1">
      <c r="A17" s="250"/>
      <c r="B17" s="245"/>
      <c r="C17" s="9" t="s">
        <v>78</v>
      </c>
      <c r="D17" s="246">
        <v>679.23969077387403</v>
      </c>
      <c r="E17" s="246">
        <v>394.64448236632597</v>
      </c>
      <c r="F17" s="247">
        <v>69.925555613537099</v>
      </c>
      <c r="G17" s="247">
        <v>35.556836818368097</v>
      </c>
      <c r="H17" s="246">
        <v>759.88355991162109</v>
      </c>
      <c r="I17" s="246">
        <v>379.75485799701039</v>
      </c>
      <c r="J17" s="247">
        <v>81.00470223018749</v>
      </c>
      <c r="K17" s="247">
        <v>40.558109833971905</v>
      </c>
      <c r="L17" s="246">
        <v>777.80600975372158</v>
      </c>
      <c r="M17" s="246">
        <v>470.3752436647174</v>
      </c>
      <c r="N17" s="247">
        <v>60.455594856712409</v>
      </c>
      <c r="O17" s="247">
        <v>36.416147896623308</v>
      </c>
      <c r="P17" s="246">
        <v>714.08793095915541</v>
      </c>
      <c r="Q17" s="246">
        <v>431.86212121212128</v>
      </c>
      <c r="R17" s="247">
        <v>72.247378742028403</v>
      </c>
      <c r="S17" s="247">
        <v>42.277764293419636</v>
      </c>
      <c r="T17" s="246">
        <v>728.67728656741485</v>
      </c>
      <c r="U17" s="246">
        <v>377.06118881118914</v>
      </c>
      <c r="V17" s="247">
        <v>66.513770870346633</v>
      </c>
      <c r="W17" s="247">
        <v>35.403644123440571</v>
      </c>
      <c r="X17" s="248">
        <f t="shared" si="0"/>
        <v>0.11872667371052414</v>
      </c>
      <c r="Y17" s="248">
        <f t="shared" si="0"/>
        <v>-3.7729209540789621E-2</v>
      </c>
      <c r="Z17" s="249">
        <f t="shared" si="0"/>
        <v>0.15844202479966496</v>
      </c>
      <c r="AA17" s="249">
        <f t="shared" si="0"/>
        <v>0.14065573496178452</v>
      </c>
      <c r="AB17" s="248">
        <f t="shared" si="0"/>
        <v>2.3585784438059143E-2</v>
      </c>
      <c r="AC17" s="248">
        <f t="shared" si="0"/>
        <v>0.238628640975596</v>
      </c>
      <c r="AD17" s="249">
        <f t="shared" si="0"/>
        <v>-0.25367795705342622</v>
      </c>
      <c r="AE17" s="249">
        <f t="shared" si="0"/>
        <v>-0.10212413631463779</v>
      </c>
      <c r="AF17" s="248">
        <f t="shared" si="0"/>
        <v>-8.1920270601587908E-2</v>
      </c>
      <c r="AG17" s="248">
        <f t="shared" si="0"/>
        <v>-8.1877443533248995E-2</v>
      </c>
      <c r="AH17" s="249">
        <f t="shared" si="0"/>
        <v>0.1950486785096408</v>
      </c>
      <c r="AI17" s="249">
        <f t="shared" si="0"/>
        <v>0.16096201095832674</v>
      </c>
      <c r="AJ17" s="248">
        <f t="shared" si="0"/>
        <v>2.0430755059342776E-2</v>
      </c>
      <c r="AK17" s="248">
        <f t="shared" si="0"/>
        <v>-0.12689451032917776</v>
      </c>
      <c r="AL17" s="249">
        <f t="shared" si="0"/>
        <v>-7.9360773657333628E-2</v>
      </c>
      <c r="AM17" s="249">
        <f t="shared" si="0"/>
        <v>-0.16259422145103808</v>
      </c>
      <c r="AN17" s="9" t="s">
        <v>78</v>
      </c>
    </row>
    <row r="18" spans="1:40" s="244" customFormat="1" ht="15" customHeight="1">
      <c r="A18" s="250"/>
      <c r="B18" s="245"/>
      <c r="C18" s="9" t="s">
        <v>71</v>
      </c>
      <c r="D18" s="246">
        <v>774.87455548551304</v>
      </c>
      <c r="E18" s="246">
        <v>337.082321187584</v>
      </c>
      <c r="F18" s="247">
        <v>80.147368205141305</v>
      </c>
      <c r="G18" s="247">
        <v>35.324282279734099</v>
      </c>
      <c r="H18" s="246">
        <v>749.77792667565177</v>
      </c>
      <c r="I18" s="246">
        <v>329.41025164789414</v>
      </c>
      <c r="J18" s="247">
        <v>77.851273135216985</v>
      </c>
      <c r="K18" s="247">
        <v>34.578976692320389</v>
      </c>
      <c r="L18" s="246">
        <v>782.36562622653594</v>
      </c>
      <c r="M18" s="246">
        <v>348.92903828197956</v>
      </c>
      <c r="N18" s="247">
        <v>72.271774266186668</v>
      </c>
      <c r="O18" s="247">
        <v>32.226332764181372</v>
      </c>
      <c r="P18" s="246">
        <v>721.79787478496394</v>
      </c>
      <c r="Q18" s="246">
        <v>335.00328947368399</v>
      </c>
      <c r="R18" s="247">
        <v>75.758026362015912</v>
      </c>
      <c r="S18" s="247">
        <v>35.472309299895535</v>
      </c>
      <c r="T18" s="246">
        <v>722.16235662283032</v>
      </c>
      <c r="U18" s="246">
        <v>333.9894977168949</v>
      </c>
      <c r="V18" s="247">
        <v>73.959077983340521</v>
      </c>
      <c r="W18" s="247">
        <v>34.711323082763862</v>
      </c>
      <c r="X18" s="248">
        <f t="shared" si="0"/>
        <v>-3.2387989297359865E-2</v>
      </c>
      <c r="Y18" s="248">
        <f t="shared" si="0"/>
        <v>-2.2760225195614492E-2</v>
      </c>
      <c r="Z18" s="249">
        <f t="shared" si="0"/>
        <v>-2.8648415055218646E-2</v>
      </c>
      <c r="AA18" s="249">
        <f t="shared" si="0"/>
        <v>-2.109895911009918E-2</v>
      </c>
      <c r="AB18" s="248">
        <f t="shared" si="0"/>
        <v>4.3463135405133579E-2</v>
      </c>
      <c r="AC18" s="248">
        <f t="shared" si="0"/>
        <v>5.9253731589838265E-2</v>
      </c>
      <c r="AD18" s="249">
        <f t="shared" si="0"/>
        <v>-7.1668691394930595E-2</v>
      </c>
      <c r="AE18" s="249">
        <f t="shared" si="0"/>
        <v>-6.8036829113613195E-2</v>
      </c>
      <c r="AF18" s="248">
        <f t="shared" si="0"/>
        <v>-7.7416171430868097E-2</v>
      </c>
      <c r="AG18" s="248">
        <f t="shared" si="0"/>
        <v>-3.9909973892862882E-2</v>
      </c>
      <c r="AH18" s="249">
        <f t="shared" si="0"/>
        <v>4.823808646220451E-2</v>
      </c>
      <c r="AI18" s="249">
        <f t="shared" si="0"/>
        <v>0.10072435357342213</v>
      </c>
      <c r="AJ18" s="248">
        <f t="shared" si="0"/>
        <v>5.0496385567067037E-4</v>
      </c>
      <c r="AK18" s="248">
        <f t="shared" si="0"/>
        <v>-3.0262143347363768E-3</v>
      </c>
      <c r="AL18" s="249">
        <f t="shared" si="0"/>
        <v>-2.374597735794981E-2</v>
      </c>
      <c r="AM18" s="249">
        <f t="shared" si="0"/>
        <v>-2.1452965204436625E-2</v>
      </c>
      <c r="AN18" s="9" t="s">
        <v>71</v>
      </c>
    </row>
    <row r="19" spans="1:40" s="244" customFormat="1" ht="15" customHeight="1">
      <c r="A19" s="250"/>
      <c r="B19" s="245"/>
      <c r="C19" s="253" t="s">
        <v>74</v>
      </c>
      <c r="D19" s="254">
        <v>637.36725732437696</v>
      </c>
      <c r="E19" s="254">
        <v>388.14461438331301</v>
      </c>
      <c r="F19" s="254">
        <v>66.468318345722494</v>
      </c>
      <c r="G19" s="254">
        <v>40.642639932184302</v>
      </c>
      <c r="H19" s="254">
        <v>643.17659762201754</v>
      </c>
      <c r="I19" s="254">
        <v>376.69051645709465</v>
      </c>
      <c r="J19" s="254">
        <v>68.307611983919543</v>
      </c>
      <c r="K19" s="254">
        <v>40.062917528009486</v>
      </c>
      <c r="L19" s="254">
        <v>630.41157436711387</v>
      </c>
      <c r="M19" s="254">
        <v>357.95475030382158</v>
      </c>
      <c r="N19" s="254">
        <v>65.273888009829918</v>
      </c>
      <c r="O19" s="254">
        <v>37.178670560809259</v>
      </c>
      <c r="P19" s="254">
        <v>653.13452385656899</v>
      </c>
      <c r="Q19" s="254">
        <v>359.88552289794779</v>
      </c>
      <c r="R19" s="254">
        <v>67.447191395233872</v>
      </c>
      <c r="S19" s="254">
        <v>37.314044359511058</v>
      </c>
      <c r="T19" s="254">
        <v>673.03015379474505</v>
      </c>
      <c r="U19" s="254">
        <v>353.1865417631916</v>
      </c>
      <c r="V19" s="254">
        <v>71.295741495141186</v>
      </c>
      <c r="W19" s="254">
        <v>37.557843731647338</v>
      </c>
      <c r="X19" s="255">
        <f t="shared" si="0"/>
        <v>9.1145885372709845E-3</v>
      </c>
      <c r="Y19" s="255">
        <f t="shared" si="0"/>
        <v>-2.9509872098616441E-2</v>
      </c>
      <c r="Z19" s="255">
        <f t="shared" si="0"/>
        <v>2.7671734203208009E-2</v>
      </c>
      <c r="AA19" s="255">
        <f t="shared" si="0"/>
        <v>-1.4263896369481222E-2</v>
      </c>
      <c r="AB19" s="255">
        <f t="shared" si="0"/>
        <v>-1.9846840357841233E-2</v>
      </c>
      <c r="AC19" s="255">
        <f t="shared" si="0"/>
        <v>-4.9737822787495278E-2</v>
      </c>
      <c r="AD19" s="255">
        <f t="shared" si="0"/>
        <v>-4.441267797216808E-2</v>
      </c>
      <c r="AE19" s="255">
        <f t="shared" si="0"/>
        <v>-7.199293374437199E-2</v>
      </c>
      <c r="AF19" s="255">
        <f t="shared" si="0"/>
        <v>3.6044626103616917E-2</v>
      </c>
      <c r="AG19" s="255">
        <f t="shared" si="0"/>
        <v>5.3939013031323313E-3</v>
      </c>
      <c r="AH19" s="255">
        <f t="shared" si="0"/>
        <v>3.3295142233241259E-2</v>
      </c>
      <c r="AI19" s="255">
        <f t="shared" si="0"/>
        <v>3.6411683543224882E-3</v>
      </c>
      <c r="AJ19" s="255">
        <f t="shared" si="0"/>
        <v>3.046176432490233E-2</v>
      </c>
      <c r="AK19" s="255">
        <f t="shared" si="0"/>
        <v>-1.8614200095667166E-2</v>
      </c>
      <c r="AL19" s="255">
        <f t="shared" si="0"/>
        <v>5.7060198064515344E-2</v>
      </c>
      <c r="AM19" s="255">
        <f t="shared" si="0"/>
        <v>6.5337160932579241E-3</v>
      </c>
      <c r="AN19" s="253" t="s">
        <v>74</v>
      </c>
    </row>
    <row r="20" spans="1:40" s="244" customFormat="1" ht="15" customHeight="1">
      <c r="A20" s="250"/>
      <c r="B20" s="245"/>
      <c r="C20" s="9" t="s">
        <v>69</v>
      </c>
      <c r="D20" s="246">
        <v>566.79772698719705</v>
      </c>
      <c r="E20" s="246">
        <v>412.26003166070399</v>
      </c>
      <c r="F20" s="247">
        <v>58.336013863258501</v>
      </c>
      <c r="G20" s="247">
        <v>42.566159643613901</v>
      </c>
      <c r="H20" s="246">
        <v>539.65196832336642</v>
      </c>
      <c r="I20" s="246">
        <v>370.52899487247851</v>
      </c>
      <c r="J20" s="247">
        <v>55.900964002711412</v>
      </c>
      <c r="K20" s="247">
        <v>38.286385669917728</v>
      </c>
      <c r="L20" s="246">
        <v>529.11505623054427</v>
      </c>
      <c r="M20" s="246">
        <v>326.68363853135287</v>
      </c>
      <c r="N20" s="247">
        <v>53.392893680439414</v>
      </c>
      <c r="O20" s="247">
        <v>32.941953919426957</v>
      </c>
      <c r="P20" s="246">
        <v>597.38443624579804</v>
      </c>
      <c r="Q20" s="246">
        <v>331.8469158210018</v>
      </c>
      <c r="R20" s="247">
        <v>59.764696850586574</v>
      </c>
      <c r="S20" s="247">
        <v>33.165187636417848</v>
      </c>
      <c r="T20" s="246">
        <v>583.45661515150618</v>
      </c>
      <c r="U20" s="246">
        <v>316.21465828900227</v>
      </c>
      <c r="V20" s="247">
        <v>60.269962104715248</v>
      </c>
      <c r="W20" s="247">
        <v>32.689464167782255</v>
      </c>
      <c r="X20" s="248">
        <f t="shared" si="0"/>
        <v>-4.7893203115198513E-2</v>
      </c>
      <c r="Y20" s="248">
        <f t="shared" si="0"/>
        <v>-0.10122503658703141</v>
      </c>
      <c r="Z20" s="249">
        <f t="shared" si="0"/>
        <v>-4.1741793778624081E-2</v>
      </c>
      <c r="AA20" s="249">
        <f t="shared" si="0"/>
        <v>-0.10054404742003209</v>
      </c>
      <c r="AB20" s="248">
        <f t="shared" si="0"/>
        <v>-1.952538434272566E-2</v>
      </c>
      <c r="AC20" s="248">
        <f t="shared" si="0"/>
        <v>-0.1183317822569202</v>
      </c>
      <c r="AD20" s="249">
        <f t="shared" si="0"/>
        <v>-4.4866316118454486E-2</v>
      </c>
      <c r="AE20" s="249">
        <f t="shared" si="0"/>
        <v>-0.13959091872936913</v>
      </c>
      <c r="AF20" s="248">
        <f t="shared" si="0"/>
        <v>0.12902558566677347</v>
      </c>
      <c r="AG20" s="248">
        <f t="shared" si="0"/>
        <v>1.5805129736099044E-2</v>
      </c>
      <c r="AH20" s="249">
        <f t="shared" si="0"/>
        <v>0.11933803790974307</v>
      </c>
      <c r="AI20" s="249">
        <f t="shared" si="0"/>
        <v>6.776577902358083E-3</v>
      </c>
      <c r="AJ20" s="248">
        <f t="shared" si="0"/>
        <v>-2.3314670167538742E-2</v>
      </c>
      <c r="AK20" s="248">
        <f t="shared" si="0"/>
        <v>-4.7106833864418274E-2</v>
      </c>
      <c r="AL20" s="249">
        <f t="shared" si="0"/>
        <v>8.4542427345000171E-3</v>
      </c>
      <c r="AM20" s="249">
        <f t="shared" si="0"/>
        <v>-1.4344060822174098E-2</v>
      </c>
      <c r="AN20" s="9" t="s">
        <v>69</v>
      </c>
    </row>
    <row r="21" spans="1:40" s="244" customFormat="1" ht="15" customHeight="1">
      <c r="A21" s="250"/>
      <c r="B21" s="245"/>
      <c r="C21" s="9" t="s">
        <v>82</v>
      </c>
      <c r="D21" s="246">
        <v>501.12180882247998</v>
      </c>
      <c r="E21" s="246">
        <v>351.23191440308398</v>
      </c>
      <c r="F21" s="247">
        <v>73.188751010941701</v>
      </c>
      <c r="G21" s="247">
        <v>51.275390960856498</v>
      </c>
      <c r="H21" s="246">
        <v>495.81818437929809</v>
      </c>
      <c r="I21" s="246">
        <v>339.11581428034975</v>
      </c>
      <c r="J21" s="247">
        <v>73.948275529781526</v>
      </c>
      <c r="K21" s="247">
        <v>50.91419447203463</v>
      </c>
      <c r="L21" s="246">
        <v>458.06965964166938</v>
      </c>
      <c r="M21" s="246">
        <v>328.48909725428297</v>
      </c>
      <c r="N21" s="247">
        <v>69.92608707540721</v>
      </c>
      <c r="O21" s="247">
        <v>50.309491282641986</v>
      </c>
      <c r="P21" s="246">
        <v>479.13985116860067</v>
      </c>
      <c r="Q21" s="246">
        <v>315.34543830105707</v>
      </c>
      <c r="R21" s="247">
        <v>69.51144215481122</v>
      </c>
      <c r="S21" s="247">
        <v>46.041772731122158</v>
      </c>
      <c r="T21" s="246">
        <v>486.9463681122142</v>
      </c>
      <c r="U21" s="246">
        <v>310.09300909148322</v>
      </c>
      <c r="V21" s="247">
        <v>69.102515229761863</v>
      </c>
      <c r="W21" s="247">
        <v>44.404004508777703</v>
      </c>
      <c r="X21" s="248">
        <f t="shared" si="0"/>
        <v>-1.0583503551051088E-2</v>
      </c>
      <c r="Y21" s="248">
        <f t="shared" si="0"/>
        <v>-3.4496011398410187E-2</v>
      </c>
      <c r="Z21" s="249">
        <f t="shared" si="0"/>
        <v>1.0377612793614599E-2</v>
      </c>
      <c r="AA21" s="249">
        <f t="shared" si="0"/>
        <v>-7.0442464124281789E-3</v>
      </c>
      <c r="AB21" s="248">
        <f t="shared" si="0"/>
        <v>-7.6133804541447248E-2</v>
      </c>
      <c r="AC21" s="248">
        <f t="shared" si="0"/>
        <v>-3.1336542203489248E-2</v>
      </c>
      <c r="AD21" s="249">
        <f t="shared" si="0"/>
        <v>-5.4391916857539746E-2</v>
      </c>
      <c r="AE21" s="249">
        <f t="shared" si="0"/>
        <v>-1.1876907720199448E-2</v>
      </c>
      <c r="AF21" s="248">
        <f t="shared" si="0"/>
        <v>4.5997788946366081E-2</v>
      </c>
      <c r="AG21" s="248">
        <f t="shared" si="0"/>
        <v>-4.00124663591237E-2</v>
      </c>
      <c r="AH21" s="249">
        <f t="shared" si="0"/>
        <v>-5.9297600929513195E-3</v>
      </c>
      <c r="AI21" s="249">
        <f t="shared" si="0"/>
        <v>-8.4829292499570497E-2</v>
      </c>
      <c r="AJ21" s="248">
        <f t="shared" si="0"/>
        <v>1.6292773236402214E-2</v>
      </c>
      <c r="AK21" s="248">
        <f t="shared" si="0"/>
        <v>-1.6656112857923788E-2</v>
      </c>
      <c r="AL21" s="249">
        <f t="shared" si="0"/>
        <v>-5.882872119652216E-3</v>
      </c>
      <c r="AM21" s="249">
        <f t="shared" si="0"/>
        <v>-3.5571354559017609E-2</v>
      </c>
      <c r="AN21" s="9" t="s">
        <v>82</v>
      </c>
    </row>
    <row r="22" spans="1:40" s="252" customFormat="1" ht="15" customHeight="1">
      <c r="A22" s="88"/>
      <c r="B22" s="251"/>
      <c r="C22" s="88" t="s">
        <v>79</v>
      </c>
      <c r="D22" s="85" t="s">
        <v>81</v>
      </c>
      <c r="E22" s="85" t="s">
        <v>81</v>
      </c>
      <c r="F22" s="86" t="s">
        <v>81</v>
      </c>
      <c r="G22" s="86" t="s">
        <v>81</v>
      </c>
      <c r="H22" s="85">
        <v>521.13222803318104</v>
      </c>
      <c r="I22" s="85">
        <v>345.69810671032832</v>
      </c>
      <c r="J22" s="86">
        <v>75.128581545583842</v>
      </c>
      <c r="K22" s="86">
        <v>50.147299380970644</v>
      </c>
      <c r="L22" s="85">
        <v>475.08556452670211</v>
      </c>
      <c r="M22" s="85">
        <v>336.62210772901955</v>
      </c>
      <c r="N22" s="86">
        <v>70.500359736968207</v>
      </c>
      <c r="O22" s="86">
        <v>49.818920536734431</v>
      </c>
      <c r="P22" s="85">
        <v>492.84480416910333</v>
      </c>
      <c r="Q22" s="85">
        <v>320.16480096572803</v>
      </c>
      <c r="R22" s="86">
        <v>69.936137302383273</v>
      </c>
      <c r="S22" s="86">
        <v>45.520706038964903</v>
      </c>
      <c r="T22" s="85">
        <v>503.21928677234632</v>
      </c>
      <c r="U22" s="85">
        <v>315.94160903648765</v>
      </c>
      <c r="V22" s="86">
        <v>69.655482124091051</v>
      </c>
      <c r="W22" s="86">
        <v>44.042525589018517</v>
      </c>
      <c r="X22" s="87" t="s">
        <v>81</v>
      </c>
      <c r="Y22" s="87" t="s">
        <v>81</v>
      </c>
      <c r="Z22" s="11" t="s">
        <v>81</v>
      </c>
      <c r="AA22" s="11" t="s">
        <v>81</v>
      </c>
      <c r="AB22" s="87">
        <f t="shared" si="0"/>
        <v>-8.8358886726819463E-2</v>
      </c>
      <c r="AC22" s="87">
        <f t="shared" si="0"/>
        <v>-2.625411827584534E-2</v>
      </c>
      <c r="AD22" s="11">
        <f t="shared" si="0"/>
        <v>-6.1604008932439225E-2</v>
      </c>
      <c r="AE22" s="11">
        <f t="shared" si="0"/>
        <v>-6.5482857160763519E-3</v>
      </c>
      <c r="AF22" s="87">
        <f t="shared" si="0"/>
        <v>3.7381139248239714E-2</v>
      </c>
      <c r="AG22" s="87">
        <f t="shared" si="0"/>
        <v>-4.8889560089557804E-2</v>
      </c>
      <c r="AH22" s="11">
        <f t="shared" si="0"/>
        <v>-8.003114263388289E-3</v>
      </c>
      <c r="AI22" s="11">
        <f t="shared" si="0"/>
        <v>-8.6276748903063916E-2</v>
      </c>
      <c r="AJ22" s="87">
        <f t="shared" si="0"/>
        <v>2.1050201839367233E-2</v>
      </c>
      <c r="AK22" s="87">
        <f t="shared" si="0"/>
        <v>-1.3190681538075899E-2</v>
      </c>
      <c r="AL22" s="11">
        <f t="shared" si="0"/>
        <v>-4.0130208661475208E-3</v>
      </c>
      <c r="AM22" s="11">
        <f t="shared" si="0"/>
        <v>-3.2472704810006414E-2</v>
      </c>
      <c r="AN22" s="88" t="s">
        <v>79</v>
      </c>
    </row>
    <row r="23" spans="1:40" s="252" customFormat="1" ht="15" customHeight="1">
      <c r="B23" s="251"/>
      <c r="C23" s="88" t="s">
        <v>84</v>
      </c>
      <c r="D23" s="85" t="s">
        <v>81</v>
      </c>
      <c r="E23" s="85" t="s">
        <v>81</v>
      </c>
      <c r="F23" s="86" t="s">
        <v>81</v>
      </c>
      <c r="G23" s="86" t="s">
        <v>81</v>
      </c>
      <c r="H23" s="85">
        <v>129.27767390450717</v>
      </c>
      <c r="I23" s="85">
        <v>248.28796844181457</v>
      </c>
      <c r="J23" s="86">
        <v>38.57478979408684</v>
      </c>
      <c r="K23" s="86">
        <v>72.097365406643803</v>
      </c>
      <c r="L23" s="85">
        <v>141.36846441075389</v>
      </c>
      <c r="M23" s="85">
        <v>209.05707070707081</v>
      </c>
      <c r="N23" s="86">
        <v>46.324129580924982</v>
      </c>
      <c r="O23" s="86">
        <v>65.578738910012689</v>
      </c>
      <c r="P23" s="85">
        <v>147.27367743600163</v>
      </c>
      <c r="Q23" s="85">
        <v>217.09523809523807</v>
      </c>
      <c r="R23" s="86">
        <v>46.586571433837229</v>
      </c>
      <c r="S23" s="86">
        <v>70.201992753623173</v>
      </c>
      <c r="T23" s="85">
        <v>121.77432436994656</v>
      </c>
      <c r="U23" s="85">
        <v>189.48872180451136</v>
      </c>
      <c r="V23" s="86">
        <v>39.80172469679183</v>
      </c>
      <c r="W23" s="86">
        <v>61.860579283259696</v>
      </c>
      <c r="X23" s="87" t="s">
        <v>81</v>
      </c>
      <c r="Y23" s="87" t="s">
        <v>81</v>
      </c>
      <c r="Z23" s="11" t="s">
        <v>81</v>
      </c>
      <c r="AA23" s="11" t="s">
        <v>81</v>
      </c>
      <c r="AB23" s="87">
        <f t="shared" ref="AB23:AM25" si="1">L23/H23-1</f>
        <v>9.3525743007858875E-2</v>
      </c>
      <c r="AC23" s="87">
        <f t="shared" si="1"/>
        <v>-0.15800563346240992</v>
      </c>
      <c r="AD23" s="11">
        <f t="shared" si="1"/>
        <v>0.20089130305581193</v>
      </c>
      <c r="AE23" s="11">
        <f t="shared" si="1"/>
        <v>-9.0414212223494328E-2</v>
      </c>
      <c r="AF23" s="87">
        <f t="shared" si="1"/>
        <v>4.1771784463116246E-2</v>
      </c>
      <c r="AG23" s="87">
        <f t="shared" si="1"/>
        <v>3.8449631772705217E-2</v>
      </c>
      <c r="AH23" s="11">
        <f t="shared" si="1"/>
        <v>5.6653380276423526E-3</v>
      </c>
      <c r="AI23" s="11">
        <f t="shared" si="1"/>
        <v>7.0499279499023793E-2</v>
      </c>
      <c r="AJ23" s="87">
        <f t="shared" si="1"/>
        <v>-0.1731426383179433</v>
      </c>
      <c r="AK23" s="87">
        <f t="shared" si="1"/>
        <v>-0.12716315904919084</v>
      </c>
      <c r="AL23" s="11">
        <f t="shared" si="1"/>
        <v>-0.14563953792309692</v>
      </c>
      <c r="AM23" s="11">
        <f t="shared" si="1"/>
        <v>-0.11882018078372814</v>
      </c>
      <c r="AN23" s="88" t="s">
        <v>84</v>
      </c>
    </row>
    <row r="24" spans="1:40" s="244" customFormat="1" ht="15" customHeight="1">
      <c r="B24" s="245"/>
      <c r="C24" s="9" t="s">
        <v>76</v>
      </c>
      <c r="D24" s="246">
        <v>470.44104692619999</v>
      </c>
      <c r="E24" s="246">
        <v>560.22699485199405</v>
      </c>
      <c r="F24" s="247">
        <v>52.867153481934601</v>
      </c>
      <c r="G24" s="247">
        <v>61.508601808675998</v>
      </c>
      <c r="H24" s="246">
        <v>421.18860218320384</v>
      </c>
      <c r="I24" s="246">
        <v>580.75566107693385</v>
      </c>
      <c r="J24" s="247">
        <v>47.841696006431469</v>
      </c>
      <c r="K24" s="247">
        <v>65.343747666297631</v>
      </c>
      <c r="L24" s="246">
        <v>458.02353040831582</v>
      </c>
      <c r="M24" s="246">
        <v>450.80732602426878</v>
      </c>
      <c r="N24" s="247">
        <v>58.978372408742025</v>
      </c>
      <c r="O24" s="247">
        <v>57.470470370643547</v>
      </c>
      <c r="P24" s="246">
        <v>506.82196083516783</v>
      </c>
      <c r="Q24" s="246">
        <v>538.27713178294607</v>
      </c>
      <c r="R24" s="247">
        <v>49.295753029560387</v>
      </c>
      <c r="S24" s="247">
        <v>52.218650122203435</v>
      </c>
      <c r="T24" s="246">
        <v>474.59226555780566</v>
      </c>
      <c r="U24" s="246">
        <v>471.87962962962985</v>
      </c>
      <c r="V24" s="247">
        <v>53.660736864017309</v>
      </c>
      <c r="W24" s="247">
        <v>54.0664120517717</v>
      </c>
      <c r="X24" s="248">
        <f t="shared" ref="X24:AI25" si="2">H24/D24-1</f>
        <v>-0.10469419083391029</v>
      </c>
      <c r="Y24" s="248">
        <f t="shared" si="2"/>
        <v>3.6643479185367145E-2</v>
      </c>
      <c r="Z24" s="249">
        <f t="shared" si="2"/>
        <v>-9.5058219414449807E-2</v>
      </c>
      <c r="AA24" s="249">
        <f t="shared" si="2"/>
        <v>6.2351374358190492E-2</v>
      </c>
      <c r="AB24" s="248">
        <f t="shared" si="2"/>
        <v>8.7454712768058052E-2</v>
      </c>
      <c r="AC24" s="248">
        <f t="shared" si="2"/>
        <v>-0.22375732818805971</v>
      </c>
      <c r="AD24" s="249">
        <f t="shared" si="2"/>
        <v>0.23278180608006505</v>
      </c>
      <c r="AE24" s="249">
        <f t="shared" si="2"/>
        <v>-0.12049013986559098</v>
      </c>
      <c r="AF24" s="248">
        <f t="shared" si="2"/>
        <v>0.10654131761167274</v>
      </c>
      <c r="AG24" s="248">
        <f t="shared" si="1"/>
        <v>0.19402924644123565</v>
      </c>
      <c r="AH24" s="249">
        <f t="shared" si="1"/>
        <v>-0.16417237342660951</v>
      </c>
      <c r="AI24" s="249">
        <f t="shared" si="1"/>
        <v>-9.1382934828436513E-2</v>
      </c>
      <c r="AJ24" s="248">
        <f t="shared" si="1"/>
        <v>-6.3591749702898381E-2</v>
      </c>
      <c r="AK24" s="248">
        <f t="shared" si="1"/>
        <v>-0.12335189112230438</v>
      </c>
      <c r="AL24" s="249">
        <f t="shared" si="1"/>
        <v>8.8546853759175592E-2</v>
      </c>
      <c r="AM24" s="249">
        <f t="shared" si="1"/>
        <v>3.5385095655366072E-2</v>
      </c>
      <c r="AN24" s="9" t="s">
        <v>76</v>
      </c>
    </row>
    <row r="25" spans="1:40" s="244" customFormat="1" ht="15" customHeight="1">
      <c r="B25" s="245"/>
      <c r="C25" s="9" t="s">
        <v>142</v>
      </c>
      <c r="D25" s="246">
        <v>700.42645430130904</v>
      </c>
      <c r="E25" s="246">
        <v>469.28937091958801</v>
      </c>
      <c r="F25" s="247">
        <v>76.077483808162398</v>
      </c>
      <c r="G25" s="247">
        <v>52.595827608723603</v>
      </c>
      <c r="H25" s="246">
        <v>812.64253904892769</v>
      </c>
      <c r="I25" s="246">
        <v>481.14174112095287</v>
      </c>
      <c r="J25" s="247">
        <v>88.403549284421985</v>
      </c>
      <c r="K25" s="247">
        <v>49.41392425238309</v>
      </c>
      <c r="L25" s="246">
        <v>780.26742308793234</v>
      </c>
      <c r="M25" s="246">
        <v>503.24756625092073</v>
      </c>
      <c r="N25" s="247">
        <v>87.348846046532429</v>
      </c>
      <c r="O25" s="247">
        <v>57.930334250635639</v>
      </c>
      <c r="P25" s="246">
        <v>766.85872191987266</v>
      </c>
      <c r="Q25" s="246">
        <v>452.67609671562934</v>
      </c>
      <c r="R25" s="247">
        <v>77.670047450781382</v>
      </c>
      <c r="S25" s="247">
        <v>48.743586760200131</v>
      </c>
      <c r="T25" s="246">
        <v>768.41834845371955</v>
      </c>
      <c r="U25" s="246">
        <v>472.1541222984539</v>
      </c>
      <c r="V25" s="247">
        <v>82.296656454765582</v>
      </c>
      <c r="W25" s="247">
        <v>51.623441229835919</v>
      </c>
      <c r="X25" s="248">
        <f t="shared" si="2"/>
        <v>0.16021108862822242</v>
      </c>
      <c r="Y25" s="248">
        <f t="shared" si="2"/>
        <v>2.525599541736856E-2</v>
      </c>
      <c r="Z25" s="249">
        <f t="shared" si="2"/>
        <v>0.16201988892457453</v>
      </c>
      <c r="AA25" s="249">
        <f t="shared" si="2"/>
        <v>-6.0497258071717464E-2</v>
      </c>
      <c r="AB25" s="248">
        <f t="shared" si="2"/>
        <v>-3.9839307451078554E-2</v>
      </c>
      <c r="AC25" s="248">
        <f t="shared" si="2"/>
        <v>4.5944517468940127E-2</v>
      </c>
      <c r="AD25" s="249">
        <f t="shared" si="2"/>
        <v>-1.1930553087820539E-2</v>
      </c>
      <c r="AE25" s="249">
        <f t="shared" si="2"/>
        <v>0.17234838412660225</v>
      </c>
      <c r="AF25" s="248">
        <f t="shared" si="2"/>
        <v>-1.7184750729428599E-2</v>
      </c>
      <c r="AG25" s="248">
        <f t="shared" si="2"/>
        <v>-0.10049024163601483</v>
      </c>
      <c r="AH25" s="249">
        <f t="shared" si="2"/>
        <v>-0.11080625599329574</v>
      </c>
      <c r="AI25" s="249">
        <f t="shared" si="2"/>
        <v>-0.15858267709433604</v>
      </c>
      <c r="AJ25" s="248">
        <f t="shared" si="1"/>
        <v>2.0337860016017562E-3</v>
      </c>
      <c r="AK25" s="248">
        <f t="shared" si="1"/>
        <v>4.3028615215485067E-2</v>
      </c>
      <c r="AL25" s="249">
        <f t="shared" si="1"/>
        <v>5.9567480075456647E-2</v>
      </c>
      <c r="AM25" s="249">
        <f t="shared" si="1"/>
        <v>5.9081710252542052E-2</v>
      </c>
      <c r="AN25" s="9" t="s">
        <v>142</v>
      </c>
    </row>
    <row r="26" spans="1:40" ht="15" customHeight="1">
      <c r="C26" s="293" t="s">
        <v>143</v>
      </c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</row>
    <row r="27" spans="1:40" ht="12.75" customHeight="1"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N27" s="256"/>
    </row>
    <row r="28" spans="1:40"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N28" s="256"/>
    </row>
    <row r="30" spans="1:40" ht="34.5" hidden="1" customHeight="1">
      <c r="C30" s="299" t="s">
        <v>136</v>
      </c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40" ht="12.75" hidden="1" customHeight="1">
      <c r="C31" s="257"/>
      <c r="D31" s="297" t="s">
        <v>134</v>
      </c>
      <c r="E31" s="297"/>
      <c r="F31" s="297"/>
      <c r="G31" s="297"/>
      <c r="H31" s="297" t="s">
        <v>144</v>
      </c>
      <c r="I31" s="297"/>
      <c r="J31" s="297"/>
      <c r="K31" s="297"/>
      <c r="L31" s="297" t="str">
        <f>actualizaciones!$M$7</f>
        <v>var. Invierno 08-09/09-10</v>
      </c>
      <c r="M31" s="297"/>
      <c r="N31" s="297"/>
      <c r="O31" s="297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N31" s="257"/>
    </row>
    <row r="32" spans="1:40" ht="12.75" hidden="1" customHeight="1">
      <c r="C32" s="234"/>
      <c r="D32" s="296" t="s">
        <v>138</v>
      </c>
      <c r="E32" s="296"/>
      <c r="F32" s="297" t="s">
        <v>139</v>
      </c>
      <c r="G32" s="297"/>
      <c r="H32" s="296" t="s">
        <v>138</v>
      </c>
      <c r="I32" s="296"/>
      <c r="J32" s="297" t="s">
        <v>139</v>
      </c>
      <c r="K32" s="297"/>
      <c r="L32" s="296" t="s">
        <v>138</v>
      </c>
      <c r="M32" s="296"/>
      <c r="N32" s="297" t="s">
        <v>139</v>
      </c>
      <c r="O32" s="297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N32" s="234"/>
    </row>
    <row r="33" spans="3:40" hidden="1">
      <c r="C33" s="234"/>
      <c r="D33" s="233" t="s">
        <v>140</v>
      </c>
      <c r="E33" s="233" t="s">
        <v>141</v>
      </c>
      <c r="F33" s="234" t="s">
        <v>140</v>
      </c>
      <c r="G33" s="234" t="s">
        <v>141</v>
      </c>
      <c r="H33" s="233" t="s">
        <v>140</v>
      </c>
      <c r="I33" s="233" t="s">
        <v>141</v>
      </c>
      <c r="J33" s="234" t="s">
        <v>140</v>
      </c>
      <c r="K33" s="234" t="s">
        <v>141</v>
      </c>
      <c r="L33" s="233" t="s">
        <v>140</v>
      </c>
      <c r="M33" s="233" t="s">
        <v>141</v>
      </c>
      <c r="N33" s="234" t="s">
        <v>140</v>
      </c>
      <c r="O33" s="234" t="s">
        <v>141</v>
      </c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N33" s="234"/>
    </row>
    <row r="34" spans="3:40" hidden="1">
      <c r="C34" s="258" t="s">
        <v>77</v>
      </c>
      <c r="D34" s="259">
        <v>979.1951271853593</v>
      </c>
      <c r="E34" s="259">
        <v>407.57417169968261</v>
      </c>
      <c r="F34" s="260">
        <v>86.161061915896028</v>
      </c>
      <c r="G34" s="260">
        <v>36.024027508913363</v>
      </c>
      <c r="H34" s="259">
        <v>918.17061630618616</v>
      </c>
      <c r="I34" s="259">
        <v>504.88012400565719</v>
      </c>
      <c r="J34" s="260">
        <v>73.199043934288696</v>
      </c>
      <c r="K34" s="260">
        <v>40.563018509856221</v>
      </c>
      <c r="L34" s="11">
        <f>H34/D34-1</f>
        <v>-6.2321093298926655E-2</v>
      </c>
      <c r="M34" s="11">
        <f>I34/E34-1</f>
        <v>0.23874415765892443</v>
      </c>
      <c r="N34" s="87">
        <f>J34/F34-1</f>
        <v>-0.15043939447101851</v>
      </c>
      <c r="O34" s="87">
        <f>K34/G34-1</f>
        <v>0.12599898775393115</v>
      </c>
      <c r="X34" s="261"/>
      <c r="Y34" s="261"/>
      <c r="Z34" s="28"/>
      <c r="AA34" s="28"/>
      <c r="AB34" s="28"/>
      <c r="AC34" s="28"/>
      <c r="AD34" s="28"/>
      <c r="AE34" s="28"/>
      <c r="AF34" s="28"/>
      <c r="AG34" s="28"/>
      <c r="AN34" s="258" t="s">
        <v>77</v>
      </c>
    </row>
    <row r="35" spans="3:40" hidden="1">
      <c r="C35" s="258" t="s">
        <v>76</v>
      </c>
      <c r="D35" s="259">
        <v>443.90253052752922</v>
      </c>
      <c r="E35" s="259">
        <v>521.53346994535536</v>
      </c>
      <c r="F35" s="260">
        <v>59.023051150474764</v>
      </c>
      <c r="G35" s="260">
        <v>64.991913517194448</v>
      </c>
      <c r="H35" s="259">
        <v>523.42648033125727</v>
      </c>
      <c r="I35" s="259">
        <v>446.86011904761904</v>
      </c>
      <c r="J35" s="260">
        <v>65.274361076603824</v>
      </c>
      <c r="K35" s="260">
        <v>55.058672533920067</v>
      </c>
      <c r="L35" s="11">
        <f t="shared" ref="L35:O38" si="3">H35/D35-1</f>
        <v>0.179147322519704</v>
      </c>
      <c r="M35" s="11">
        <f t="shared" si="3"/>
        <v>-0.14318036176194093</v>
      </c>
      <c r="N35" s="87">
        <f t="shared" si="3"/>
        <v>0.10591302557693649</v>
      </c>
      <c r="O35" s="87">
        <f t="shared" si="3"/>
        <v>-0.15283810624603955</v>
      </c>
      <c r="X35" s="261"/>
      <c r="Y35" s="261"/>
      <c r="Z35" s="28"/>
      <c r="AA35" s="28"/>
      <c r="AB35" s="28"/>
      <c r="AC35" s="28"/>
      <c r="AD35" s="28"/>
      <c r="AE35" s="28"/>
      <c r="AF35" s="28"/>
      <c r="AG35" s="28"/>
      <c r="AN35" s="258" t="s">
        <v>76</v>
      </c>
    </row>
    <row r="36" spans="3:40" hidden="1">
      <c r="C36" s="258" t="s">
        <v>78</v>
      </c>
      <c r="D36" s="259">
        <v>822.0057542493746</v>
      </c>
      <c r="E36" s="259">
        <v>509.72625448028691</v>
      </c>
      <c r="F36" s="260">
        <v>56.360650204198826</v>
      </c>
      <c r="G36" s="260">
        <v>35.075502528055246</v>
      </c>
      <c r="H36" s="259">
        <v>716.97558310059105</v>
      </c>
      <c r="I36" s="259">
        <v>374.83939393939403</v>
      </c>
      <c r="J36" s="260">
        <v>67.805046387796679</v>
      </c>
      <c r="K36" s="260">
        <v>34.678160919540225</v>
      </c>
      <c r="L36" s="11">
        <f t="shared" si="3"/>
        <v>-0.12777303638791826</v>
      </c>
      <c r="M36" s="11">
        <f t="shared" si="3"/>
        <v>-0.26462607989149489</v>
      </c>
      <c r="N36" s="87">
        <f t="shared" si="3"/>
        <v>0.20305649672482406</v>
      </c>
      <c r="O36" s="87">
        <f t="shared" si="3"/>
        <v>-1.1328180065195204E-2</v>
      </c>
      <c r="X36" s="261"/>
      <c r="Y36" s="261"/>
      <c r="Z36" s="28"/>
      <c r="AA36" s="28"/>
      <c r="AB36" s="28"/>
      <c r="AC36" s="28"/>
      <c r="AD36" s="28"/>
      <c r="AE36" s="28"/>
      <c r="AF36" s="28"/>
      <c r="AG36" s="28"/>
      <c r="AN36" s="258" t="s">
        <v>78</v>
      </c>
    </row>
    <row r="37" spans="3:40" hidden="1">
      <c r="C37" s="258" t="s">
        <v>71</v>
      </c>
      <c r="D37" s="259">
        <v>804.26668709605076</v>
      </c>
      <c r="E37" s="259">
        <v>343.30374753451662</v>
      </c>
      <c r="F37" s="260">
        <v>70.499226596970431</v>
      </c>
      <c r="G37" s="260">
        <v>30.423876944590091</v>
      </c>
      <c r="H37" s="259">
        <v>744.49480972031517</v>
      </c>
      <c r="I37" s="259">
        <v>323.8104166666667</v>
      </c>
      <c r="J37" s="260">
        <v>74.142683660333617</v>
      </c>
      <c r="K37" s="260">
        <v>32.93685102776012</v>
      </c>
      <c r="L37" s="11">
        <f t="shared" si="3"/>
        <v>-7.4318479597299647E-2</v>
      </c>
      <c r="M37" s="11">
        <f t="shared" si="3"/>
        <v>-5.6781584843870747E-2</v>
      </c>
      <c r="N37" s="87">
        <f t="shared" si="3"/>
        <v>5.1680808985211657E-2</v>
      </c>
      <c r="O37" s="87">
        <f t="shared" si="3"/>
        <v>8.2598745970042575E-2</v>
      </c>
      <c r="X37" s="261"/>
      <c r="Y37" s="261"/>
      <c r="Z37" s="28"/>
      <c r="AA37" s="28"/>
      <c r="AB37" s="28"/>
      <c r="AC37" s="28"/>
      <c r="AD37" s="28"/>
      <c r="AE37" s="28"/>
      <c r="AF37" s="28"/>
      <c r="AG37" s="28"/>
      <c r="AN37" s="258" t="s">
        <v>71</v>
      </c>
    </row>
    <row r="38" spans="3:40" hidden="1">
      <c r="C38" s="258" t="s">
        <v>82</v>
      </c>
      <c r="D38" s="259">
        <v>415.66037140377477</v>
      </c>
      <c r="E38" s="259">
        <v>331.60373341255723</v>
      </c>
      <c r="F38" s="260">
        <v>67.291315670791946</v>
      </c>
      <c r="G38" s="260">
        <v>55.079110124187899</v>
      </c>
      <c r="H38" s="259">
        <v>401.53551254392352</v>
      </c>
      <c r="I38" s="259">
        <v>324.68148977459271</v>
      </c>
      <c r="J38" s="260">
        <v>62.380421283826969</v>
      </c>
      <c r="K38" s="260">
        <v>50.197324821875014</v>
      </c>
      <c r="L38" s="11">
        <f t="shared" si="3"/>
        <v>-3.3981730835077162E-2</v>
      </c>
      <c r="M38" s="11">
        <f t="shared" si="3"/>
        <v>-2.0875047354645959E-2</v>
      </c>
      <c r="N38" s="87">
        <f t="shared" si="3"/>
        <v>-7.2979616136359282E-2</v>
      </c>
      <c r="O38" s="87">
        <f t="shared" si="3"/>
        <v>-8.8632247167861555E-2</v>
      </c>
      <c r="X38" s="261"/>
      <c r="Y38" s="261"/>
      <c r="Z38" s="28"/>
      <c r="AA38" s="28"/>
      <c r="AB38" s="28"/>
      <c r="AC38" s="28"/>
      <c r="AD38" s="28"/>
      <c r="AE38" s="28"/>
      <c r="AF38" s="28"/>
      <c r="AG38" s="28"/>
      <c r="AN38" s="258" t="s">
        <v>82</v>
      </c>
    </row>
    <row r="39" spans="3:40" hidden="1">
      <c r="C39" s="262" t="s">
        <v>79</v>
      </c>
      <c r="D39" s="259">
        <v>443.3665272776347</v>
      </c>
      <c r="E39" s="259">
        <v>343.60704404603774</v>
      </c>
      <c r="F39" s="260">
        <v>68.759923463902425</v>
      </c>
      <c r="G39" s="260">
        <v>54.15721698935986</v>
      </c>
      <c r="H39" s="259">
        <v>413.71462626592819</v>
      </c>
      <c r="I39" s="259">
        <v>329.51171354450042</v>
      </c>
      <c r="J39" s="260">
        <v>62.780335197588769</v>
      </c>
      <c r="K39" s="260">
        <v>49.521470226096575</v>
      </c>
      <c r="L39" s="11">
        <f>H39/D39-1</f>
        <v>-6.6878979777240999E-2</v>
      </c>
      <c r="M39" s="11">
        <f>I39/E39-1</f>
        <v>-4.1021657575939452E-2</v>
      </c>
      <c r="N39" s="87">
        <f>J39/F39-1</f>
        <v>-8.6963276936351086E-2</v>
      </c>
      <c r="O39" s="87">
        <f>K39/G39-1</f>
        <v>-8.55979502080777E-2</v>
      </c>
      <c r="X39" s="261"/>
      <c r="Y39" s="261"/>
      <c r="Z39" s="28"/>
      <c r="AA39" s="28"/>
      <c r="AB39" s="28"/>
      <c r="AC39" s="28"/>
      <c r="AD39" s="28"/>
      <c r="AE39" s="28"/>
      <c r="AF39" s="28"/>
      <c r="AG39" s="28"/>
      <c r="AN39" s="262" t="s">
        <v>79</v>
      </c>
    </row>
    <row r="40" spans="3:40" hidden="1">
      <c r="C40" s="262" t="s">
        <v>84</v>
      </c>
      <c r="D40" s="259">
        <v>126.58168481627142</v>
      </c>
      <c r="E40" s="259">
        <v>229.47387005649722</v>
      </c>
      <c r="F40" s="260">
        <v>37.792373524282461</v>
      </c>
      <c r="G40" s="260">
        <v>70.332251082251091</v>
      </c>
      <c r="H40" s="259">
        <v>145.24459769825907</v>
      </c>
      <c r="I40" s="259">
        <v>239.13978494623646</v>
      </c>
      <c r="J40" s="260">
        <v>45.143591176485913</v>
      </c>
      <c r="K40" s="260">
        <v>75.26226734348559</v>
      </c>
      <c r="L40" s="11">
        <f t="shared" ref="L40:O51" si="4">H40/D40-1</f>
        <v>0.14743770324337335</v>
      </c>
      <c r="M40" s="11">
        <f>I40/E40-1</f>
        <v>4.2122072057090731E-2</v>
      </c>
      <c r="N40" s="87">
        <f>J40/F40-1</f>
        <v>0.19451590272519215</v>
      </c>
      <c r="O40" s="87">
        <f>K40/G40-1</f>
        <v>7.0096096532855423E-2</v>
      </c>
      <c r="X40" s="261"/>
      <c r="Y40" s="261"/>
      <c r="Z40" s="28"/>
      <c r="AA40" s="28"/>
      <c r="AB40" s="28"/>
      <c r="AC40" s="28"/>
      <c r="AD40" s="28"/>
      <c r="AE40" s="28"/>
      <c r="AF40" s="28"/>
      <c r="AG40" s="28"/>
      <c r="AN40" s="262" t="s">
        <v>84</v>
      </c>
    </row>
    <row r="41" spans="3:40" hidden="1">
      <c r="C41" s="258" t="s">
        <v>67</v>
      </c>
      <c r="D41" s="259">
        <v>739.04762211428942</v>
      </c>
      <c r="E41" s="259">
        <v>398.33291121122249</v>
      </c>
      <c r="F41" s="260">
        <v>69.782555577811792</v>
      </c>
      <c r="G41" s="260">
        <v>37.717435010762379</v>
      </c>
      <c r="H41" s="259">
        <v>799.19243972244249</v>
      </c>
      <c r="I41" s="259">
        <v>406.72480886035595</v>
      </c>
      <c r="J41" s="260">
        <v>73.725095564656414</v>
      </c>
      <c r="K41" s="260">
        <v>37.943171854450057</v>
      </c>
      <c r="L41" s="11">
        <f t="shared" si="4"/>
        <v>8.1381518333133895E-2</v>
      </c>
      <c r="M41" s="11">
        <f t="shared" si="4"/>
        <v>2.1067547804714426E-2</v>
      </c>
      <c r="N41" s="87">
        <f t="shared" si="4"/>
        <v>5.6497500760751773E-2</v>
      </c>
      <c r="O41" s="87">
        <f t="shared" si="4"/>
        <v>5.9849468454911126E-3</v>
      </c>
      <c r="X41" s="261"/>
      <c r="Y41" s="261"/>
      <c r="Z41" s="28"/>
      <c r="AA41" s="28"/>
      <c r="AB41" s="28"/>
      <c r="AC41" s="28"/>
      <c r="AD41" s="28"/>
      <c r="AE41" s="28"/>
      <c r="AF41" s="28"/>
      <c r="AG41" s="28"/>
      <c r="AN41" s="258" t="s">
        <v>67</v>
      </c>
    </row>
    <row r="42" spans="3:40" hidden="1">
      <c r="C42" s="262" t="s">
        <v>68</v>
      </c>
      <c r="D42" s="259">
        <v>810.17096095108479</v>
      </c>
      <c r="E42" s="259">
        <v>509.22545051180634</v>
      </c>
      <c r="F42" s="260">
        <v>69.736234613511186</v>
      </c>
      <c r="G42" s="260">
        <v>42.621574622515958</v>
      </c>
      <c r="H42" s="259">
        <v>882.43771498505021</v>
      </c>
      <c r="I42" s="259">
        <v>480.48613451832819</v>
      </c>
      <c r="J42" s="260">
        <v>83.99623463351476</v>
      </c>
      <c r="K42" s="260">
        <v>45.238352180042313</v>
      </c>
      <c r="L42" s="11">
        <f t="shared" si="4"/>
        <v>8.9199388174971306E-2</v>
      </c>
      <c r="M42" s="11">
        <f t="shared" si="4"/>
        <v>-5.6437312715994836E-2</v>
      </c>
      <c r="N42" s="87">
        <f t="shared" si="4"/>
        <v>0.20448480046326933</v>
      </c>
      <c r="O42" s="87">
        <f t="shared" si="4"/>
        <v>6.1395609634374626E-2</v>
      </c>
      <c r="X42" s="261"/>
      <c r="Y42" s="261"/>
      <c r="Z42" s="28"/>
      <c r="AA42" s="28"/>
      <c r="AB42" s="28"/>
      <c r="AC42" s="28"/>
      <c r="AD42" s="28"/>
      <c r="AE42" s="28"/>
      <c r="AF42" s="28"/>
      <c r="AG42" s="28"/>
      <c r="AN42" s="262" t="s">
        <v>68</v>
      </c>
    </row>
    <row r="43" spans="3:40" hidden="1">
      <c r="C43" s="262" t="s">
        <v>70</v>
      </c>
      <c r="D43" s="259">
        <v>757.02323696408735</v>
      </c>
      <c r="E43" s="259">
        <v>418.70950900348299</v>
      </c>
      <c r="F43" s="260">
        <v>67.98779070975128</v>
      </c>
      <c r="G43" s="260">
        <v>38.917293146857183</v>
      </c>
      <c r="H43" s="259">
        <v>774.83331041516021</v>
      </c>
      <c r="I43" s="259">
        <v>440.09954692400197</v>
      </c>
      <c r="J43" s="260">
        <v>61.340970407866806</v>
      </c>
      <c r="K43" s="260">
        <v>35.916588334575287</v>
      </c>
      <c r="L43" s="11">
        <f t="shared" si="4"/>
        <v>2.352645543946208E-2</v>
      </c>
      <c r="M43" s="11">
        <f t="shared" si="4"/>
        <v>5.1085627291882263E-2</v>
      </c>
      <c r="N43" s="87">
        <f t="shared" si="4"/>
        <v>-9.7764910912616854E-2</v>
      </c>
      <c r="O43" s="87">
        <f t="shared" si="4"/>
        <v>-7.7104664010380186E-2</v>
      </c>
      <c r="X43" s="261"/>
      <c r="Y43" s="261"/>
      <c r="Z43" s="28"/>
      <c r="AA43" s="28"/>
      <c r="AB43" s="28"/>
      <c r="AC43" s="28"/>
      <c r="AD43" s="28"/>
      <c r="AE43" s="28"/>
      <c r="AF43" s="28"/>
      <c r="AG43" s="28"/>
      <c r="AN43" s="262" t="s">
        <v>70</v>
      </c>
    </row>
    <row r="44" spans="3:40" hidden="1">
      <c r="C44" s="262" t="s">
        <v>65</v>
      </c>
      <c r="D44" s="259">
        <v>653.95989790625913</v>
      </c>
      <c r="E44" s="259">
        <v>365.03725513871467</v>
      </c>
      <c r="F44" s="260">
        <v>62.14098577389796</v>
      </c>
      <c r="G44" s="260">
        <v>33.993300719366566</v>
      </c>
      <c r="H44" s="259">
        <v>819.17170478960895</v>
      </c>
      <c r="I44" s="259">
        <v>357.87200378457271</v>
      </c>
      <c r="J44" s="260">
        <v>75.311754166668351</v>
      </c>
      <c r="K44" s="260">
        <v>33.224460017361956</v>
      </c>
      <c r="L44" s="11">
        <f t="shared" si="4"/>
        <v>0.25263293271085541</v>
      </c>
      <c r="M44" s="11">
        <f t="shared" si="4"/>
        <v>-1.9628822136028679E-2</v>
      </c>
      <c r="N44" s="87">
        <f t="shared" si="4"/>
        <v>0.21194978207607895</v>
      </c>
      <c r="O44" s="87">
        <f t="shared" si="4"/>
        <v>-2.261741830697217E-2</v>
      </c>
      <c r="X44" s="261"/>
      <c r="Y44" s="261"/>
      <c r="Z44" s="28"/>
      <c r="AA44" s="28"/>
      <c r="AB44" s="28"/>
      <c r="AC44" s="28"/>
      <c r="AD44" s="28"/>
      <c r="AE44" s="28"/>
      <c r="AF44" s="28"/>
      <c r="AG44" s="28"/>
      <c r="AN44" s="262" t="s">
        <v>65</v>
      </c>
    </row>
    <row r="45" spans="3:40" ht="12.75" hidden="1" customHeight="1">
      <c r="C45" s="262" t="s">
        <v>66</v>
      </c>
      <c r="D45" s="259">
        <v>777.34590543770071</v>
      </c>
      <c r="E45" s="259">
        <v>322.33624943536842</v>
      </c>
      <c r="F45" s="260">
        <v>86.093148666756136</v>
      </c>
      <c r="G45" s="260">
        <v>36.242235882000593</v>
      </c>
      <c r="H45" s="259">
        <v>730.99340685851075</v>
      </c>
      <c r="I45" s="259">
        <v>369.78181810812629</v>
      </c>
      <c r="J45" s="260">
        <v>83.267595085744915</v>
      </c>
      <c r="K45" s="260">
        <v>42.276603268477729</v>
      </c>
      <c r="L45" s="11">
        <f t="shared" si="4"/>
        <v>-5.9629179564649859E-2</v>
      </c>
      <c r="M45" s="11">
        <f t="shared" si="4"/>
        <v>0.14719278007319248</v>
      </c>
      <c r="N45" s="87">
        <f t="shared" si="4"/>
        <v>-3.2819726363455426E-2</v>
      </c>
      <c r="O45" s="87">
        <f t="shared" si="4"/>
        <v>0.16650096881782206</v>
      </c>
      <c r="X45" s="261"/>
      <c r="Y45" s="261"/>
      <c r="Z45" s="28"/>
      <c r="AA45" s="28"/>
      <c r="AB45" s="28"/>
      <c r="AC45" s="28"/>
      <c r="AD45" s="28"/>
      <c r="AE45" s="28"/>
      <c r="AF45" s="28"/>
      <c r="AG45" s="28"/>
      <c r="AN45" s="262" t="s">
        <v>66</v>
      </c>
    </row>
    <row r="46" spans="3:40" hidden="1">
      <c r="C46" s="258" t="s">
        <v>73</v>
      </c>
      <c r="D46" s="259">
        <v>971.26677824266881</v>
      </c>
      <c r="E46" s="259">
        <v>320.91464646464635</v>
      </c>
      <c r="F46" s="260">
        <v>88.354352796604076</v>
      </c>
      <c r="G46" s="260">
        <v>28.808986216902422</v>
      </c>
      <c r="H46" s="259">
        <v>855.07126659640039</v>
      </c>
      <c r="I46" s="259">
        <v>366.51603498542278</v>
      </c>
      <c r="J46" s="260">
        <v>77.695571866568741</v>
      </c>
      <c r="K46" s="260">
        <v>33.506130063965877</v>
      </c>
      <c r="L46" s="11">
        <f t="shared" si="4"/>
        <v>-0.11963295177922495</v>
      </c>
      <c r="M46" s="11">
        <f t="shared" si="4"/>
        <v>0.14209818412198927</v>
      </c>
      <c r="N46" s="87">
        <f t="shared" si="4"/>
        <v>-0.12063673823260701</v>
      </c>
      <c r="O46" s="87">
        <f t="shared" si="4"/>
        <v>0.16304439912250746</v>
      </c>
      <c r="X46" s="261"/>
      <c r="Y46" s="261"/>
      <c r="Z46" s="28"/>
      <c r="AA46" s="28"/>
      <c r="AB46" s="28"/>
      <c r="AC46" s="28"/>
      <c r="AD46" s="28"/>
      <c r="AE46" s="28"/>
      <c r="AF46" s="28"/>
      <c r="AG46" s="28"/>
      <c r="AN46" s="258" t="s">
        <v>73</v>
      </c>
    </row>
    <row r="47" spans="3:40" hidden="1">
      <c r="C47" s="263" t="s">
        <v>74</v>
      </c>
      <c r="D47" s="264">
        <v>647.18687516245416</v>
      </c>
      <c r="E47" s="264">
        <v>368.6297500970349</v>
      </c>
      <c r="F47" s="264">
        <v>65.09941098375333</v>
      </c>
      <c r="G47" s="264">
        <v>37.182187930313901</v>
      </c>
      <c r="H47" s="264">
        <v>646.39274393605513</v>
      </c>
      <c r="I47" s="264">
        <v>359.32228728728228</v>
      </c>
      <c r="J47" s="264">
        <v>64.301445686213071</v>
      </c>
      <c r="K47" s="264">
        <v>35.856282569163113</v>
      </c>
      <c r="L47" s="265">
        <f t="shared" si="4"/>
        <v>-1.2270508826367488E-3</v>
      </c>
      <c r="M47" s="265">
        <f t="shared" si="4"/>
        <v>-2.5248810784540887E-2</v>
      </c>
      <c r="N47" s="265">
        <f t="shared" si="4"/>
        <v>-1.2257642357768828E-2</v>
      </c>
      <c r="O47" s="265">
        <f t="shared" si="4"/>
        <v>-3.565969177595929E-2</v>
      </c>
      <c r="X47" s="261"/>
      <c r="Y47" s="261"/>
      <c r="Z47" s="28"/>
      <c r="AA47" s="28"/>
      <c r="AB47" s="28"/>
      <c r="AC47" s="28"/>
      <c r="AD47" s="28"/>
      <c r="AE47" s="28"/>
      <c r="AF47" s="28"/>
      <c r="AG47" s="28"/>
      <c r="AN47" s="263" t="s">
        <v>74</v>
      </c>
    </row>
    <row r="48" spans="3:40" hidden="1">
      <c r="C48" s="258" t="s">
        <v>142</v>
      </c>
      <c r="D48" s="259">
        <v>897.78555186410449</v>
      </c>
      <c r="E48" s="259">
        <v>608.58259163432115</v>
      </c>
      <c r="F48" s="260">
        <v>97.851286306714428</v>
      </c>
      <c r="G48" s="260">
        <v>57.286682071330702</v>
      </c>
      <c r="H48" s="259">
        <v>743.25480694971668</v>
      </c>
      <c r="I48" s="259">
        <v>411.65723111880658</v>
      </c>
      <c r="J48" s="260">
        <v>70.888464246649278</v>
      </c>
      <c r="K48" s="260">
        <v>42.960654569939763</v>
      </c>
      <c r="L48" s="11">
        <f t="shared" si="4"/>
        <v>-0.17212433926290083</v>
      </c>
      <c r="M48" s="11">
        <f t="shared" si="4"/>
        <v>-0.32358033769365702</v>
      </c>
      <c r="N48" s="87">
        <f t="shared" si="4"/>
        <v>-0.27554897924949395</v>
      </c>
      <c r="O48" s="87">
        <f t="shared" si="4"/>
        <v>-0.25007605578470815</v>
      </c>
      <c r="X48" s="261"/>
      <c r="Y48" s="261"/>
      <c r="Z48" s="28"/>
      <c r="AA48" s="28"/>
      <c r="AB48" s="28"/>
      <c r="AC48" s="28"/>
      <c r="AD48" s="28"/>
      <c r="AE48" s="28"/>
      <c r="AF48" s="28"/>
      <c r="AG48" s="28"/>
      <c r="AN48" s="258" t="s">
        <v>142</v>
      </c>
    </row>
    <row r="49" spans="3:40" hidden="1">
      <c r="C49" s="258" t="s">
        <v>75</v>
      </c>
      <c r="D49" s="259">
        <v>827.29914245573184</v>
      </c>
      <c r="E49" s="259">
        <v>316.19684628237286</v>
      </c>
      <c r="F49" s="260">
        <v>90.733033058980695</v>
      </c>
      <c r="G49" s="260">
        <v>34.477704903099479</v>
      </c>
      <c r="H49" s="259">
        <v>725.56655353510359</v>
      </c>
      <c r="I49" s="259">
        <v>340.69627457744036</v>
      </c>
      <c r="J49" s="260">
        <v>68.474520478811939</v>
      </c>
      <c r="K49" s="260">
        <v>32.371226770672841</v>
      </c>
      <c r="L49" s="11">
        <f t="shared" si="4"/>
        <v>-0.12296953266341848</v>
      </c>
      <c r="M49" s="11">
        <f t="shared" si="4"/>
        <v>7.7481570683310297E-2</v>
      </c>
      <c r="N49" s="87">
        <f t="shared" si="4"/>
        <v>-0.24531873155501904</v>
      </c>
      <c r="O49" s="87">
        <f t="shared" si="4"/>
        <v>-6.1096820056524948E-2</v>
      </c>
      <c r="X49" s="261"/>
      <c r="Y49" s="261"/>
      <c r="Z49" s="28"/>
      <c r="AA49" s="28"/>
      <c r="AB49" s="28"/>
      <c r="AC49" s="28"/>
      <c r="AD49" s="28"/>
      <c r="AE49" s="28"/>
      <c r="AF49" s="28"/>
      <c r="AG49" s="28"/>
      <c r="AN49" s="258" t="s">
        <v>75</v>
      </c>
    </row>
    <row r="50" spans="3:40" hidden="1">
      <c r="C50" s="258" t="s">
        <v>72</v>
      </c>
      <c r="D50" s="259">
        <v>891.78770480625269</v>
      </c>
      <c r="E50" s="259">
        <v>342.44264116575579</v>
      </c>
      <c r="F50" s="260">
        <v>69.262715951950284</v>
      </c>
      <c r="G50" s="260">
        <v>26.486476472245705</v>
      </c>
      <c r="H50" s="259">
        <v>889.87997590412988</v>
      </c>
      <c r="I50" s="259">
        <v>372.15529086366774</v>
      </c>
      <c r="J50" s="260">
        <v>67.579024116157214</v>
      </c>
      <c r="K50" s="260">
        <v>27.729799893631178</v>
      </c>
      <c r="L50" s="11">
        <f t="shared" si="4"/>
        <v>-2.1392186636361998E-3</v>
      </c>
      <c r="M50" s="11">
        <f t="shared" si="4"/>
        <v>8.6766792817515537E-2</v>
      </c>
      <c r="N50" s="87">
        <f t="shared" si="4"/>
        <v>-2.4308775834910978E-2</v>
      </c>
      <c r="O50" s="87">
        <f t="shared" si="4"/>
        <v>4.6941820392316425E-2</v>
      </c>
      <c r="X50" s="261"/>
      <c r="Y50" s="261"/>
      <c r="Z50" s="28"/>
      <c r="AA50" s="28"/>
      <c r="AB50" s="28"/>
      <c r="AC50" s="28"/>
      <c r="AD50" s="28"/>
      <c r="AE50" s="28"/>
      <c r="AF50" s="28"/>
      <c r="AG50" s="28"/>
      <c r="AN50" s="258" t="s">
        <v>72</v>
      </c>
    </row>
    <row r="51" spans="3:40" hidden="1">
      <c r="C51" s="258" t="s">
        <v>69</v>
      </c>
      <c r="D51" s="259">
        <v>514.05515924358713</v>
      </c>
      <c r="E51" s="259">
        <v>332.76342493717982</v>
      </c>
      <c r="F51" s="260">
        <v>52.43725686799263</v>
      </c>
      <c r="G51" s="260">
        <v>33.88232036437919</v>
      </c>
      <c r="H51" s="259">
        <v>544.8092630036997</v>
      </c>
      <c r="I51" s="259">
        <v>315.87522218336869</v>
      </c>
      <c r="J51" s="260">
        <v>54.955531575196403</v>
      </c>
      <c r="K51" s="260">
        <v>31.806601709320894</v>
      </c>
      <c r="L51" s="11">
        <f t="shared" si="4"/>
        <v>5.9826466493140718E-2</v>
      </c>
      <c r="M51" s="11">
        <f t="shared" si="4"/>
        <v>-5.0751379172754185E-2</v>
      </c>
      <c r="N51" s="87">
        <f t="shared" si="4"/>
        <v>4.8024531747405508E-2</v>
      </c>
      <c r="O51" s="87">
        <f t="shared" si="4"/>
        <v>-6.1262588652001515E-2</v>
      </c>
      <c r="X51" s="261"/>
      <c r="Y51" s="261"/>
      <c r="Z51" s="28"/>
      <c r="AA51" s="28"/>
      <c r="AB51" s="28"/>
      <c r="AC51" s="28"/>
      <c r="AD51" s="28"/>
      <c r="AE51" s="28"/>
      <c r="AF51" s="28"/>
      <c r="AG51" s="28"/>
      <c r="AN51" s="258" t="s">
        <v>69</v>
      </c>
    </row>
    <row r="52" spans="3:40" ht="12.75" hidden="1" customHeight="1">
      <c r="C52" s="298" t="s">
        <v>145</v>
      </c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X52" s="28"/>
      <c r="Y52" s="28"/>
      <c r="Z52" s="28"/>
      <c r="AA52" s="28"/>
      <c r="AB52" s="28"/>
      <c r="AC52" s="28"/>
      <c r="AD52" s="28"/>
      <c r="AE52" s="28"/>
      <c r="AF52" s="28"/>
    </row>
    <row r="53" spans="3:40" hidden="1">
      <c r="X53" s="28"/>
      <c r="Y53" s="28"/>
      <c r="Z53" s="28"/>
      <c r="AA53" s="28"/>
      <c r="AB53" s="28"/>
      <c r="AC53" s="28"/>
      <c r="AD53" s="28"/>
      <c r="AE53" s="28"/>
      <c r="AF53" s="28"/>
    </row>
    <row r="54" spans="3:40" hidden="1"/>
    <row r="55" spans="3:40" hidden="1"/>
    <row r="56" spans="3:40" hidden="1"/>
    <row r="57" spans="3:40" ht="36" hidden="1" customHeight="1">
      <c r="C57" s="299" t="s">
        <v>136</v>
      </c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299"/>
      <c r="O57" s="299"/>
    </row>
    <row r="58" spans="3:40" ht="12.75" hidden="1" customHeight="1">
      <c r="C58" s="257"/>
      <c r="D58" s="297" t="s">
        <v>146</v>
      </c>
      <c r="E58" s="297"/>
      <c r="F58" s="297"/>
      <c r="G58" s="297"/>
      <c r="H58" s="297" t="s">
        <v>137</v>
      </c>
      <c r="I58" s="297"/>
      <c r="J58" s="297"/>
      <c r="K58" s="297"/>
      <c r="L58" s="297" t="s">
        <v>147</v>
      </c>
      <c r="M58" s="297"/>
      <c r="N58" s="297"/>
      <c r="O58" s="297"/>
      <c r="AN58" s="257"/>
    </row>
    <row r="59" spans="3:40" hidden="1">
      <c r="C59" s="234"/>
      <c r="D59" s="296" t="s">
        <v>138</v>
      </c>
      <c r="E59" s="296"/>
      <c r="F59" s="297" t="s">
        <v>139</v>
      </c>
      <c r="G59" s="297"/>
      <c r="H59" s="296" t="s">
        <v>138</v>
      </c>
      <c r="I59" s="296"/>
      <c r="J59" s="297" t="s">
        <v>139</v>
      </c>
      <c r="K59" s="297"/>
      <c r="L59" s="296" t="s">
        <v>138</v>
      </c>
      <c r="M59" s="296"/>
      <c r="N59" s="297" t="s">
        <v>139</v>
      </c>
      <c r="O59" s="297"/>
      <c r="AN59" s="234"/>
    </row>
    <row r="60" spans="3:40" hidden="1">
      <c r="C60" s="234"/>
      <c r="D60" s="233" t="s">
        <v>140</v>
      </c>
      <c r="E60" s="233" t="s">
        <v>141</v>
      </c>
      <c r="F60" s="234" t="s">
        <v>140</v>
      </c>
      <c r="G60" s="234" t="s">
        <v>141</v>
      </c>
      <c r="H60" s="233" t="s">
        <v>140</v>
      </c>
      <c r="I60" s="233" t="s">
        <v>141</v>
      </c>
      <c r="J60" s="234" t="s">
        <v>140</v>
      </c>
      <c r="K60" s="234" t="s">
        <v>141</v>
      </c>
      <c r="L60" s="233" t="s">
        <v>140</v>
      </c>
      <c r="M60" s="233" t="s">
        <v>141</v>
      </c>
      <c r="N60" s="234" t="s">
        <v>140</v>
      </c>
      <c r="O60" s="234" t="s">
        <v>141</v>
      </c>
      <c r="AN60" s="234"/>
    </row>
    <row r="61" spans="3:40" hidden="1">
      <c r="C61" s="258" t="s">
        <v>77</v>
      </c>
      <c r="D61" s="259">
        <v>887.60289258426781</v>
      </c>
      <c r="E61" s="259">
        <v>419.73454189560368</v>
      </c>
      <c r="F61" s="260">
        <v>82.8280126749506</v>
      </c>
      <c r="G61" s="260">
        <v>39.753455997492601</v>
      </c>
      <c r="H61" s="259">
        <v>874.99371909159152</v>
      </c>
      <c r="I61" s="259">
        <v>482.54345451887804</v>
      </c>
      <c r="J61" s="260">
        <v>70.41258469084697</v>
      </c>
      <c r="K61" s="260">
        <v>39.27679280967611</v>
      </c>
      <c r="L61" s="11">
        <f>H61/D61-1</f>
        <v>-1.4205872466193203E-2</v>
      </c>
      <c r="M61" s="11">
        <f>I61/E61-1</f>
        <v>0.14963960873845883</v>
      </c>
      <c r="N61" s="87">
        <f>J61/F61-1</f>
        <v>-0.14989407065489557</v>
      </c>
      <c r="O61" s="87">
        <f>K61/G61-1</f>
        <v>-1.1990484244855493E-2</v>
      </c>
      <c r="AN61" s="258" t="s">
        <v>77</v>
      </c>
    </row>
    <row r="62" spans="3:40" hidden="1">
      <c r="C62" s="258" t="s">
        <v>76</v>
      </c>
      <c r="D62" s="259">
        <v>407.85299863470266</v>
      </c>
      <c r="E62" s="259">
        <v>450.66660564766732</v>
      </c>
      <c r="F62" s="260">
        <v>53.724606499190884</v>
      </c>
      <c r="G62" s="260">
        <v>58.061341831908081</v>
      </c>
      <c r="H62" s="259">
        <v>503.84312742273704</v>
      </c>
      <c r="I62" s="259">
        <v>486.97169811320759</v>
      </c>
      <c r="J62" s="260">
        <v>59.71474102787991</v>
      </c>
      <c r="K62" s="260">
        <v>55.864718614718612</v>
      </c>
      <c r="L62" s="11">
        <f t="shared" ref="L62:O78" si="5">H62/D62-1</f>
        <v>0.23535472120926793</v>
      </c>
      <c r="M62" s="11">
        <f t="shared" si="5"/>
        <v>8.0558648035092606E-2</v>
      </c>
      <c r="N62" s="87">
        <f t="shared" si="5"/>
        <v>0.11149703867592287</v>
      </c>
      <c r="O62" s="87">
        <f t="shared" si="5"/>
        <v>-3.7832801445561781E-2</v>
      </c>
      <c r="AN62" s="258" t="s">
        <v>76</v>
      </c>
    </row>
    <row r="63" spans="3:40" hidden="1">
      <c r="C63" s="258" t="s">
        <v>78</v>
      </c>
      <c r="D63" s="259">
        <v>786.32879357709885</v>
      </c>
      <c r="E63" s="259">
        <v>508.47504708097949</v>
      </c>
      <c r="F63" s="260">
        <v>55.284886930718812</v>
      </c>
      <c r="G63" s="260">
        <v>35.84232709411922</v>
      </c>
      <c r="H63" s="259">
        <v>720.46180588608922</v>
      </c>
      <c r="I63" s="259">
        <v>442.35626911314989</v>
      </c>
      <c r="J63" s="260">
        <v>73.62885695301965</v>
      </c>
      <c r="K63" s="260">
        <v>44.073887873248005</v>
      </c>
      <c r="L63" s="11">
        <f t="shared" si="5"/>
        <v>-8.3765198768028348E-2</v>
      </c>
      <c r="M63" s="11">
        <f t="shared" si="5"/>
        <v>-0.13003347626869788</v>
      </c>
      <c r="N63" s="87">
        <f t="shared" si="5"/>
        <v>0.33180804087180094</v>
      </c>
      <c r="O63" s="87">
        <f t="shared" si="5"/>
        <v>0.22966033308923639</v>
      </c>
      <c r="AN63" s="258" t="s">
        <v>78</v>
      </c>
    </row>
    <row r="64" spans="3:40" hidden="1">
      <c r="C64" s="258" t="s">
        <v>71</v>
      </c>
      <c r="D64" s="259">
        <v>831.40619991434016</v>
      </c>
      <c r="E64" s="259">
        <v>338.30536912751688</v>
      </c>
      <c r="F64" s="260">
        <v>72.343848641195066</v>
      </c>
      <c r="G64" s="260">
        <v>29.512587822014048</v>
      </c>
      <c r="H64" s="259">
        <v>729.27782004460607</v>
      </c>
      <c r="I64" s="259">
        <v>298.96162280701748</v>
      </c>
      <c r="J64" s="260">
        <v>73.191059195812471</v>
      </c>
      <c r="K64" s="260">
        <v>30.621406109613652</v>
      </c>
      <c r="L64" s="11">
        <f t="shared" si="5"/>
        <v>-0.12283812639388114</v>
      </c>
      <c r="M64" s="11">
        <f t="shared" si="5"/>
        <v>-0.116296547175607</v>
      </c>
      <c r="N64" s="87">
        <f t="shared" si="5"/>
        <v>1.1710885867011633E-2</v>
      </c>
      <c r="O64" s="87">
        <f t="shared" si="5"/>
        <v>3.7571028819523455E-2</v>
      </c>
      <c r="AN64" s="258" t="s">
        <v>71</v>
      </c>
    </row>
    <row r="65" spans="3:40" hidden="1">
      <c r="C65" s="258" t="s">
        <v>82</v>
      </c>
      <c r="D65" s="259">
        <v>424.25210073137987</v>
      </c>
      <c r="E65" s="259">
        <v>312.04387795666901</v>
      </c>
      <c r="F65" s="260">
        <v>66.938962912275485</v>
      </c>
      <c r="G65" s="260">
        <v>50.906910193427059</v>
      </c>
      <c r="H65" s="259">
        <v>415.2594717495237</v>
      </c>
      <c r="I65" s="259">
        <v>307.28274821833509</v>
      </c>
      <c r="J65" s="260">
        <v>61.893406797042623</v>
      </c>
      <c r="K65" s="260">
        <v>46.424012320755615</v>
      </c>
      <c r="L65" s="11">
        <f t="shared" si="5"/>
        <v>-2.1196427705021503E-2</v>
      </c>
      <c r="M65" s="11">
        <f t="shared" si="5"/>
        <v>-1.5257885427878981E-2</v>
      </c>
      <c r="N65" s="87">
        <f t="shared" si="5"/>
        <v>-7.5375474846318458E-2</v>
      </c>
      <c r="O65" s="87">
        <f t="shared" si="5"/>
        <v>-8.8060694621577396E-2</v>
      </c>
      <c r="AN65" s="258" t="s">
        <v>82</v>
      </c>
    </row>
    <row r="66" spans="3:40" hidden="1">
      <c r="C66" s="262" t="s">
        <v>79</v>
      </c>
      <c r="D66" s="259">
        <v>444.02889879688951</v>
      </c>
      <c r="E66" s="259">
        <v>323.7220863231135</v>
      </c>
      <c r="F66" s="260">
        <v>67.662271345634949</v>
      </c>
      <c r="G66" s="260">
        <v>50.448913117142752</v>
      </c>
      <c r="H66" s="259">
        <v>426.99722820006468</v>
      </c>
      <c r="I66" s="259">
        <v>310.49807610544229</v>
      </c>
      <c r="J66" s="260">
        <v>62.274384548519983</v>
      </c>
      <c r="K66" s="260">
        <v>45.739556127593772</v>
      </c>
      <c r="L66" s="11">
        <f t="shared" si="5"/>
        <v>-3.8357121896733903E-2</v>
      </c>
      <c r="M66" s="11">
        <f t="shared" si="5"/>
        <v>-4.0849885677778697E-2</v>
      </c>
      <c r="N66" s="87">
        <f t="shared" si="5"/>
        <v>-7.9629115162161201E-2</v>
      </c>
      <c r="O66" s="87">
        <f t="shared" si="5"/>
        <v>-9.3349027730564083E-2</v>
      </c>
      <c r="AN66" s="262" t="s">
        <v>79</v>
      </c>
    </row>
    <row r="67" spans="3:40" hidden="1">
      <c r="C67" s="262" t="s">
        <v>84</v>
      </c>
      <c r="D67" s="259">
        <v>136.02958466189958</v>
      </c>
      <c r="E67" s="259">
        <v>187.71961805555563</v>
      </c>
      <c r="F67" s="260">
        <v>44.373286975272038</v>
      </c>
      <c r="G67" s="260">
        <v>61.088418079096058</v>
      </c>
      <c r="H67" s="259">
        <v>133.55331693653068</v>
      </c>
      <c r="I67" s="259">
        <v>242.97619047619042</v>
      </c>
      <c r="J67" s="260">
        <v>42.120661495367386</v>
      </c>
      <c r="K67" s="260">
        <v>75.174953959484355</v>
      </c>
      <c r="L67" s="11">
        <f t="shared" si="5"/>
        <v>-1.8203890951542956E-2</v>
      </c>
      <c r="M67" s="11">
        <f t="shared" si="5"/>
        <v>0.29435694038265958</v>
      </c>
      <c r="N67" s="87">
        <f t="shared" si="5"/>
        <v>-5.0765350810274112E-2</v>
      </c>
      <c r="O67" s="87">
        <f t="shared" si="5"/>
        <v>0.23059257913913123</v>
      </c>
      <c r="AN67" s="262" t="s">
        <v>84</v>
      </c>
    </row>
    <row r="68" spans="3:40" hidden="1">
      <c r="C68" s="258" t="s">
        <v>67</v>
      </c>
      <c r="D68" s="259">
        <v>729.87651882780915</v>
      </c>
      <c r="E68" s="259">
        <v>403.76615575869278</v>
      </c>
      <c r="F68" s="260">
        <v>66.612086799720188</v>
      </c>
      <c r="G68" s="260">
        <v>36.686651894730296</v>
      </c>
      <c r="H68" s="259">
        <v>837.64087028077199</v>
      </c>
      <c r="I68" s="259">
        <v>410.93731921478275</v>
      </c>
      <c r="J68" s="260">
        <v>72.989453426955109</v>
      </c>
      <c r="K68" s="260">
        <v>36.320068230585377</v>
      </c>
      <c r="L68" s="11">
        <f t="shared" si="5"/>
        <v>0.14764737414218199</v>
      </c>
      <c r="M68" s="11">
        <f t="shared" si="5"/>
        <v>1.7760684876163113E-2</v>
      </c>
      <c r="N68" s="87">
        <f t="shared" si="5"/>
        <v>9.5738880639027135E-2</v>
      </c>
      <c r="O68" s="87">
        <f t="shared" si="5"/>
        <v>-9.9922899804758547E-3</v>
      </c>
      <c r="AN68" s="258" t="s">
        <v>67</v>
      </c>
    </row>
    <row r="69" spans="3:40" hidden="1">
      <c r="C69" s="262" t="s">
        <v>68</v>
      </c>
      <c r="D69" s="259">
        <v>818.42302603568294</v>
      </c>
      <c r="E69" s="259">
        <v>507.38282946383123</v>
      </c>
      <c r="F69" s="260">
        <v>64.548244612933345</v>
      </c>
      <c r="G69" s="260">
        <v>38.486687443527003</v>
      </c>
      <c r="H69" s="259">
        <v>928.35522816397452</v>
      </c>
      <c r="I69" s="259">
        <v>451.76242403698785</v>
      </c>
      <c r="J69" s="260">
        <v>89.722694635176993</v>
      </c>
      <c r="K69" s="260">
        <v>42.859512024021917</v>
      </c>
      <c r="L69" s="11">
        <f t="shared" si="5"/>
        <v>0.13432198096965386</v>
      </c>
      <c r="M69" s="11">
        <f t="shared" si="5"/>
        <v>-0.10962216732012664</v>
      </c>
      <c r="N69" s="87">
        <f t="shared" si="5"/>
        <v>0.39000983176542525</v>
      </c>
      <c r="O69" s="87">
        <f t="shared" si="5"/>
        <v>0.11361914654025052</v>
      </c>
      <c r="AN69" s="262" t="s">
        <v>68</v>
      </c>
    </row>
    <row r="70" spans="3:40" hidden="1">
      <c r="C70" s="262" t="s">
        <v>70</v>
      </c>
      <c r="D70" s="259">
        <v>753.55418585011012</v>
      </c>
      <c r="E70" s="259">
        <v>409.89713064713067</v>
      </c>
      <c r="F70" s="260">
        <v>66.210142633727401</v>
      </c>
      <c r="G70" s="260">
        <v>37.073256250552177</v>
      </c>
      <c r="H70" s="259">
        <v>778.55655440448731</v>
      </c>
      <c r="I70" s="259">
        <v>464.8672643946058</v>
      </c>
      <c r="J70" s="260">
        <v>55.777185987187131</v>
      </c>
      <c r="K70" s="260">
        <v>34.697826389165712</v>
      </c>
      <c r="L70" s="11">
        <f t="shared" si="5"/>
        <v>3.3179257741327683E-2</v>
      </c>
      <c r="M70" s="11">
        <f t="shared" si="5"/>
        <v>0.13410714454304729</v>
      </c>
      <c r="N70" s="87">
        <f t="shared" si="5"/>
        <v>-0.15757339029240702</v>
      </c>
      <c r="O70" s="87">
        <f t="shared" si="5"/>
        <v>-6.4073947142182397E-2</v>
      </c>
      <c r="AN70" s="262" t="s">
        <v>70</v>
      </c>
    </row>
    <row r="71" spans="3:40" hidden="1">
      <c r="C71" s="262" t="s">
        <v>65</v>
      </c>
      <c r="D71" s="259">
        <v>596.34565992717455</v>
      </c>
      <c r="E71" s="259">
        <v>398.10221443074283</v>
      </c>
      <c r="F71" s="260">
        <v>54.017929051560905</v>
      </c>
      <c r="G71" s="260">
        <v>34.881667437044165</v>
      </c>
      <c r="H71" s="259">
        <v>864.44476099874714</v>
      </c>
      <c r="I71" s="259">
        <v>363.08689558146284</v>
      </c>
      <c r="J71" s="260">
        <v>74.5354586795644</v>
      </c>
      <c r="K71" s="260">
        <v>31.810267842977701</v>
      </c>
      <c r="L71" s="11">
        <f t="shared" si="5"/>
        <v>0.44956997105388963</v>
      </c>
      <c r="M71" s="11">
        <f t="shared" si="5"/>
        <v>-8.7955599290873931E-2</v>
      </c>
      <c r="N71" s="87">
        <f t="shared" si="5"/>
        <v>0.37982814203075455</v>
      </c>
      <c r="O71" s="87">
        <f t="shared" si="5"/>
        <v>-8.8051971701463172E-2</v>
      </c>
      <c r="AN71" s="262" t="s">
        <v>65</v>
      </c>
    </row>
    <row r="72" spans="3:40" hidden="1">
      <c r="C72" s="262" t="s">
        <v>66</v>
      </c>
      <c r="D72" s="259">
        <v>803.11818321723388</v>
      </c>
      <c r="E72" s="259">
        <v>331.56333066653269</v>
      </c>
      <c r="F72" s="260">
        <v>88.468487370023396</v>
      </c>
      <c r="G72" s="260">
        <v>36.982886012450173</v>
      </c>
      <c r="H72" s="259">
        <v>796.20277408167999</v>
      </c>
      <c r="I72" s="259">
        <v>382.09146557652429</v>
      </c>
      <c r="J72" s="260">
        <v>85.356215060214481</v>
      </c>
      <c r="K72" s="260">
        <v>41.075571318744679</v>
      </c>
      <c r="L72" s="11">
        <f t="shared" si="5"/>
        <v>-8.6106992470912358E-3</v>
      </c>
      <c r="M72" s="11">
        <f t="shared" si="5"/>
        <v>0.15239361605041268</v>
      </c>
      <c r="N72" s="87">
        <f t="shared" si="5"/>
        <v>-3.5179445272887966E-2</v>
      </c>
      <c r="O72" s="87">
        <f t="shared" si="5"/>
        <v>0.11066430307566355</v>
      </c>
      <c r="AN72" s="262" t="s">
        <v>66</v>
      </c>
    </row>
    <row r="73" spans="3:40" hidden="1">
      <c r="C73" s="258" t="s">
        <v>73</v>
      </c>
      <c r="D73" s="259">
        <v>934.2856529391039</v>
      </c>
      <c r="E73" s="259">
        <v>323.13310961968699</v>
      </c>
      <c r="F73" s="260">
        <v>92.342186627702134</v>
      </c>
      <c r="G73" s="260">
        <v>31.780088008800874</v>
      </c>
      <c r="H73" s="259">
        <v>801.82846585017592</v>
      </c>
      <c r="I73" s="259">
        <v>388.08503401360542</v>
      </c>
      <c r="J73" s="260">
        <v>74.94213765789226</v>
      </c>
      <c r="K73" s="260">
        <v>36.553575069171394</v>
      </c>
      <c r="L73" s="11">
        <f t="shared" si="5"/>
        <v>-0.14177375695777861</v>
      </c>
      <c r="M73" s="11">
        <f t="shared" si="5"/>
        <v>0.20100671351927968</v>
      </c>
      <c r="N73" s="87">
        <f t="shared" si="5"/>
        <v>-0.18843011634500273</v>
      </c>
      <c r="O73" s="87">
        <f t="shared" si="5"/>
        <v>0.15020370802776251</v>
      </c>
      <c r="AN73" s="258" t="s">
        <v>73</v>
      </c>
    </row>
    <row r="74" spans="3:40" hidden="1">
      <c r="C74" s="263" t="s">
        <v>74</v>
      </c>
      <c r="D74" s="264">
        <v>619.50112204586367</v>
      </c>
      <c r="E74" s="264">
        <v>353.32309931673603</v>
      </c>
      <c r="F74" s="264">
        <v>62.431329898946792</v>
      </c>
      <c r="G74" s="264">
        <v>35.931389038883296</v>
      </c>
      <c r="H74" s="264">
        <v>632.96484255954954</v>
      </c>
      <c r="I74" s="264">
        <v>358.57791727140909</v>
      </c>
      <c r="J74" s="264">
        <v>63.178953647546869</v>
      </c>
      <c r="K74" s="264">
        <v>36.061272260270961</v>
      </c>
      <c r="L74" s="265">
        <f t="shared" si="5"/>
        <v>2.1733165662755738E-2</v>
      </c>
      <c r="M74" s="265">
        <f t="shared" si="5"/>
        <v>1.487255705849666E-2</v>
      </c>
      <c r="N74" s="265">
        <f t="shared" si="5"/>
        <v>1.1975137319839346E-2</v>
      </c>
      <c r="O74" s="265">
        <f>K74/G74-1</f>
        <v>3.6147564806667809E-3</v>
      </c>
      <c r="AN74" s="263" t="s">
        <v>74</v>
      </c>
    </row>
    <row r="75" spans="3:40" hidden="1">
      <c r="C75" s="258" t="s">
        <v>142</v>
      </c>
      <c r="D75" s="259">
        <v>788.75194846162287</v>
      </c>
      <c r="E75" s="259">
        <v>524.15316704695135</v>
      </c>
      <c r="F75" s="260">
        <v>85.984117986803554</v>
      </c>
      <c r="G75" s="260">
        <v>58.461952984841616</v>
      </c>
      <c r="H75" s="259">
        <v>743.2274739735235</v>
      </c>
      <c r="I75" s="259">
        <v>462.82685772400544</v>
      </c>
      <c r="J75" s="260">
        <v>67.986172130793008</v>
      </c>
      <c r="K75" s="260">
        <v>46.91944973306353</v>
      </c>
      <c r="L75" s="11">
        <f t="shared" si="5"/>
        <v>-5.7717099243799086E-2</v>
      </c>
      <c r="M75" s="11">
        <f t="shared" si="5"/>
        <v>-0.11700074172680253</v>
      </c>
      <c r="N75" s="87">
        <f t="shared" si="5"/>
        <v>-0.20931709573124646</v>
      </c>
      <c r="O75" s="87">
        <f t="shared" si="5"/>
        <v>-0.19743615569549822</v>
      </c>
      <c r="AN75" s="258" t="s">
        <v>142</v>
      </c>
    </row>
    <row r="76" spans="3:40" hidden="1">
      <c r="C76" s="258" t="s">
        <v>75</v>
      </c>
      <c r="D76" s="259">
        <v>804.64738307264099</v>
      </c>
      <c r="E76" s="259">
        <v>322.92407407407427</v>
      </c>
      <c r="F76" s="260">
        <v>80.994111585601331</v>
      </c>
      <c r="G76" s="260">
        <v>32.673599400412208</v>
      </c>
      <c r="H76" s="259">
        <v>695.62457649626117</v>
      </c>
      <c r="I76" s="259">
        <v>339.90872668997685</v>
      </c>
      <c r="J76" s="260">
        <v>67.279751785476023</v>
      </c>
      <c r="K76" s="260">
        <v>33.051898285876177</v>
      </c>
      <c r="L76" s="11">
        <f t="shared" si="5"/>
        <v>-0.1354914076276037</v>
      </c>
      <c r="M76" s="11">
        <f t="shared" si="5"/>
        <v>5.2596427394281386E-2</v>
      </c>
      <c r="N76" s="87">
        <f t="shared" si="5"/>
        <v>-0.16932539331122642</v>
      </c>
      <c r="O76" s="87">
        <f t="shared" si="5"/>
        <v>1.1578120941863501E-2</v>
      </c>
      <c r="AN76" s="258" t="s">
        <v>75</v>
      </c>
    </row>
    <row r="77" spans="3:40" hidden="1">
      <c r="C77" s="258" t="s">
        <v>72</v>
      </c>
      <c r="D77" s="259">
        <v>847.94923241955667</v>
      </c>
      <c r="E77" s="259">
        <v>333.3635828625234</v>
      </c>
      <c r="F77" s="260">
        <v>65.137522362557021</v>
      </c>
      <c r="G77" s="260">
        <v>25.34322094563155</v>
      </c>
      <c r="H77" s="259">
        <v>826.66588007862231</v>
      </c>
      <c r="I77" s="259">
        <v>354.78422206832875</v>
      </c>
      <c r="J77" s="260">
        <v>63.722350698934058</v>
      </c>
      <c r="K77" s="260">
        <v>26.791570791060945</v>
      </c>
      <c r="L77" s="11">
        <f t="shared" si="5"/>
        <v>-2.5099795515120649E-2</v>
      </c>
      <c r="M77" s="11">
        <f t="shared" si="5"/>
        <v>6.4256086468326146E-2</v>
      </c>
      <c r="N77" s="87">
        <f t="shared" si="5"/>
        <v>-2.1725905626960862E-2</v>
      </c>
      <c r="O77" s="87">
        <f t="shared" si="5"/>
        <v>5.7149398986676481E-2</v>
      </c>
      <c r="AN77" s="258" t="s">
        <v>72</v>
      </c>
    </row>
    <row r="78" spans="3:40" hidden="1">
      <c r="C78" s="258" t="s">
        <v>69</v>
      </c>
      <c r="D78" s="259">
        <v>497.83081041676871</v>
      </c>
      <c r="E78" s="259">
        <v>317.25212304073267</v>
      </c>
      <c r="F78" s="260">
        <v>50.023896297375359</v>
      </c>
      <c r="G78" s="260">
        <v>31.842892559183252</v>
      </c>
      <c r="H78" s="259">
        <v>568.63408550434724</v>
      </c>
      <c r="I78" s="259">
        <v>323.45493398535928</v>
      </c>
      <c r="J78" s="260">
        <v>56.240182236888096</v>
      </c>
      <c r="K78" s="260">
        <v>31.937496066585798</v>
      </c>
      <c r="L78" s="11">
        <f t="shared" si="5"/>
        <v>0.14222356994799945</v>
      </c>
      <c r="M78" s="11">
        <f t="shared" si="5"/>
        <v>1.9551676708023935E-2</v>
      </c>
      <c r="N78" s="87">
        <f t="shared" si="5"/>
        <v>0.12426632868737353</v>
      </c>
      <c r="O78" s="87">
        <f t="shared" si="5"/>
        <v>2.9709457841091691E-3</v>
      </c>
      <c r="AN78" s="258" t="s">
        <v>69</v>
      </c>
    </row>
    <row r="79" spans="3:40" hidden="1">
      <c r="C79" s="298" t="s">
        <v>145</v>
      </c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</row>
    <row r="80" spans="3:40" hidden="1"/>
    <row r="81" spans="3:40" hidden="1"/>
    <row r="82" spans="3:40" hidden="1"/>
    <row r="83" spans="3:40" ht="36" hidden="1" customHeight="1">
      <c r="C83" s="299" t="s">
        <v>136</v>
      </c>
      <c r="D83" s="299"/>
      <c r="E83" s="299"/>
      <c r="F83" s="299"/>
      <c r="G83" s="299"/>
      <c r="H83" s="299"/>
      <c r="I83" s="299"/>
      <c r="J83" s="299"/>
      <c r="K83" s="299"/>
      <c r="L83" s="299"/>
      <c r="M83" s="299"/>
      <c r="N83" s="299"/>
      <c r="O83" s="299"/>
    </row>
    <row r="84" spans="3:40" ht="15" hidden="1" customHeight="1">
      <c r="C84" s="84"/>
      <c r="D84" s="295" t="str">
        <f>actualizaciones!$W$7</f>
        <v>Ene-Sep 2009</v>
      </c>
      <c r="E84" s="295"/>
      <c r="F84" s="295"/>
      <c r="G84" s="295"/>
      <c r="H84" s="297" t="str">
        <f>actualizaciones!$X$7</f>
        <v>Ene-Sep 2010</v>
      </c>
      <c r="I84" s="297"/>
      <c r="J84" s="297"/>
      <c r="K84" s="297"/>
      <c r="L84" s="300" t="str">
        <f>actualizaciones!$Y$7</f>
        <v>Var.10/09</v>
      </c>
      <c r="M84" s="300"/>
      <c r="N84" s="300"/>
      <c r="O84" s="300"/>
      <c r="AN84" s="84"/>
    </row>
    <row r="85" spans="3:40" ht="30" hidden="1" customHeight="1">
      <c r="C85" s="232"/>
      <c r="D85" s="294" t="s">
        <v>138</v>
      </c>
      <c r="E85" s="294"/>
      <c r="F85" s="295" t="s">
        <v>139</v>
      </c>
      <c r="G85" s="295"/>
      <c r="H85" s="294" t="s">
        <v>138</v>
      </c>
      <c r="I85" s="294"/>
      <c r="J85" s="295" t="s">
        <v>139</v>
      </c>
      <c r="K85" s="295"/>
      <c r="L85" s="296" t="s">
        <v>138</v>
      </c>
      <c r="M85" s="296"/>
      <c r="N85" s="297" t="s">
        <v>139</v>
      </c>
      <c r="O85" s="297"/>
      <c r="AN85" s="232"/>
    </row>
    <row r="86" spans="3:40" ht="15" hidden="1" customHeight="1">
      <c r="C86" s="232"/>
      <c r="D86" s="231" t="s">
        <v>140</v>
      </c>
      <c r="E86" s="231" t="s">
        <v>141</v>
      </c>
      <c r="F86" s="232" t="s">
        <v>140</v>
      </c>
      <c r="G86" s="232" t="s">
        <v>141</v>
      </c>
      <c r="H86" s="231" t="s">
        <v>140</v>
      </c>
      <c r="I86" s="231" t="s">
        <v>141</v>
      </c>
      <c r="J86" s="232" t="s">
        <v>140</v>
      </c>
      <c r="K86" s="232" t="s">
        <v>141</v>
      </c>
      <c r="L86" s="233" t="s">
        <v>140</v>
      </c>
      <c r="M86" s="233" t="s">
        <v>141</v>
      </c>
      <c r="N86" s="234" t="s">
        <v>140</v>
      </c>
      <c r="O86" s="234" t="s">
        <v>141</v>
      </c>
      <c r="AN86" s="232"/>
    </row>
    <row r="87" spans="3:40" ht="15" hidden="1" customHeight="1">
      <c r="C87" s="25" t="s">
        <v>77</v>
      </c>
      <c r="D87" s="85">
        <v>912.52158968111962</v>
      </c>
      <c r="E87" s="85">
        <v>415.40829218062544</v>
      </c>
      <c r="F87" s="86">
        <v>89.70274786856406</v>
      </c>
      <c r="G87" s="86">
        <v>40.363558754392734</v>
      </c>
      <c r="H87" s="85">
        <v>898.7529853742468</v>
      </c>
      <c r="I87" s="85">
        <v>434.43749929249537</v>
      </c>
      <c r="J87" s="86">
        <v>80.441682987117332</v>
      </c>
      <c r="K87" s="86">
        <v>39.144810877521678</v>
      </c>
      <c r="L87" s="11">
        <f>H87/D87-1</f>
        <v>-1.5088524438840123E-2</v>
      </c>
      <c r="M87" s="11">
        <f>I87/E87-1</f>
        <v>4.5808443090961992E-2</v>
      </c>
      <c r="N87" s="87">
        <f>J87/F87-1</f>
        <v>-0.10324170776815444</v>
      </c>
      <c r="O87" s="87">
        <f>K87/G87-1</f>
        <v>-3.019426221277921E-2</v>
      </c>
      <c r="AN87" s="25" t="s">
        <v>77</v>
      </c>
    </row>
    <row r="88" spans="3:40" ht="15" hidden="1" customHeight="1">
      <c r="C88" s="25" t="s">
        <v>76</v>
      </c>
      <c r="D88" s="85">
        <v>437.12296055952868</v>
      </c>
      <c r="E88" s="85">
        <v>466.25888280717908</v>
      </c>
      <c r="F88" s="86">
        <v>56.128629176904461</v>
      </c>
      <c r="G88" s="86">
        <v>59.073523613579276</v>
      </c>
      <c r="H88" s="85">
        <v>516.18619737763925</v>
      </c>
      <c r="I88" s="85">
        <v>518.35386473429958</v>
      </c>
      <c r="J88" s="86">
        <v>53.866595782218702</v>
      </c>
      <c r="K88" s="86">
        <v>53.462506228201292</v>
      </c>
      <c r="L88" s="11">
        <f t="shared" ref="L88:O104" si="6">H88/D88-1</f>
        <v>0.18087184602910722</v>
      </c>
      <c r="M88" s="11">
        <f t="shared" si="6"/>
        <v>0.11172973609312309</v>
      </c>
      <c r="N88" s="87">
        <f t="shared" si="6"/>
        <v>-4.030088437678303E-2</v>
      </c>
      <c r="O88" s="87">
        <f t="shared" si="6"/>
        <v>-9.4983624509714759E-2</v>
      </c>
      <c r="AN88" s="25" t="s">
        <v>76</v>
      </c>
    </row>
    <row r="89" spans="3:40" ht="15" hidden="1" customHeight="1">
      <c r="C89" s="25" t="s">
        <v>78</v>
      </c>
      <c r="D89" s="85">
        <v>807.04819729289477</v>
      </c>
      <c r="E89" s="85">
        <v>457.33696259073156</v>
      </c>
      <c r="F89" s="86">
        <v>65.645068679326329</v>
      </c>
      <c r="G89" s="86">
        <v>36.920915032679765</v>
      </c>
      <c r="H89" s="85">
        <v>707.40260389066259</v>
      </c>
      <c r="I89" s="85">
        <v>455.83573883161517</v>
      </c>
      <c r="J89" s="86">
        <v>70.499919753542827</v>
      </c>
      <c r="K89" s="86">
        <v>43.691765480895924</v>
      </c>
      <c r="L89" s="11">
        <f t="shared" si="6"/>
        <v>-0.12346919767180731</v>
      </c>
      <c r="M89" s="11">
        <f t="shared" si="6"/>
        <v>-3.2825331908713506E-3</v>
      </c>
      <c r="N89" s="87">
        <f t="shared" si="6"/>
        <v>7.3956066645801899E-2</v>
      </c>
      <c r="O89" s="87">
        <f t="shared" si="6"/>
        <v>0.18338793722265767</v>
      </c>
      <c r="AN89" s="25" t="s">
        <v>78</v>
      </c>
    </row>
    <row r="90" spans="3:40" ht="15" hidden="1" customHeight="1">
      <c r="C90" s="25" t="s">
        <v>71</v>
      </c>
      <c r="D90" s="85">
        <v>803.23932643457795</v>
      </c>
      <c r="E90" s="85">
        <v>344.66622162883874</v>
      </c>
      <c r="F90" s="86">
        <v>72.226915297004226</v>
      </c>
      <c r="G90" s="86">
        <v>31.030109982571069</v>
      </c>
      <c r="H90" s="85">
        <v>756.77250623120688</v>
      </c>
      <c r="I90" s="85">
        <v>364.49610591900279</v>
      </c>
      <c r="J90" s="86">
        <v>73.964391041115903</v>
      </c>
      <c r="K90" s="86">
        <v>36.078707986432335</v>
      </c>
      <c r="L90" s="11">
        <f t="shared" si="6"/>
        <v>-5.7849284359156261E-2</v>
      </c>
      <c r="M90" s="11">
        <f t="shared" si="6"/>
        <v>5.7533587702476741E-2</v>
      </c>
      <c r="N90" s="87">
        <f t="shared" si="6"/>
        <v>2.4055793286574811E-2</v>
      </c>
      <c r="O90" s="87">
        <f t="shared" si="6"/>
        <v>0.16269997130841474</v>
      </c>
      <c r="AN90" s="25" t="s">
        <v>71</v>
      </c>
    </row>
    <row r="91" spans="3:40" ht="15" hidden="1" customHeight="1">
      <c r="C91" s="88" t="s">
        <v>82</v>
      </c>
      <c r="D91" s="85">
        <v>463.99515144674507</v>
      </c>
      <c r="E91" s="85">
        <v>326.61419080501025</v>
      </c>
      <c r="F91" s="86">
        <v>69.862906325788202</v>
      </c>
      <c r="G91" s="86">
        <v>49.772459554444055</v>
      </c>
      <c r="H91" s="85">
        <v>480.05842170787668</v>
      </c>
      <c r="I91" s="85">
        <v>314.70347263615696</v>
      </c>
      <c r="J91" s="86">
        <v>68.397184642843442</v>
      </c>
      <c r="K91" s="86">
        <v>45.050132099561324</v>
      </c>
      <c r="L91" s="11">
        <f t="shared" si="6"/>
        <v>3.4619478697236472E-2</v>
      </c>
      <c r="M91" s="11">
        <f t="shared" si="6"/>
        <v>-3.646724026135173E-2</v>
      </c>
      <c r="N91" s="87">
        <f t="shared" si="6"/>
        <v>-2.0979970058928488E-2</v>
      </c>
      <c r="O91" s="87">
        <f t="shared" si="6"/>
        <v>-9.4878322211848332E-2</v>
      </c>
      <c r="AN91" s="88" t="s">
        <v>82</v>
      </c>
    </row>
    <row r="92" spans="3:40" ht="15" hidden="1" customHeight="1">
      <c r="C92" s="88" t="s">
        <v>79</v>
      </c>
      <c r="D92" s="85">
        <v>481.9472761547587</v>
      </c>
      <c r="E92" s="85">
        <v>335.61027785778242</v>
      </c>
      <c r="F92" s="86">
        <v>70.509327184736051</v>
      </c>
      <c r="G92" s="86">
        <v>49.36982214501667</v>
      </c>
      <c r="H92" s="85">
        <v>493.86187174388499</v>
      </c>
      <c r="I92" s="85">
        <v>318.7436361534904</v>
      </c>
      <c r="J92" s="86">
        <v>68.808209746526671</v>
      </c>
      <c r="K92" s="86">
        <v>44.507008098433595</v>
      </c>
      <c r="L92" s="11">
        <f t="shared" si="6"/>
        <v>2.4721782192001385E-2</v>
      </c>
      <c r="M92" s="11">
        <f t="shared" si="6"/>
        <v>-5.0256630434421301E-2</v>
      </c>
      <c r="N92" s="87">
        <f t="shared" si="6"/>
        <v>-2.4126133465327437E-2</v>
      </c>
      <c r="O92" s="87">
        <f t="shared" si="6"/>
        <v>-9.8497702347382754E-2</v>
      </c>
      <c r="AN92" s="88" t="s">
        <v>79</v>
      </c>
    </row>
    <row r="93" spans="3:40" ht="15" hidden="1" customHeight="1">
      <c r="C93" s="25" t="s">
        <v>84</v>
      </c>
      <c r="D93" s="85">
        <v>131.40842001407432</v>
      </c>
      <c r="E93" s="85">
        <v>199.12678571428577</v>
      </c>
      <c r="F93" s="86">
        <v>43.047585866679484</v>
      </c>
      <c r="G93" s="86">
        <v>61.813192904656333</v>
      </c>
      <c r="H93" s="85">
        <v>152.22648335268519</v>
      </c>
      <c r="I93" s="85">
        <v>228.90206185567013</v>
      </c>
      <c r="J93" s="86">
        <v>46.838917954672354</v>
      </c>
      <c r="K93" s="86">
        <v>70.487301587301602</v>
      </c>
      <c r="L93" s="11">
        <f t="shared" si="6"/>
        <v>0.15842259831128924</v>
      </c>
      <c r="M93" s="11">
        <f t="shared" si="6"/>
        <v>0.14952923603209767</v>
      </c>
      <c r="N93" s="87">
        <f t="shared" si="6"/>
        <v>8.8073047806555671E-2</v>
      </c>
      <c r="O93" s="87">
        <f t="shared" si="6"/>
        <v>0.14032778885932395</v>
      </c>
      <c r="AN93" s="25" t="s">
        <v>84</v>
      </c>
    </row>
    <row r="94" spans="3:40" ht="15" hidden="1" customHeight="1">
      <c r="C94" s="25" t="s">
        <v>67</v>
      </c>
      <c r="D94" s="85">
        <v>724.69884931782758</v>
      </c>
      <c r="E94" s="85">
        <v>403.03380487257209</v>
      </c>
      <c r="F94" s="86">
        <v>66.631490488341683</v>
      </c>
      <c r="G94" s="86">
        <v>36.865634665174227</v>
      </c>
      <c r="H94" s="85">
        <v>830.09968400419905</v>
      </c>
      <c r="I94" s="85">
        <v>414.86035925565579</v>
      </c>
      <c r="J94" s="86">
        <v>72.325517022147906</v>
      </c>
      <c r="K94" s="86">
        <v>36.640576508753746</v>
      </c>
      <c r="L94" s="11">
        <f t="shared" si="6"/>
        <v>0.14544087490353719</v>
      </c>
      <c r="M94" s="11">
        <f t="shared" si="6"/>
        <v>2.9343827341785644E-2</v>
      </c>
      <c r="N94" s="87">
        <f t="shared" si="6"/>
        <v>8.545548796934832E-2</v>
      </c>
      <c r="O94" s="87">
        <f t="shared" si="6"/>
        <v>-6.1048225119283428E-3</v>
      </c>
      <c r="AN94" s="25" t="s">
        <v>67</v>
      </c>
    </row>
    <row r="95" spans="3:40" ht="15" hidden="1" customHeight="1">
      <c r="C95" s="25" t="s">
        <v>68</v>
      </c>
      <c r="D95" s="85">
        <v>819.01448285924505</v>
      </c>
      <c r="E95" s="85">
        <v>509.10942106195449</v>
      </c>
      <c r="F95" s="86">
        <v>64.351137938940695</v>
      </c>
      <c r="G95" s="86">
        <v>38.359661020340141</v>
      </c>
      <c r="H95" s="85">
        <v>917.60071030246718</v>
      </c>
      <c r="I95" s="85">
        <v>462.42745140204556</v>
      </c>
      <c r="J95" s="86">
        <v>89.152772953310233</v>
      </c>
      <c r="K95" s="86">
        <v>43.936099895681281</v>
      </c>
      <c r="L95" s="11">
        <f t="shared" si="6"/>
        <v>0.12037177547709499</v>
      </c>
      <c r="M95" s="11">
        <f t="shared" si="6"/>
        <v>-9.1693391889183129E-2</v>
      </c>
      <c r="N95" s="87">
        <f t="shared" si="6"/>
        <v>0.385410978091832</v>
      </c>
      <c r="O95" s="87">
        <f t="shared" si="6"/>
        <v>0.14537247532985864</v>
      </c>
      <c r="AN95" s="25" t="s">
        <v>68</v>
      </c>
    </row>
    <row r="96" spans="3:40" ht="15" hidden="1" customHeight="1">
      <c r="C96" s="88" t="s">
        <v>70</v>
      </c>
      <c r="D96" s="85">
        <v>751.31258013787215</v>
      </c>
      <c r="E96" s="85">
        <v>411.9594998803542</v>
      </c>
      <c r="F96" s="86">
        <v>65.925769471701983</v>
      </c>
      <c r="G96" s="86">
        <v>37.195980252355035</v>
      </c>
      <c r="H96" s="85">
        <v>778.55655440448731</v>
      </c>
      <c r="I96" s="85">
        <v>464.8672643946058</v>
      </c>
      <c r="J96" s="86">
        <v>55.777185987187131</v>
      </c>
      <c r="K96" s="86">
        <v>34.697826389165712</v>
      </c>
      <c r="L96" s="11">
        <f t="shared" si="6"/>
        <v>3.6261836932925728E-2</v>
      </c>
      <c r="M96" s="11">
        <f t="shared" si="6"/>
        <v>0.12842952894548532</v>
      </c>
      <c r="N96" s="87">
        <f t="shared" si="6"/>
        <v>-0.15393955301304496</v>
      </c>
      <c r="O96" s="87">
        <f t="shared" si="6"/>
        <v>-6.7161931107627026E-2</v>
      </c>
      <c r="AN96" s="88" t="s">
        <v>70</v>
      </c>
    </row>
    <row r="97" spans="3:40" ht="15" hidden="1" customHeight="1">
      <c r="C97" s="88" t="s">
        <v>65</v>
      </c>
      <c r="D97" s="85">
        <v>598.85526608818645</v>
      </c>
      <c r="E97" s="85">
        <v>392.2852585329357</v>
      </c>
      <c r="F97" s="86">
        <v>55.177450656097371</v>
      </c>
      <c r="G97" s="86">
        <v>34.980851079370076</v>
      </c>
      <c r="H97" s="85">
        <v>856.03762308654814</v>
      </c>
      <c r="I97" s="85">
        <v>372.69497707700083</v>
      </c>
      <c r="J97" s="86">
        <v>72.862555993256478</v>
      </c>
      <c r="K97" s="86">
        <v>32.244924518211732</v>
      </c>
      <c r="L97" s="11">
        <f t="shared" si="6"/>
        <v>0.42945661758694365</v>
      </c>
      <c r="M97" s="11">
        <f t="shared" si="6"/>
        <v>-4.99388672651081E-2</v>
      </c>
      <c r="N97" s="87">
        <f t="shared" si="6"/>
        <v>0.32051327357228709</v>
      </c>
      <c r="O97" s="87">
        <f t="shared" si="6"/>
        <v>-7.8212121110222355E-2</v>
      </c>
      <c r="AN97" s="88" t="s">
        <v>65</v>
      </c>
    </row>
    <row r="98" spans="3:40" ht="15" hidden="1" customHeight="1">
      <c r="C98" s="88" t="s">
        <v>66</v>
      </c>
      <c r="D98" s="85">
        <v>778.64659143456186</v>
      </c>
      <c r="E98" s="85">
        <v>336.47927050331481</v>
      </c>
      <c r="F98" s="86">
        <v>86.02611066840764</v>
      </c>
      <c r="G98" s="86">
        <v>37.582326897403433</v>
      </c>
      <c r="H98" s="85">
        <v>780.44566375488648</v>
      </c>
      <c r="I98" s="85">
        <v>379.37283537679224</v>
      </c>
      <c r="J98" s="86">
        <v>83.157193849178981</v>
      </c>
      <c r="K98" s="86">
        <v>40.618076592804314</v>
      </c>
      <c r="L98" s="11">
        <f t="shared" si="6"/>
        <v>2.310512034747525E-3</v>
      </c>
      <c r="M98" s="11">
        <f t="shared" si="6"/>
        <v>0.12747758519957575</v>
      </c>
      <c r="N98" s="87">
        <f t="shared" si="6"/>
        <v>-3.3349372614171258E-2</v>
      </c>
      <c r="O98" s="87">
        <f t="shared" si="6"/>
        <v>8.0775990898281025E-2</v>
      </c>
      <c r="AN98" s="88" t="s">
        <v>66</v>
      </c>
    </row>
    <row r="99" spans="3:40" ht="15" hidden="1" customHeight="1">
      <c r="C99" s="88" t="s">
        <v>73</v>
      </c>
      <c r="D99" s="85">
        <v>947.38505469974405</v>
      </c>
      <c r="E99" s="85">
        <v>311.81185185185194</v>
      </c>
      <c r="F99" s="86">
        <v>93.030695599073539</v>
      </c>
      <c r="G99" s="86">
        <v>30.503333333333341</v>
      </c>
      <c r="H99" s="85">
        <v>781.46503147273859</v>
      </c>
      <c r="I99" s="85">
        <v>381.48458049886608</v>
      </c>
      <c r="J99" s="86">
        <v>74.804961710461413</v>
      </c>
      <c r="K99" s="86">
        <v>36.731665247483676</v>
      </c>
      <c r="L99" s="11">
        <f t="shared" si="6"/>
        <v>-0.17513472732540702</v>
      </c>
      <c r="M99" s="11">
        <f t="shared" si="6"/>
        <v>0.22344477361340664</v>
      </c>
      <c r="N99" s="87">
        <f t="shared" si="6"/>
        <v>-0.19591097079568254</v>
      </c>
      <c r="O99" s="87">
        <f t="shared" si="6"/>
        <v>0.20418528841056705</v>
      </c>
      <c r="AN99" s="88" t="s">
        <v>73</v>
      </c>
    </row>
    <row r="100" spans="3:40" ht="15" hidden="1" customHeight="1">
      <c r="C100" s="26" t="s">
        <v>74</v>
      </c>
      <c r="D100" s="89">
        <v>626.5962040470049</v>
      </c>
      <c r="E100" s="89">
        <v>358.49496500043227</v>
      </c>
      <c r="F100" s="89">
        <v>64.633349515594702</v>
      </c>
      <c r="G100" s="89">
        <v>37.18072566228809</v>
      </c>
      <c r="H100" s="89">
        <v>643.49693516063758</v>
      </c>
      <c r="I100" s="89">
        <v>360.7571754844401</v>
      </c>
      <c r="J100" s="89">
        <v>66.032695993682154</v>
      </c>
      <c r="K100" s="89">
        <v>37.128078215142395</v>
      </c>
      <c r="L100" s="45">
        <f t="shared" si="6"/>
        <v>2.697228455020273E-2</v>
      </c>
      <c r="M100" s="45">
        <f t="shared" si="6"/>
        <v>6.3102991809245168E-3</v>
      </c>
      <c r="N100" s="45">
        <f t="shared" si="6"/>
        <v>2.165053317791954E-2</v>
      </c>
      <c r="O100" s="45">
        <f>K100/G100-1</f>
        <v>-1.41598761745243E-3</v>
      </c>
      <c r="AN100" s="26" t="s">
        <v>74</v>
      </c>
    </row>
    <row r="101" spans="3:40" ht="15" hidden="1" customHeight="1">
      <c r="C101" s="88" t="s">
        <v>142</v>
      </c>
      <c r="D101" s="85">
        <v>779.55506892079177</v>
      </c>
      <c r="E101" s="85">
        <v>529.59256051318471</v>
      </c>
      <c r="F101" s="86">
        <v>86.666867261108109</v>
      </c>
      <c r="G101" s="86">
        <v>60.538067563025493</v>
      </c>
      <c r="H101" s="85">
        <v>776.57642015025658</v>
      </c>
      <c r="I101" s="85">
        <v>475.48995532925568</v>
      </c>
      <c r="J101" s="86">
        <v>72.103274905110425</v>
      </c>
      <c r="K101" s="86">
        <v>47.316875013988962</v>
      </c>
      <c r="L101" s="11">
        <f t="shared" si="6"/>
        <v>-3.8209600441169167E-3</v>
      </c>
      <c r="M101" s="11">
        <f t="shared" si="6"/>
        <v>-0.10215892219388922</v>
      </c>
      <c r="N101" s="87">
        <f t="shared" si="6"/>
        <v>-0.16804106132186369</v>
      </c>
      <c r="O101" s="87">
        <f>K101/G101-1</f>
        <v>-0.21839469083270779</v>
      </c>
      <c r="AN101" s="88" t="s">
        <v>142</v>
      </c>
    </row>
    <row r="102" spans="3:40" ht="15" hidden="1" customHeight="1">
      <c r="C102" s="25" t="s">
        <v>75</v>
      </c>
      <c r="D102" s="85">
        <v>796.53333129906582</v>
      </c>
      <c r="E102" s="85">
        <v>343.61955241460561</v>
      </c>
      <c r="F102" s="86">
        <v>78.693654417498024</v>
      </c>
      <c r="G102" s="86">
        <v>33.954027001862215</v>
      </c>
      <c r="H102" s="85">
        <v>700.0937403941324</v>
      </c>
      <c r="I102" s="85">
        <v>348.7428316494254</v>
      </c>
      <c r="J102" s="86">
        <v>68.625789572231128</v>
      </c>
      <c r="K102" s="86">
        <v>34.48272113013148</v>
      </c>
      <c r="L102" s="11">
        <f t="shared" si="6"/>
        <v>-0.12107414356113655</v>
      </c>
      <c r="M102" s="11">
        <f t="shared" si="6"/>
        <v>1.4909743053963753E-2</v>
      </c>
      <c r="N102" s="87">
        <f t="shared" si="6"/>
        <v>-0.1279374419677255</v>
      </c>
      <c r="O102" s="87">
        <f>K102/G102-1</f>
        <v>1.5570881422703353E-2</v>
      </c>
      <c r="AN102" s="25" t="s">
        <v>75</v>
      </c>
    </row>
    <row r="103" spans="3:40" ht="15" hidden="1" customHeight="1">
      <c r="C103" s="25" t="s">
        <v>72</v>
      </c>
      <c r="D103" s="85">
        <v>868.22093997906381</v>
      </c>
      <c r="E103" s="85">
        <v>329.92152351738241</v>
      </c>
      <c r="F103" s="86">
        <v>68.204814233014773</v>
      </c>
      <c r="G103" s="86">
        <v>25.780061521252804</v>
      </c>
      <c r="H103" s="85">
        <v>845.04074786228625</v>
      </c>
      <c r="I103" s="85">
        <v>338.26329522862784</v>
      </c>
      <c r="J103" s="86">
        <v>68.748126590157625</v>
      </c>
      <c r="K103" s="86">
        <v>27.138757077916946</v>
      </c>
      <c r="L103" s="11">
        <f t="shared" si="6"/>
        <v>-2.6698494645080229E-2</v>
      </c>
      <c r="M103" s="11">
        <f t="shared" si="6"/>
        <v>2.5284108845981201E-2</v>
      </c>
      <c r="N103" s="87">
        <f t="shared" si="6"/>
        <v>7.9658945376888113E-3</v>
      </c>
      <c r="O103" s="87">
        <f>K103/G103-1</f>
        <v>5.2703348110478609E-2</v>
      </c>
      <c r="AN103" s="25" t="s">
        <v>72</v>
      </c>
    </row>
    <row r="104" spans="3:40" ht="15" hidden="1" customHeight="1">
      <c r="C104" s="25" t="s">
        <v>69</v>
      </c>
      <c r="D104" s="85">
        <v>531.87546358210409</v>
      </c>
      <c r="E104" s="85">
        <v>331.8131864668137</v>
      </c>
      <c r="F104" s="86">
        <v>52.673235108988528</v>
      </c>
      <c r="G104" s="86">
        <v>32.866339726829814</v>
      </c>
      <c r="H104" s="85">
        <v>598.18965464722066</v>
      </c>
      <c r="I104" s="85">
        <v>332.37326948269953</v>
      </c>
      <c r="J104" s="86">
        <v>59.340413741004376</v>
      </c>
      <c r="K104" s="86">
        <v>32.92043357795589</v>
      </c>
      <c r="L104" s="11">
        <f t="shared" si="6"/>
        <v>0.12467992153369911</v>
      </c>
      <c r="M104" s="11">
        <f t="shared" si="6"/>
        <v>1.6879468289059396E-3</v>
      </c>
      <c r="N104" s="87">
        <f t="shared" si="6"/>
        <v>0.12657621310368516</v>
      </c>
      <c r="O104" s="87">
        <f>K104/G104-1</f>
        <v>1.6458739115969845E-3</v>
      </c>
      <c r="AN104" s="25" t="s">
        <v>69</v>
      </c>
    </row>
    <row r="105" spans="3:40" ht="15" hidden="1" customHeight="1">
      <c r="C105" s="293" t="s">
        <v>143</v>
      </c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</row>
    <row r="106" spans="3:40" hidden="1"/>
    <row r="114" spans="12:12">
      <c r="L114" s="243" t="s">
        <v>148</v>
      </c>
    </row>
  </sheetData>
  <mergeCells count="62">
    <mergeCell ref="AF4:AI4"/>
    <mergeCell ref="AJ4:AM4"/>
    <mergeCell ref="C3:AN3"/>
    <mergeCell ref="X5:Y5"/>
    <mergeCell ref="Z5:AA5"/>
    <mergeCell ref="AB5:AC5"/>
    <mergeCell ref="D4:G4"/>
    <mergeCell ref="H4:K4"/>
    <mergeCell ref="L4:O4"/>
    <mergeCell ref="P4:S4"/>
    <mergeCell ref="T4:W4"/>
    <mergeCell ref="X4:AA4"/>
    <mergeCell ref="AB4:AE4"/>
    <mergeCell ref="N5:O5"/>
    <mergeCell ref="P5:Q5"/>
    <mergeCell ref="R5:S5"/>
    <mergeCell ref="T5:U5"/>
    <mergeCell ref="V5:W5"/>
    <mergeCell ref="D5:E5"/>
    <mergeCell ref="F5:G5"/>
    <mergeCell ref="H5:I5"/>
    <mergeCell ref="J5:K5"/>
    <mergeCell ref="L5:M5"/>
    <mergeCell ref="AD5:AE5"/>
    <mergeCell ref="AF5:AG5"/>
    <mergeCell ref="AH5:AI5"/>
    <mergeCell ref="AJ5:AK5"/>
    <mergeCell ref="AL5:AM5"/>
    <mergeCell ref="C30:O30"/>
    <mergeCell ref="D31:G31"/>
    <mergeCell ref="H31:K31"/>
    <mergeCell ref="L31:O31"/>
    <mergeCell ref="D32:E32"/>
    <mergeCell ref="F32:G32"/>
    <mergeCell ref="H32:I32"/>
    <mergeCell ref="J32:K32"/>
    <mergeCell ref="L32:M32"/>
    <mergeCell ref="N32:O32"/>
    <mergeCell ref="D58:G58"/>
    <mergeCell ref="H58:K58"/>
    <mergeCell ref="L58:O58"/>
    <mergeCell ref="D59:E59"/>
    <mergeCell ref="F59:G59"/>
    <mergeCell ref="H59:I59"/>
    <mergeCell ref="J59:K59"/>
    <mergeCell ref="L59:M59"/>
    <mergeCell ref="C26:AN26"/>
    <mergeCell ref="C105:O105"/>
    <mergeCell ref="D85:E85"/>
    <mergeCell ref="F85:G85"/>
    <mergeCell ref="H85:I85"/>
    <mergeCell ref="J85:K85"/>
    <mergeCell ref="L85:M85"/>
    <mergeCell ref="N85:O85"/>
    <mergeCell ref="N59:O59"/>
    <mergeCell ref="C79:O79"/>
    <mergeCell ref="C83:O83"/>
    <mergeCell ref="D84:G84"/>
    <mergeCell ref="H84:K84"/>
    <mergeCell ref="L84:O84"/>
    <mergeCell ref="C52:O52"/>
    <mergeCell ref="C57:O57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0" fitToWidth="2" orientation="landscape" r:id="rId1"/>
  <headerFooter>
    <oddHeader>&amp;L&amp;G&amp;CEncuesta de Turismo Receptivo&amp;RAño 2011</oddHeader>
    <oddFooter>&amp;LTurismo de Tenerife&amp;R&amp;P</oddFooter>
  </headerFooter>
  <colBreaks count="1" manualBreakCount="1">
    <brk id="23" min="2" max="24" man="1"/>
  </col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N47"/>
  <sheetViews>
    <sheetView showGridLines="0" topLeftCell="C1" zoomScaleNormal="100" workbookViewId="0">
      <selection activeCell="C1" sqref="C1"/>
    </sheetView>
  </sheetViews>
  <sheetFormatPr baseColWidth="10" defaultRowHeight="12.75"/>
  <cols>
    <col min="3" max="3" width="36.85546875" customWidth="1"/>
    <col min="4" max="6" width="7.7109375" customWidth="1"/>
    <col min="7" max="7" width="9" customWidth="1"/>
    <col min="8" max="12" width="7.7109375" customWidth="1"/>
    <col min="13" max="13" width="9.7109375" customWidth="1"/>
    <col min="14" max="14" width="8.85546875" customWidth="1"/>
    <col min="15" max="23" width="8.5703125" customWidth="1"/>
    <col min="24" max="35" width="8.42578125" customWidth="1"/>
    <col min="36" max="44" width="8.5703125" customWidth="1"/>
    <col min="252" max="252" width="34.85546875" bestFit="1" customWidth="1"/>
    <col min="253" max="253" width="10.42578125" customWidth="1"/>
    <col min="254" max="256" width="10.7109375" customWidth="1"/>
    <col min="257" max="264" width="8.7109375" customWidth="1"/>
    <col min="265" max="279" width="8.5703125" customWidth="1"/>
    <col min="280" max="291" width="8.42578125" customWidth="1"/>
    <col min="292" max="300" width="8.5703125" customWidth="1"/>
    <col min="508" max="508" width="34.85546875" bestFit="1" customWidth="1"/>
    <col min="509" max="509" width="10.42578125" customWidth="1"/>
    <col min="510" max="512" width="10.7109375" customWidth="1"/>
    <col min="513" max="520" width="8.7109375" customWidth="1"/>
    <col min="521" max="535" width="8.5703125" customWidth="1"/>
    <col min="536" max="547" width="8.42578125" customWidth="1"/>
    <col min="548" max="556" width="8.5703125" customWidth="1"/>
    <col min="764" max="764" width="34.85546875" bestFit="1" customWidth="1"/>
    <col min="765" max="765" width="10.42578125" customWidth="1"/>
    <col min="766" max="768" width="10.7109375" customWidth="1"/>
    <col min="769" max="776" width="8.7109375" customWidth="1"/>
    <col min="777" max="791" width="8.5703125" customWidth="1"/>
    <col min="792" max="803" width="8.42578125" customWidth="1"/>
    <col min="804" max="812" width="8.5703125" customWidth="1"/>
    <col min="1020" max="1020" width="34.85546875" bestFit="1" customWidth="1"/>
    <col min="1021" max="1021" width="10.42578125" customWidth="1"/>
    <col min="1022" max="1024" width="10.7109375" customWidth="1"/>
    <col min="1025" max="1032" width="8.7109375" customWidth="1"/>
    <col min="1033" max="1047" width="8.5703125" customWidth="1"/>
    <col min="1048" max="1059" width="8.42578125" customWidth="1"/>
    <col min="1060" max="1068" width="8.5703125" customWidth="1"/>
    <col min="1276" max="1276" width="34.85546875" bestFit="1" customWidth="1"/>
    <col min="1277" max="1277" width="10.42578125" customWidth="1"/>
    <col min="1278" max="1280" width="10.7109375" customWidth="1"/>
    <col min="1281" max="1288" width="8.7109375" customWidth="1"/>
    <col min="1289" max="1303" width="8.5703125" customWidth="1"/>
    <col min="1304" max="1315" width="8.42578125" customWidth="1"/>
    <col min="1316" max="1324" width="8.5703125" customWidth="1"/>
    <col min="1532" max="1532" width="34.85546875" bestFit="1" customWidth="1"/>
    <col min="1533" max="1533" width="10.42578125" customWidth="1"/>
    <col min="1534" max="1536" width="10.7109375" customWidth="1"/>
    <col min="1537" max="1544" width="8.7109375" customWidth="1"/>
    <col min="1545" max="1559" width="8.5703125" customWidth="1"/>
    <col min="1560" max="1571" width="8.42578125" customWidth="1"/>
    <col min="1572" max="1580" width="8.5703125" customWidth="1"/>
    <col min="1788" max="1788" width="34.85546875" bestFit="1" customWidth="1"/>
    <col min="1789" max="1789" width="10.42578125" customWidth="1"/>
    <col min="1790" max="1792" width="10.7109375" customWidth="1"/>
    <col min="1793" max="1800" width="8.7109375" customWidth="1"/>
    <col min="1801" max="1815" width="8.5703125" customWidth="1"/>
    <col min="1816" max="1827" width="8.42578125" customWidth="1"/>
    <col min="1828" max="1836" width="8.5703125" customWidth="1"/>
    <col min="2044" max="2044" width="34.85546875" bestFit="1" customWidth="1"/>
    <col min="2045" max="2045" width="10.42578125" customWidth="1"/>
    <col min="2046" max="2048" width="10.7109375" customWidth="1"/>
    <col min="2049" max="2056" width="8.7109375" customWidth="1"/>
    <col min="2057" max="2071" width="8.5703125" customWidth="1"/>
    <col min="2072" max="2083" width="8.42578125" customWidth="1"/>
    <col min="2084" max="2092" width="8.5703125" customWidth="1"/>
    <col min="2300" max="2300" width="34.85546875" bestFit="1" customWidth="1"/>
    <col min="2301" max="2301" width="10.42578125" customWidth="1"/>
    <col min="2302" max="2304" width="10.7109375" customWidth="1"/>
    <col min="2305" max="2312" width="8.7109375" customWidth="1"/>
    <col min="2313" max="2327" width="8.5703125" customWidth="1"/>
    <col min="2328" max="2339" width="8.42578125" customWidth="1"/>
    <col min="2340" max="2348" width="8.5703125" customWidth="1"/>
    <col min="2556" max="2556" width="34.85546875" bestFit="1" customWidth="1"/>
    <col min="2557" max="2557" width="10.42578125" customWidth="1"/>
    <col min="2558" max="2560" width="10.7109375" customWidth="1"/>
    <col min="2561" max="2568" width="8.7109375" customWidth="1"/>
    <col min="2569" max="2583" width="8.5703125" customWidth="1"/>
    <col min="2584" max="2595" width="8.42578125" customWidth="1"/>
    <col min="2596" max="2604" width="8.5703125" customWidth="1"/>
    <col min="2812" max="2812" width="34.85546875" bestFit="1" customWidth="1"/>
    <col min="2813" max="2813" width="10.42578125" customWidth="1"/>
    <col min="2814" max="2816" width="10.7109375" customWidth="1"/>
    <col min="2817" max="2824" width="8.7109375" customWidth="1"/>
    <col min="2825" max="2839" width="8.5703125" customWidth="1"/>
    <col min="2840" max="2851" width="8.42578125" customWidth="1"/>
    <col min="2852" max="2860" width="8.5703125" customWidth="1"/>
    <col min="3068" max="3068" width="34.85546875" bestFit="1" customWidth="1"/>
    <col min="3069" max="3069" width="10.42578125" customWidth="1"/>
    <col min="3070" max="3072" width="10.7109375" customWidth="1"/>
    <col min="3073" max="3080" width="8.7109375" customWidth="1"/>
    <col min="3081" max="3095" width="8.5703125" customWidth="1"/>
    <col min="3096" max="3107" width="8.42578125" customWidth="1"/>
    <col min="3108" max="3116" width="8.5703125" customWidth="1"/>
    <col min="3324" max="3324" width="34.85546875" bestFit="1" customWidth="1"/>
    <col min="3325" max="3325" width="10.42578125" customWidth="1"/>
    <col min="3326" max="3328" width="10.7109375" customWidth="1"/>
    <col min="3329" max="3336" width="8.7109375" customWidth="1"/>
    <col min="3337" max="3351" width="8.5703125" customWidth="1"/>
    <col min="3352" max="3363" width="8.42578125" customWidth="1"/>
    <col min="3364" max="3372" width="8.5703125" customWidth="1"/>
    <col min="3580" max="3580" width="34.85546875" bestFit="1" customWidth="1"/>
    <col min="3581" max="3581" width="10.42578125" customWidth="1"/>
    <col min="3582" max="3584" width="10.7109375" customWidth="1"/>
    <col min="3585" max="3592" width="8.7109375" customWidth="1"/>
    <col min="3593" max="3607" width="8.5703125" customWidth="1"/>
    <col min="3608" max="3619" width="8.42578125" customWidth="1"/>
    <col min="3620" max="3628" width="8.5703125" customWidth="1"/>
    <col min="3836" max="3836" width="34.85546875" bestFit="1" customWidth="1"/>
    <col min="3837" max="3837" width="10.42578125" customWidth="1"/>
    <col min="3838" max="3840" width="10.7109375" customWidth="1"/>
    <col min="3841" max="3848" width="8.7109375" customWidth="1"/>
    <col min="3849" max="3863" width="8.5703125" customWidth="1"/>
    <col min="3864" max="3875" width="8.42578125" customWidth="1"/>
    <col min="3876" max="3884" width="8.5703125" customWidth="1"/>
    <col min="4092" max="4092" width="34.85546875" bestFit="1" customWidth="1"/>
    <col min="4093" max="4093" width="10.42578125" customWidth="1"/>
    <col min="4094" max="4096" width="10.7109375" customWidth="1"/>
    <col min="4097" max="4104" width="8.7109375" customWidth="1"/>
    <col min="4105" max="4119" width="8.5703125" customWidth="1"/>
    <col min="4120" max="4131" width="8.42578125" customWidth="1"/>
    <col min="4132" max="4140" width="8.5703125" customWidth="1"/>
    <col min="4348" max="4348" width="34.85546875" bestFit="1" customWidth="1"/>
    <col min="4349" max="4349" width="10.42578125" customWidth="1"/>
    <col min="4350" max="4352" width="10.7109375" customWidth="1"/>
    <col min="4353" max="4360" width="8.7109375" customWidth="1"/>
    <col min="4361" max="4375" width="8.5703125" customWidth="1"/>
    <col min="4376" max="4387" width="8.42578125" customWidth="1"/>
    <col min="4388" max="4396" width="8.5703125" customWidth="1"/>
    <col min="4604" max="4604" width="34.85546875" bestFit="1" customWidth="1"/>
    <col min="4605" max="4605" width="10.42578125" customWidth="1"/>
    <col min="4606" max="4608" width="10.7109375" customWidth="1"/>
    <col min="4609" max="4616" width="8.7109375" customWidth="1"/>
    <col min="4617" max="4631" width="8.5703125" customWidth="1"/>
    <col min="4632" max="4643" width="8.42578125" customWidth="1"/>
    <col min="4644" max="4652" width="8.5703125" customWidth="1"/>
    <col min="4860" max="4860" width="34.85546875" bestFit="1" customWidth="1"/>
    <col min="4861" max="4861" width="10.42578125" customWidth="1"/>
    <col min="4862" max="4864" width="10.7109375" customWidth="1"/>
    <col min="4865" max="4872" width="8.7109375" customWidth="1"/>
    <col min="4873" max="4887" width="8.5703125" customWidth="1"/>
    <col min="4888" max="4899" width="8.42578125" customWidth="1"/>
    <col min="4900" max="4908" width="8.5703125" customWidth="1"/>
    <col min="5116" max="5116" width="34.85546875" bestFit="1" customWidth="1"/>
    <col min="5117" max="5117" width="10.42578125" customWidth="1"/>
    <col min="5118" max="5120" width="10.7109375" customWidth="1"/>
    <col min="5121" max="5128" width="8.7109375" customWidth="1"/>
    <col min="5129" max="5143" width="8.5703125" customWidth="1"/>
    <col min="5144" max="5155" width="8.42578125" customWidth="1"/>
    <col min="5156" max="5164" width="8.5703125" customWidth="1"/>
    <col min="5372" max="5372" width="34.85546875" bestFit="1" customWidth="1"/>
    <col min="5373" max="5373" width="10.42578125" customWidth="1"/>
    <col min="5374" max="5376" width="10.7109375" customWidth="1"/>
    <col min="5377" max="5384" width="8.7109375" customWidth="1"/>
    <col min="5385" max="5399" width="8.5703125" customWidth="1"/>
    <col min="5400" max="5411" width="8.42578125" customWidth="1"/>
    <col min="5412" max="5420" width="8.5703125" customWidth="1"/>
    <col min="5628" max="5628" width="34.85546875" bestFit="1" customWidth="1"/>
    <col min="5629" max="5629" width="10.42578125" customWidth="1"/>
    <col min="5630" max="5632" width="10.7109375" customWidth="1"/>
    <col min="5633" max="5640" width="8.7109375" customWidth="1"/>
    <col min="5641" max="5655" width="8.5703125" customWidth="1"/>
    <col min="5656" max="5667" width="8.42578125" customWidth="1"/>
    <col min="5668" max="5676" width="8.5703125" customWidth="1"/>
    <col min="5884" max="5884" width="34.85546875" bestFit="1" customWidth="1"/>
    <col min="5885" max="5885" width="10.42578125" customWidth="1"/>
    <col min="5886" max="5888" width="10.7109375" customWidth="1"/>
    <col min="5889" max="5896" width="8.7109375" customWidth="1"/>
    <col min="5897" max="5911" width="8.5703125" customWidth="1"/>
    <col min="5912" max="5923" width="8.42578125" customWidth="1"/>
    <col min="5924" max="5932" width="8.5703125" customWidth="1"/>
    <col min="6140" max="6140" width="34.85546875" bestFit="1" customWidth="1"/>
    <col min="6141" max="6141" width="10.42578125" customWidth="1"/>
    <col min="6142" max="6144" width="10.7109375" customWidth="1"/>
    <col min="6145" max="6152" width="8.7109375" customWidth="1"/>
    <col min="6153" max="6167" width="8.5703125" customWidth="1"/>
    <col min="6168" max="6179" width="8.42578125" customWidth="1"/>
    <col min="6180" max="6188" width="8.5703125" customWidth="1"/>
    <col min="6396" max="6396" width="34.85546875" bestFit="1" customWidth="1"/>
    <col min="6397" max="6397" width="10.42578125" customWidth="1"/>
    <col min="6398" max="6400" width="10.7109375" customWidth="1"/>
    <col min="6401" max="6408" width="8.7109375" customWidth="1"/>
    <col min="6409" max="6423" width="8.5703125" customWidth="1"/>
    <col min="6424" max="6435" width="8.42578125" customWidth="1"/>
    <col min="6436" max="6444" width="8.5703125" customWidth="1"/>
    <col min="6652" max="6652" width="34.85546875" bestFit="1" customWidth="1"/>
    <col min="6653" max="6653" width="10.42578125" customWidth="1"/>
    <col min="6654" max="6656" width="10.7109375" customWidth="1"/>
    <col min="6657" max="6664" width="8.7109375" customWidth="1"/>
    <col min="6665" max="6679" width="8.5703125" customWidth="1"/>
    <col min="6680" max="6691" width="8.42578125" customWidth="1"/>
    <col min="6692" max="6700" width="8.5703125" customWidth="1"/>
    <col min="6908" max="6908" width="34.85546875" bestFit="1" customWidth="1"/>
    <col min="6909" max="6909" width="10.42578125" customWidth="1"/>
    <col min="6910" max="6912" width="10.7109375" customWidth="1"/>
    <col min="6913" max="6920" width="8.7109375" customWidth="1"/>
    <col min="6921" max="6935" width="8.5703125" customWidth="1"/>
    <col min="6936" max="6947" width="8.42578125" customWidth="1"/>
    <col min="6948" max="6956" width="8.5703125" customWidth="1"/>
    <col min="7164" max="7164" width="34.85546875" bestFit="1" customWidth="1"/>
    <col min="7165" max="7165" width="10.42578125" customWidth="1"/>
    <col min="7166" max="7168" width="10.7109375" customWidth="1"/>
    <col min="7169" max="7176" width="8.7109375" customWidth="1"/>
    <col min="7177" max="7191" width="8.5703125" customWidth="1"/>
    <col min="7192" max="7203" width="8.42578125" customWidth="1"/>
    <col min="7204" max="7212" width="8.5703125" customWidth="1"/>
    <col min="7420" max="7420" width="34.85546875" bestFit="1" customWidth="1"/>
    <col min="7421" max="7421" width="10.42578125" customWidth="1"/>
    <col min="7422" max="7424" width="10.7109375" customWidth="1"/>
    <col min="7425" max="7432" width="8.7109375" customWidth="1"/>
    <col min="7433" max="7447" width="8.5703125" customWidth="1"/>
    <col min="7448" max="7459" width="8.42578125" customWidth="1"/>
    <col min="7460" max="7468" width="8.5703125" customWidth="1"/>
    <col min="7676" max="7676" width="34.85546875" bestFit="1" customWidth="1"/>
    <col min="7677" max="7677" width="10.42578125" customWidth="1"/>
    <col min="7678" max="7680" width="10.7109375" customWidth="1"/>
    <col min="7681" max="7688" width="8.7109375" customWidth="1"/>
    <col min="7689" max="7703" width="8.5703125" customWidth="1"/>
    <col min="7704" max="7715" width="8.42578125" customWidth="1"/>
    <col min="7716" max="7724" width="8.5703125" customWidth="1"/>
    <col min="7932" max="7932" width="34.85546875" bestFit="1" customWidth="1"/>
    <col min="7933" max="7933" width="10.42578125" customWidth="1"/>
    <col min="7934" max="7936" width="10.7109375" customWidth="1"/>
    <col min="7937" max="7944" width="8.7109375" customWidth="1"/>
    <col min="7945" max="7959" width="8.5703125" customWidth="1"/>
    <col min="7960" max="7971" width="8.42578125" customWidth="1"/>
    <col min="7972" max="7980" width="8.5703125" customWidth="1"/>
    <col min="8188" max="8188" width="34.85546875" bestFit="1" customWidth="1"/>
    <col min="8189" max="8189" width="10.42578125" customWidth="1"/>
    <col min="8190" max="8192" width="10.7109375" customWidth="1"/>
    <col min="8193" max="8200" width="8.7109375" customWidth="1"/>
    <col min="8201" max="8215" width="8.5703125" customWidth="1"/>
    <col min="8216" max="8227" width="8.42578125" customWidth="1"/>
    <col min="8228" max="8236" width="8.5703125" customWidth="1"/>
    <col min="8444" max="8444" width="34.85546875" bestFit="1" customWidth="1"/>
    <col min="8445" max="8445" width="10.42578125" customWidth="1"/>
    <col min="8446" max="8448" width="10.7109375" customWidth="1"/>
    <col min="8449" max="8456" width="8.7109375" customWidth="1"/>
    <col min="8457" max="8471" width="8.5703125" customWidth="1"/>
    <col min="8472" max="8483" width="8.42578125" customWidth="1"/>
    <col min="8484" max="8492" width="8.5703125" customWidth="1"/>
    <col min="8700" max="8700" width="34.85546875" bestFit="1" customWidth="1"/>
    <col min="8701" max="8701" width="10.42578125" customWidth="1"/>
    <col min="8702" max="8704" width="10.7109375" customWidth="1"/>
    <col min="8705" max="8712" width="8.7109375" customWidth="1"/>
    <col min="8713" max="8727" width="8.5703125" customWidth="1"/>
    <col min="8728" max="8739" width="8.42578125" customWidth="1"/>
    <col min="8740" max="8748" width="8.5703125" customWidth="1"/>
    <col min="8956" max="8956" width="34.85546875" bestFit="1" customWidth="1"/>
    <col min="8957" max="8957" width="10.42578125" customWidth="1"/>
    <col min="8958" max="8960" width="10.7109375" customWidth="1"/>
    <col min="8961" max="8968" width="8.7109375" customWidth="1"/>
    <col min="8969" max="8983" width="8.5703125" customWidth="1"/>
    <col min="8984" max="8995" width="8.42578125" customWidth="1"/>
    <col min="8996" max="9004" width="8.5703125" customWidth="1"/>
    <col min="9212" max="9212" width="34.85546875" bestFit="1" customWidth="1"/>
    <col min="9213" max="9213" width="10.42578125" customWidth="1"/>
    <col min="9214" max="9216" width="10.7109375" customWidth="1"/>
    <col min="9217" max="9224" width="8.7109375" customWidth="1"/>
    <col min="9225" max="9239" width="8.5703125" customWidth="1"/>
    <col min="9240" max="9251" width="8.42578125" customWidth="1"/>
    <col min="9252" max="9260" width="8.5703125" customWidth="1"/>
    <col min="9468" max="9468" width="34.85546875" bestFit="1" customWidth="1"/>
    <col min="9469" max="9469" width="10.42578125" customWidth="1"/>
    <col min="9470" max="9472" width="10.7109375" customWidth="1"/>
    <col min="9473" max="9480" width="8.7109375" customWidth="1"/>
    <col min="9481" max="9495" width="8.5703125" customWidth="1"/>
    <col min="9496" max="9507" width="8.42578125" customWidth="1"/>
    <col min="9508" max="9516" width="8.5703125" customWidth="1"/>
    <col min="9724" max="9724" width="34.85546875" bestFit="1" customWidth="1"/>
    <col min="9725" max="9725" width="10.42578125" customWidth="1"/>
    <col min="9726" max="9728" width="10.7109375" customWidth="1"/>
    <col min="9729" max="9736" width="8.7109375" customWidth="1"/>
    <col min="9737" max="9751" width="8.5703125" customWidth="1"/>
    <col min="9752" max="9763" width="8.42578125" customWidth="1"/>
    <col min="9764" max="9772" width="8.5703125" customWidth="1"/>
    <col min="9980" max="9980" width="34.85546875" bestFit="1" customWidth="1"/>
    <col min="9981" max="9981" width="10.42578125" customWidth="1"/>
    <col min="9982" max="9984" width="10.7109375" customWidth="1"/>
    <col min="9985" max="9992" width="8.7109375" customWidth="1"/>
    <col min="9993" max="10007" width="8.5703125" customWidth="1"/>
    <col min="10008" max="10019" width="8.42578125" customWidth="1"/>
    <col min="10020" max="10028" width="8.5703125" customWidth="1"/>
    <col min="10236" max="10236" width="34.85546875" bestFit="1" customWidth="1"/>
    <col min="10237" max="10237" width="10.42578125" customWidth="1"/>
    <col min="10238" max="10240" width="10.7109375" customWidth="1"/>
    <col min="10241" max="10248" width="8.7109375" customWidth="1"/>
    <col min="10249" max="10263" width="8.5703125" customWidth="1"/>
    <col min="10264" max="10275" width="8.42578125" customWidth="1"/>
    <col min="10276" max="10284" width="8.5703125" customWidth="1"/>
    <col min="10492" max="10492" width="34.85546875" bestFit="1" customWidth="1"/>
    <col min="10493" max="10493" width="10.42578125" customWidth="1"/>
    <col min="10494" max="10496" width="10.7109375" customWidth="1"/>
    <col min="10497" max="10504" width="8.7109375" customWidth="1"/>
    <col min="10505" max="10519" width="8.5703125" customWidth="1"/>
    <col min="10520" max="10531" width="8.42578125" customWidth="1"/>
    <col min="10532" max="10540" width="8.5703125" customWidth="1"/>
    <col min="10748" max="10748" width="34.85546875" bestFit="1" customWidth="1"/>
    <col min="10749" max="10749" width="10.42578125" customWidth="1"/>
    <col min="10750" max="10752" width="10.7109375" customWidth="1"/>
    <col min="10753" max="10760" width="8.7109375" customWidth="1"/>
    <col min="10761" max="10775" width="8.5703125" customWidth="1"/>
    <col min="10776" max="10787" width="8.42578125" customWidth="1"/>
    <col min="10788" max="10796" width="8.5703125" customWidth="1"/>
    <col min="11004" max="11004" width="34.85546875" bestFit="1" customWidth="1"/>
    <col min="11005" max="11005" width="10.42578125" customWidth="1"/>
    <col min="11006" max="11008" width="10.7109375" customWidth="1"/>
    <col min="11009" max="11016" width="8.7109375" customWidth="1"/>
    <col min="11017" max="11031" width="8.5703125" customWidth="1"/>
    <col min="11032" max="11043" width="8.42578125" customWidth="1"/>
    <col min="11044" max="11052" width="8.5703125" customWidth="1"/>
    <col min="11260" max="11260" width="34.85546875" bestFit="1" customWidth="1"/>
    <col min="11261" max="11261" width="10.42578125" customWidth="1"/>
    <col min="11262" max="11264" width="10.7109375" customWidth="1"/>
    <col min="11265" max="11272" width="8.7109375" customWidth="1"/>
    <col min="11273" max="11287" width="8.5703125" customWidth="1"/>
    <col min="11288" max="11299" width="8.42578125" customWidth="1"/>
    <col min="11300" max="11308" width="8.5703125" customWidth="1"/>
    <col min="11516" max="11516" width="34.85546875" bestFit="1" customWidth="1"/>
    <col min="11517" max="11517" width="10.42578125" customWidth="1"/>
    <col min="11518" max="11520" width="10.7109375" customWidth="1"/>
    <col min="11521" max="11528" width="8.7109375" customWidth="1"/>
    <col min="11529" max="11543" width="8.5703125" customWidth="1"/>
    <col min="11544" max="11555" width="8.42578125" customWidth="1"/>
    <col min="11556" max="11564" width="8.5703125" customWidth="1"/>
    <col min="11772" max="11772" width="34.85546875" bestFit="1" customWidth="1"/>
    <col min="11773" max="11773" width="10.42578125" customWidth="1"/>
    <col min="11774" max="11776" width="10.7109375" customWidth="1"/>
    <col min="11777" max="11784" width="8.7109375" customWidth="1"/>
    <col min="11785" max="11799" width="8.5703125" customWidth="1"/>
    <col min="11800" max="11811" width="8.42578125" customWidth="1"/>
    <col min="11812" max="11820" width="8.5703125" customWidth="1"/>
    <col min="12028" max="12028" width="34.85546875" bestFit="1" customWidth="1"/>
    <col min="12029" max="12029" width="10.42578125" customWidth="1"/>
    <col min="12030" max="12032" width="10.7109375" customWidth="1"/>
    <col min="12033" max="12040" width="8.7109375" customWidth="1"/>
    <col min="12041" max="12055" width="8.5703125" customWidth="1"/>
    <col min="12056" max="12067" width="8.42578125" customWidth="1"/>
    <col min="12068" max="12076" width="8.5703125" customWidth="1"/>
    <col min="12284" max="12284" width="34.85546875" bestFit="1" customWidth="1"/>
    <col min="12285" max="12285" width="10.42578125" customWidth="1"/>
    <col min="12286" max="12288" width="10.7109375" customWidth="1"/>
    <col min="12289" max="12296" width="8.7109375" customWidth="1"/>
    <col min="12297" max="12311" width="8.5703125" customWidth="1"/>
    <col min="12312" max="12323" width="8.42578125" customWidth="1"/>
    <col min="12324" max="12332" width="8.5703125" customWidth="1"/>
    <col min="12540" max="12540" width="34.85546875" bestFit="1" customWidth="1"/>
    <col min="12541" max="12541" width="10.42578125" customWidth="1"/>
    <col min="12542" max="12544" width="10.7109375" customWidth="1"/>
    <col min="12545" max="12552" width="8.7109375" customWidth="1"/>
    <col min="12553" max="12567" width="8.5703125" customWidth="1"/>
    <col min="12568" max="12579" width="8.42578125" customWidth="1"/>
    <col min="12580" max="12588" width="8.5703125" customWidth="1"/>
    <col min="12796" max="12796" width="34.85546875" bestFit="1" customWidth="1"/>
    <col min="12797" max="12797" width="10.42578125" customWidth="1"/>
    <col min="12798" max="12800" width="10.7109375" customWidth="1"/>
    <col min="12801" max="12808" width="8.7109375" customWidth="1"/>
    <col min="12809" max="12823" width="8.5703125" customWidth="1"/>
    <col min="12824" max="12835" width="8.42578125" customWidth="1"/>
    <col min="12836" max="12844" width="8.5703125" customWidth="1"/>
    <col min="13052" max="13052" width="34.85546875" bestFit="1" customWidth="1"/>
    <col min="13053" max="13053" width="10.42578125" customWidth="1"/>
    <col min="13054" max="13056" width="10.7109375" customWidth="1"/>
    <col min="13057" max="13064" width="8.7109375" customWidth="1"/>
    <col min="13065" max="13079" width="8.5703125" customWidth="1"/>
    <col min="13080" max="13091" width="8.42578125" customWidth="1"/>
    <col min="13092" max="13100" width="8.5703125" customWidth="1"/>
    <col min="13308" max="13308" width="34.85546875" bestFit="1" customWidth="1"/>
    <col min="13309" max="13309" width="10.42578125" customWidth="1"/>
    <col min="13310" max="13312" width="10.7109375" customWidth="1"/>
    <col min="13313" max="13320" width="8.7109375" customWidth="1"/>
    <col min="13321" max="13335" width="8.5703125" customWidth="1"/>
    <col min="13336" max="13347" width="8.42578125" customWidth="1"/>
    <col min="13348" max="13356" width="8.5703125" customWidth="1"/>
    <col min="13564" max="13564" width="34.85546875" bestFit="1" customWidth="1"/>
    <col min="13565" max="13565" width="10.42578125" customWidth="1"/>
    <col min="13566" max="13568" width="10.7109375" customWidth="1"/>
    <col min="13569" max="13576" width="8.7109375" customWidth="1"/>
    <col min="13577" max="13591" width="8.5703125" customWidth="1"/>
    <col min="13592" max="13603" width="8.42578125" customWidth="1"/>
    <col min="13604" max="13612" width="8.5703125" customWidth="1"/>
    <col min="13820" max="13820" width="34.85546875" bestFit="1" customWidth="1"/>
    <col min="13821" max="13821" width="10.42578125" customWidth="1"/>
    <col min="13822" max="13824" width="10.7109375" customWidth="1"/>
    <col min="13825" max="13832" width="8.7109375" customWidth="1"/>
    <col min="13833" max="13847" width="8.5703125" customWidth="1"/>
    <col min="13848" max="13859" width="8.42578125" customWidth="1"/>
    <col min="13860" max="13868" width="8.5703125" customWidth="1"/>
    <col min="14076" max="14076" width="34.85546875" bestFit="1" customWidth="1"/>
    <col min="14077" max="14077" width="10.42578125" customWidth="1"/>
    <col min="14078" max="14080" width="10.7109375" customWidth="1"/>
    <col min="14081" max="14088" width="8.7109375" customWidth="1"/>
    <col min="14089" max="14103" width="8.5703125" customWidth="1"/>
    <col min="14104" max="14115" width="8.42578125" customWidth="1"/>
    <col min="14116" max="14124" width="8.5703125" customWidth="1"/>
    <col min="14332" max="14332" width="34.85546875" bestFit="1" customWidth="1"/>
    <col min="14333" max="14333" width="10.42578125" customWidth="1"/>
    <col min="14334" max="14336" width="10.7109375" customWidth="1"/>
    <col min="14337" max="14344" width="8.7109375" customWidth="1"/>
    <col min="14345" max="14359" width="8.5703125" customWidth="1"/>
    <col min="14360" max="14371" width="8.42578125" customWidth="1"/>
    <col min="14372" max="14380" width="8.5703125" customWidth="1"/>
    <col min="14588" max="14588" width="34.85546875" bestFit="1" customWidth="1"/>
    <col min="14589" max="14589" width="10.42578125" customWidth="1"/>
    <col min="14590" max="14592" width="10.7109375" customWidth="1"/>
    <col min="14593" max="14600" width="8.7109375" customWidth="1"/>
    <col min="14601" max="14615" width="8.5703125" customWidth="1"/>
    <col min="14616" max="14627" width="8.42578125" customWidth="1"/>
    <col min="14628" max="14636" width="8.5703125" customWidth="1"/>
    <col min="14844" max="14844" width="34.85546875" bestFit="1" customWidth="1"/>
    <col min="14845" max="14845" width="10.42578125" customWidth="1"/>
    <col min="14846" max="14848" width="10.7109375" customWidth="1"/>
    <col min="14849" max="14856" width="8.7109375" customWidth="1"/>
    <col min="14857" max="14871" width="8.5703125" customWidth="1"/>
    <col min="14872" max="14883" width="8.42578125" customWidth="1"/>
    <col min="14884" max="14892" width="8.5703125" customWidth="1"/>
    <col min="15100" max="15100" width="34.85546875" bestFit="1" customWidth="1"/>
    <col min="15101" max="15101" width="10.42578125" customWidth="1"/>
    <col min="15102" max="15104" width="10.7109375" customWidth="1"/>
    <col min="15105" max="15112" width="8.7109375" customWidth="1"/>
    <col min="15113" max="15127" width="8.5703125" customWidth="1"/>
    <col min="15128" max="15139" width="8.42578125" customWidth="1"/>
    <col min="15140" max="15148" width="8.5703125" customWidth="1"/>
    <col min="15356" max="15356" width="34.85546875" bestFit="1" customWidth="1"/>
    <col min="15357" max="15357" width="10.42578125" customWidth="1"/>
    <col min="15358" max="15360" width="10.7109375" customWidth="1"/>
    <col min="15361" max="15368" width="8.7109375" customWidth="1"/>
    <col min="15369" max="15383" width="8.5703125" customWidth="1"/>
    <col min="15384" max="15395" width="8.42578125" customWidth="1"/>
    <col min="15396" max="15404" width="8.5703125" customWidth="1"/>
    <col min="15612" max="15612" width="34.85546875" bestFit="1" customWidth="1"/>
    <col min="15613" max="15613" width="10.42578125" customWidth="1"/>
    <col min="15614" max="15616" width="10.7109375" customWidth="1"/>
    <col min="15617" max="15624" width="8.7109375" customWidth="1"/>
    <col min="15625" max="15639" width="8.5703125" customWidth="1"/>
    <col min="15640" max="15651" width="8.42578125" customWidth="1"/>
    <col min="15652" max="15660" width="8.5703125" customWidth="1"/>
    <col min="15868" max="15868" width="34.85546875" bestFit="1" customWidth="1"/>
    <col min="15869" max="15869" width="10.42578125" customWidth="1"/>
    <col min="15870" max="15872" width="10.7109375" customWidth="1"/>
    <col min="15873" max="15880" width="8.7109375" customWidth="1"/>
    <col min="15881" max="15895" width="8.5703125" customWidth="1"/>
    <col min="15896" max="15907" width="8.42578125" customWidth="1"/>
    <col min="15908" max="15916" width="8.5703125" customWidth="1"/>
    <col min="16124" max="16124" width="34.85546875" bestFit="1" customWidth="1"/>
    <col min="16125" max="16125" width="10.42578125" customWidth="1"/>
    <col min="16126" max="16128" width="10.7109375" customWidth="1"/>
    <col min="16129" max="16136" width="8.7109375" customWidth="1"/>
    <col min="16137" max="16151" width="8.5703125" customWidth="1"/>
    <col min="16152" max="16163" width="8.42578125" customWidth="1"/>
    <col min="16164" max="16172" width="8.5703125" customWidth="1"/>
  </cols>
  <sheetData>
    <row r="2" spans="3:14" ht="29.25" customHeight="1"/>
    <row r="3" spans="3:14" ht="24.95" customHeight="1">
      <c r="C3" s="303" t="s">
        <v>149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3:14" ht="16.5" customHeight="1">
      <c r="C4" s="84"/>
      <c r="D4" s="302" t="s">
        <v>150</v>
      </c>
      <c r="E4" s="302"/>
      <c r="F4" s="302"/>
      <c r="G4" s="302"/>
      <c r="H4" s="302"/>
      <c r="I4" s="90"/>
      <c r="J4" s="90"/>
      <c r="K4" s="90"/>
      <c r="L4" s="90"/>
      <c r="M4" s="301" t="s">
        <v>151</v>
      </c>
      <c r="N4" s="301" t="s">
        <v>152</v>
      </c>
    </row>
    <row r="5" spans="3:14" ht="30.75" customHeight="1">
      <c r="C5" s="84"/>
      <c r="D5" s="7">
        <f>actualizaciones!$A$7</f>
        <v>2007</v>
      </c>
      <c r="E5" s="7">
        <f>actualizaciones!$B$7</f>
        <v>2008</v>
      </c>
      <c r="F5" s="7">
        <f>actualizaciones!$C$7</f>
        <v>2009</v>
      </c>
      <c r="G5" s="7">
        <f>actualizaciones!$D$7</f>
        <v>2010</v>
      </c>
      <c r="H5" s="7">
        <f>actualizaciones!$E$7</f>
        <v>2011</v>
      </c>
      <c r="I5" s="90" t="str">
        <f>actualizaciones!$I$7</f>
        <v>var. 08/07</v>
      </c>
      <c r="J5" s="90" t="str">
        <f>actualizaciones!$J$7</f>
        <v>var. 09/08</v>
      </c>
      <c r="K5" s="90" t="str">
        <f>actualizaciones!$K$7</f>
        <v>var. 10/09</v>
      </c>
      <c r="L5" s="90" t="str">
        <f>actualizaciones!$L$7</f>
        <v>var. 11/10</v>
      </c>
      <c r="M5" s="301"/>
      <c r="N5" s="301"/>
    </row>
    <row r="6" spans="3:14" ht="15" customHeight="1">
      <c r="C6" s="30" t="s">
        <v>154</v>
      </c>
      <c r="D6" s="92">
        <v>11.6394471914973</v>
      </c>
      <c r="E6" s="92">
        <v>11.752746614016731</v>
      </c>
      <c r="F6" s="92">
        <v>11.077030139515688</v>
      </c>
      <c r="G6" s="92">
        <v>10.981650220699178</v>
      </c>
      <c r="H6" s="92">
        <v>11.856015979183194</v>
      </c>
      <c r="I6" s="11">
        <f t="shared" ref="I6:L21" si="0">E6/D6-1</f>
        <v>9.7340896569553248E-3</v>
      </c>
      <c r="J6" s="11">
        <f t="shared" si="0"/>
        <v>-5.7494345508577571E-2</v>
      </c>
      <c r="K6" s="11">
        <f t="shared" si="0"/>
        <v>-8.6106038906815785E-3</v>
      </c>
      <c r="L6" s="11">
        <f t="shared" si="0"/>
        <v>7.9620616292798596E-2</v>
      </c>
      <c r="M6" s="87">
        <f t="shared" ref="M6:M22" si="1">G6/$G$22</f>
        <v>0.29430340262486293</v>
      </c>
      <c r="N6" s="87">
        <f t="shared" ref="N6:N22" si="2">H6/$H$22</f>
        <v>0.31567349989245969</v>
      </c>
    </row>
    <row r="7" spans="3:14" ht="15" customHeight="1">
      <c r="C7" s="93" t="s">
        <v>155</v>
      </c>
      <c r="D7" s="92">
        <v>7.7103995896104598</v>
      </c>
      <c r="E7" s="92">
        <v>7.4869103367410741</v>
      </c>
      <c r="F7" s="92">
        <v>6.5187255426017003</v>
      </c>
      <c r="G7" s="92">
        <v>6.7779362891713024</v>
      </c>
      <c r="H7" s="92">
        <v>6.9951127728148448</v>
      </c>
      <c r="I7" s="11">
        <f t="shared" si="0"/>
        <v>-2.8985430686436886E-2</v>
      </c>
      <c r="J7" s="11">
        <f t="shared" si="0"/>
        <v>-0.12931700135209689</v>
      </c>
      <c r="K7" s="11">
        <f t="shared" si="0"/>
        <v>3.9764022104564312E-2</v>
      </c>
      <c r="L7" s="11">
        <f t="shared" si="0"/>
        <v>3.2041682656491099E-2</v>
      </c>
      <c r="M7" s="87">
        <f t="shared" si="1"/>
        <v>0.18164571558814849</v>
      </c>
      <c r="N7" s="87">
        <f t="shared" si="2"/>
        <v>0.18624905153755028</v>
      </c>
    </row>
    <row r="8" spans="3:14" ht="15" customHeight="1">
      <c r="C8" s="30" t="s">
        <v>156</v>
      </c>
      <c r="D8" s="92">
        <v>5.2613435261237997</v>
      </c>
      <c r="E8" s="92">
        <v>5.008186634617096</v>
      </c>
      <c r="F8" s="92">
        <v>4.6898892052855032</v>
      </c>
      <c r="G8" s="92">
        <v>4.4499706877553962</v>
      </c>
      <c r="H8" s="92">
        <v>3.5821197429302822</v>
      </c>
      <c r="I8" s="11">
        <f t="shared" si="0"/>
        <v>-4.811639655341271E-2</v>
      </c>
      <c r="J8" s="11">
        <f t="shared" si="0"/>
        <v>-6.3555424858069087E-2</v>
      </c>
      <c r="K8" s="11">
        <f t="shared" si="0"/>
        <v>-5.1156542730203314E-2</v>
      </c>
      <c r="L8" s="11">
        <f t="shared" si="0"/>
        <v>-0.19502396885739159</v>
      </c>
      <c r="M8" s="87">
        <f t="shared" si="1"/>
        <v>0.1192572599443012</v>
      </c>
      <c r="N8" s="87">
        <f t="shared" si="2"/>
        <v>9.5376075594879886E-2</v>
      </c>
    </row>
    <row r="9" spans="3:14" ht="15" customHeight="1">
      <c r="C9" s="30" t="s">
        <v>157</v>
      </c>
      <c r="D9" s="92">
        <v>3.23736993816931</v>
      </c>
      <c r="E9" s="92">
        <v>3.1414157587317484</v>
      </c>
      <c r="F9" s="92">
        <v>3.0312313414341583</v>
      </c>
      <c r="G9" s="92">
        <v>3.0462557403598609</v>
      </c>
      <c r="H9" s="92">
        <v>2.8571138178099891</v>
      </c>
      <c r="I9" s="11">
        <f t="shared" si="0"/>
        <v>-2.9639547308523695E-2</v>
      </c>
      <c r="J9" s="11">
        <f t="shared" si="0"/>
        <v>-3.5074764297379657E-2</v>
      </c>
      <c r="K9" s="11">
        <f t="shared" si="0"/>
        <v>4.9565332478365143E-3</v>
      </c>
      <c r="L9" s="11">
        <f t="shared" si="0"/>
        <v>-6.2089968364746673E-2</v>
      </c>
      <c r="M9" s="87">
        <f t="shared" si="1"/>
        <v>8.1638315884764015E-2</v>
      </c>
      <c r="N9" s="87">
        <f t="shared" si="2"/>
        <v>7.6072360229841984E-2</v>
      </c>
    </row>
    <row r="10" spans="3:14" ht="15" customHeight="1">
      <c r="C10" s="30" t="s">
        <v>158</v>
      </c>
      <c r="D10" s="92">
        <v>2.9240048079954799</v>
      </c>
      <c r="E10" s="92">
        <v>2.9932349123437856</v>
      </c>
      <c r="F10" s="92">
        <v>2.4752262372060456</v>
      </c>
      <c r="G10" s="92">
        <v>2.574593597914542</v>
      </c>
      <c r="H10" s="92">
        <v>2.6023207168275611</v>
      </c>
      <c r="I10" s="11">
        <f t="shared" si="0"/>
        <v>2.3676467343350716E-2</v>
      </c>
      <c r="J10" s="11">
        <f t="shared" si="0"/>
        <v>-0.17305981331486098</v>
      </c>
      <c r="K10" s="11">
        <f t="shared" si="0"/>
        <v>4.0144758977934458E-2</v>
      </c>
      <c r="L10" s="11">
        <f t="shared" si="0"/>
        <v>1.0769512879810872E-2</v>
      </c>
      <c r="M10" s="87">
        <f t="shared" si="1"/>
        <v>6.8997977627646201E-2</v>
      </c>
      <c r="N10" s="87">
        <f t="shared" si="2"/>
        <v>6.9288341881958718E-2</v>
      </c>
    </row>
    <row r="11" spans="3:14" ht="15" customHeight="1">
      <c r="C11" s="30" t="s">
        <v>159</v>
      </c>
      <c r="D11" s="92">
        <v>2.0477649943313798</v>
      </c>
      <c r="E11" s="92">
        <v>2.1692602448238771</v>
      </c>
      <c r="F11" s="92">
        <v>2.1000686072635335</v>
      </c>
      <c r="G11" s="92">
        <v>2.17467362831538</v>
      </c>
      <c r="H11" s="92">
        <v>2.1020140442783495</v>
      </c>
      <c r="I11" s="11">
        <f t="shared" si="0"/>
        <v>5.9330660905338339E-2</v>
      </c>
      <c r="J11" s="11">
        <f t="shared" si="0"/>
        <v>-3.1896420784663038E-2</v>
      </c>
      <c r="K11" s="11">
        <f t="shared" si="0"/>
        <v>3.5525039893367971E-2</v>
      </c>
      <c r="L11" s="11">
        <f t="shared" si="0"/>
        <v>-3.3411718931505408E-2</v>
      </c>
      <c r="M11" s="87">
        <f t="shared" si="1"/>
        <v>5.8280298092669033E-2</v>
      </c>
      <c r="N11" s="87">
        <f t="shared" si="2"/>
        <v>5.596737819394916E-2</v>
      </c>
    </row>
    <row r="12" spans="3:14" ht="15" customHeight="1">
      <c r="C12" s="30" t="s">
        <v>160</v>
      </c>
      <c r="D12" s="92">
        <v>1.5607950301495199</v>
      </c>
      <c r="E12" s="92">
        <v>1.5464300924895871</v>
      </c>
      <c r="F12" s="92">
        <v>1.5001189315111809</v>
      </c>
      <c r="G12" s="92">
        <v>1.5044797123631255</v>
      </c>
      <c r="H12" s="92">
        <v>1.8422903903882148</v>
      </c>
      <c r="I12" s="11">
        <f t="shared" si="0"/>
        <v>-9.2036028962475536E-3</v>
      </c>
      <c r="J12" s="11">
        <f t="shared" si="0"/>
        <v>-2.9947141615596862E-2</v>
      </c>
      <c r="K12" s="11">
        <f t="shared" si="0"/>
        <v>2.9069567487902681E-3</v>
      </c>
      <c r="L12" s="11">
        <f t="shared" si="0"/>
        <v>0.22453654592289674</v>
      </c>
      <c r="M12" s="87">
        <f t="shared" si="1"/>
        <v>4.0319395503415734E-2</v>
      </c>
      <c r="N12" s="87">
        <f t="shared" si="2"/>
        <v>4.9052080932853105E-2</v>
      </c>
    </row>
    <row r="13" spans="3:14" ht="15" customHeight="1">
      <c r="C13" s="30" t="s">
        <v>161</v>
      </c>
      <c r="D13" s="92">
        <v>1.20142695404921</v>
      </c>
      <c r="E13" s="92">
        <v>1.3925131363209649</v>
      </c>
      <c r="F13" s="92">
        <v>1.642434162585839</v>
      </c>
      <c r="G13" s="92">
        <v>1.7483659127712834</v>
      </c>
      <c r="H13" s="92">
        <v>1.3498998278129248</v>
      </c>
      <c r="I13" s="11">
        <f t="shared" si="0"/>
        <v>0.159049355125362</v>
      </c>
      <c r="J13" s="11">
        <f t="shared" si="0"/>
        <v>0.17947480691289441</v>
      </c>
      <c r="K13" s="11">
        <f t="shared" si="0"/>
        <v>6.4496801514811519E-2</v>
      </c>
      <c r="L13" s="11">
        <f t="shared" si="0"/>
        <v>-0.22790771774242713</v>
      </c>
      <c r="M13" s="87">
        <f t="shared" si="1"/>
        <v>4.68554385562239E-2</v>
      </c>
      <c r="N13" s="87">
        <f t="shared" si="2"/>
        <v>3.5941888396416641E-2</v>
      </c>
    </row>
    <row r="14" spans="3:14" ht="15" customHeight="1">
      <c r="C14" s="30" t="s">
        <v>162</v>
      </c>
      <c r="D14" s="92">
        <v>1.21031335717358</v>
      </c>
      <c r="E14" s="92">
        <v>1.0956404017882289</v>
      </c>
      <c r="F14" s="92">
        <v>1.0171909807413144</v>
      </c>
      <c r="G14" s="92">
        <v>0.95026856188348829</v>
      </c>
      <c r="H14" s="92">
        <v>1.0247457486111904</v>
      </c>
      <c r="I14" s="11">
        <f t="shared" si="0"/>
        <v>-9.4746500735267913E-2</v>
      </c>
      <c r="J14" s="11">
        <f t="shared" si="0"/>
        <v>-7.1601431381021263E-2</v>
      </c>
      <c r="K14" s="11">
        <f t="shared" si="0"/>
        <v>-6.5791400164651459E-2</v>
      </c>
      <c r="L14" s="11">
        <f t="shared" si="0"/>
        <v>7.8374882338613672E-2</v>
      </c>
      <c r="M14" s="87">
        <f t="shared" si="1"/>
        <v>2.5466780087623288E-2</v>
      </c>
      <c r="N14" s="87">
        <f t="shared" si="2"/>
        <v>2.7284467019274315E-2</v>
      </c>
    </row>
    <row r="15" spans="3:14" ht="15" customHeight="1">
      <c r="C15" s="30" t="s">
        <v>163</v>
      </c>
      <c r="D15" s="92">
        <v>1.2844545763158901</v>
      </c>
      <c r="E15" s="92">
        <v>1.1664354464256979</v>
      </c>
      <c r="F15" s="92">
        <v>1.0905172422319274</v>
      </c>
      <c r="G15" s="92">
        <v>0.88610374271559866</v>
      </c>
      <c r="H15" s="92">
        <v>0.97197634759297036</v>
      </c>
      <c r="I15" s="11">
        <f t="shared" si="0"/>
        <v>-9.1882680840842279E-2</v>
      </c>
      <c r="J15" s="11">
        <f t="shared" si="0"/>
        <v>-6.5085645696387417E-2</v>
      </c>
      <c r="K15" s="11">
        <f t="shared" si="0"/>
        <v>-0.18744637095142302</v>
      </c>
      <c r="L15" s="11">
        <f t="shared" si="0"/>
        <v>9.691032859674209E-2</v>
      </c>
      <c r="M15" s="87">
        <f t="shared" si="1"/>
        <v>2.3747191115983592E-2</v>
      </c>
      <c r="N15" s="87">
        <f t="shared" si="2"/>
        <v>2.5879450229831874E-2</v>
      </c>
    </row>
    <row r="16" spans="3:14" ht="15" customHeight="1">
      <c r="C16" s="30" t="s">
        <v>164</v>
      </c>
      <c r="D16" s="92">
        <v>0.60163689407503096</v>
      </c>
      <c r="E16" s="92">
        <v>0.60237015404228056</v>
      </c>
      <c r="F16" s="92">
        <v>0.48834930990009495</v>
      </c>
      <c r="G16" s="92">
        <v>0.50529559658113832</v>
      </c>
      <c r="H16" s="92">
        <v>0.57640304227989281</v>
      </c>
      <c r="I16" s="11">
        <f t="shared" si="0"/>
        <v>1.2187749362959632E-3</v>
      </c>
      <c r="J16" s="11">
        <f t="shared" si="0"/>
        <v>-0.18928700795853581</v>
      </c>
      <c r="K16" s="11">
        <f t="shared" si="0"/>
        <v>3.4701158243696906E-2</v>
      </c>
      <c r="L16" s="11">
        <f t="shared" si="0"/>
        <v>0.14072445154850333</v>
      </c>
      <c r="M16" s="87">
        <f t="shared" si="1"/>
        <v>1.3541700055688078E-2</v>
      </c>
      <c r="N16" s="87">
        <f t="shared" si="2"/>
        <v>1.5347074938548689E-2</v>
      </c>
    </row>
    <row r="17" spans="3:15" ht="15" customHeight="1">
      <c r="C17" s="30" t="s">
        <v>165</v>
      </c>
      <c r="D17" s="92">
        <v>0.57280925584714604</v>
      </c>
      <c r="E17" s="92">
        <v>0.52695037865422556</v>
      </c>
      <c r="F17" s="92">
        <v>0.51066519355843643</v>
      </c>
      <c r="G17" s="92">
        <v>0.53379576594469791</v>
      </c>
      <c r="H17" s="92">
        <v>0.44334079611488941</v>
      </c>
      <c r="I17" s="11">
        <f t="shared" si="0"/>
        <v>-8.0059595275041917E-2</v>
      </c>
      <c r="J17" s="11">
        <f t="shared" si="0"/>
        <v>-3.0904589417659722E-2</v>
      </c>
      <c r="K17" s="11">
        <f t="shared" si="0"/>
        <v>4.5294985203675475E-2</v>
      </c>
      <c r="L17" s="11">
        <f t="shared" si="0"/>
        <v>-0.16945613959624362</v>
      </c>
      <c r="M17" s="87">
        <f t="shared" si="1"/>
        <v>1.4305492076970143E-2</v>
      </c>
      <c r="N17" s="87">
        <f t="shared" si="2"/>
        <v>1.1804213236589978E-2</v>
      </c>
    </row>
    <row r="18" spans="3:15" ht="15" customHeight="1">
      <c r="C18" s="93" t="s">
        <v>166</v>
      </c>
      <c r="D18" s="92">
        <v>0.41760205896798502</v>
      </c>
      <c r="E18" s="92">
        <v>0.37078557740137341</v>
      </c>
      <c r="F18" s="92">
        <v>0.31247864147086113</v>
      </c>
      <c r="G18" s="92">
        <v>0.40444386898093015</v>
      </c>
      <c r="H18" s="92">
        <v>0.43094184508002786</v>
      </c>
      <c r="I18" s="11">
        <f>E18/D18-1</f>
        <v>-0.11210788012470208</v>
      </c>
      <c r="J18" s="11">
        <f>F18/E18-1</f>
        <v>-0.15725243775432862</v>
      </c>
      <c r="K18" s="11">
        <f>G18/F18-1</f>
        <v>0.29430884324503448</v>
      </c>
      <c r="L18" s="11">
        <f>H18/G18-1</f>
        <v>6.5517067092311754E-2</v>
      </c>
      <c r="M18" s="87">
        <f t="shared" si="1"/>
        <v>1.0838918051450527E-2</v>
      </c>
      <c r="N18" s="87">
        <f t="shared" si="2"/>
        <v>1.1474083766872475E-2</v>
      </c>
    </row>
    <row r="19" spans="3:15" ht="15" customHeight="1">
      <c r="C19" s="30" t="s">
        <v>167</v>
      </c>
      <c r="D19" s="92">
        <v>0.267469084381179</v>
      </c>
      <c r="E19" s="92">
        <v>0.2666397910835806</v>
      </c>
      <c r="F19" s="92">
        <v>0.26688494578526628</v>
      </c>
      <c r="G19" s="92">
        <v>0.24871521737228341</v>
      </c>
      <c r="H19" s="92">
        <v>0.41853236955212714</v>
      </c>
      <c r="I19" s="11">
        <f t="shared" si="0"/>
        <v>-3.1005201947621464E-3</v>
      </c>
      <c r="J19" s="11">
        <f t="shared" si="0"/>
        <v>9.1942279391021842E-4</v>
      </c>
      <c r="K19" s="11">
        <f t="shared" si="0"/>
        <v>-6.8080754272300203E-2</v>
      </c>
      <c r="L19" s="11">
        <f t="shared" si="0"/>
        <v>0.68277749135734211</v>
      </c>
      <c r="M19" s="87">
        <f t="shared" si="1"/>
        <v>6.665458586476913E-3</v>
      </c>
      <c r="N19" s="87">
        <f t="shared" si="2"/>
        <v>1.1143674076247874E-2</v>
      </c>
    </row>
    <row r="20" spans="3:15" ht="15" customHeight="1">
      <c r="C20" s="30" t="s">
        <v>168</v>
      </c>
      <c r="D20" s="92">
        <v>0</v>
      </c>
      <c r="E20" s="92">
        <v>0.28291809529277617</v>
      </c>
      <c r="F20" s="92">
        <v>0.18537990304449337</v>
      </c>
      <c r="G20" s="92">
        <v>0.17867798032594964</v>
      </c>
      <c r="H20" s="92">
        <v>0.26224517956550036</v>
      </c>
      <c r="I20" s="11" t="s">
        <v>81</v>
      </c>
      <c r="J20" s="11">
        <f t="shared" si="0"/>
        <v>-0.34475770150843821</v>
      </c>
      <c r="K20" s="11">
        <f t="shared" si="0"/>
        <v>-3.6152369315541111E-2</v>
      </c>
      <c r="L20" s="11">
        <f t="shared" si="0"/>
        <v>0.46769724555373293</v>
      </c>
      <c r="M20" s="87">
        <f t="shared" si="1"/>
        <v>4.7884913949405757E-3</v>
      </c>
      <c r="N20" s="87">
        <f t="shared" si="2"/>
        <v>6.9824343867889542E-3</v>
      </c>
    </row>
    <row r="21" spans="3:15" ht="15" customHeight="1">
      <c r="C21" s="30" t="s">
        <v>169</v>
      </c>
      <c r="D21" s="94">
        <v>0.70580267349700898</v>
      </c>
      <c r="E21" s="94">
        <v>0.26047995323643619</v>
      </c>
      <c r="F21" s="94">
        <v>0.27248017667335511</v>
      </c>
      <c r="G21" s="94">
        <v>0.34881783635656011</v>
      </c>
      <c r="H21" s="94">
        <v>0.24277111080542493</v>
      </c>
      <c r="I21" s="95">
        <f>E21/D21-1</f>
        <v>-0.63094507428563884</v>
      </c>
      <c r="J21" s="95">
        <f t="shared" si="0"/>
        <v>4.6069662128764177E-2</v>
      </c>
      <c r="K21" s="95">
        <f t="shared" si="0"/>
        <v>0.28015858113127012</v>
      </c>
      <c r="L21" s="95">
        <f t="shared" si="0"/>
        <v>-0.30401749709477199</v>
      </c>
      <c r="M21" s="87">
        <f t="shared" si="1"/>
        <v>9.3481648088261753E-3</v>
      </c>
      <c r="N21" s="87">
        <f t="shared" si="2"/>
        <v>6.463925685937579E-3</v>
      </c>
    </row>
    <row r="22" spans="3:15" ht="15" customHeight="1">
      <c r="C22" s="53" t="s">
        <v>170</v>
      </c>
      <c r="D22" s="83">
        <v>40.642639932184302</v>
      </c>
      <c r="E22" s="83">
        <v>40.062917528009486</v>
      </c>
      <c r="F22" s="83">
        <v>37.178670560809259</v>
      </c>
      <c r="G22" s="83">
        <v>37.314044359511058</v>
      </c>
      <c r="H22" s="83">
        <v>37.557843731647338</v>
      </c>
      <c r="I22" s="82">
        <f>E22/D22-1</f>
        <v>-1.4263896369481222E-2</v>
      </c>
      <c r="J22" s="82">
        <f>F22/E22-1</f>
        <v>-7.199293374437199E-2</v>
      </c>
      <c r="K22" s="82">
        <f>G22/F22-1</f>
        <v>3.6411683543224882E-3</v>
      </c>
      <c r="L22" s="82">
        <f>H22/G22-1</f>
        <v>6.5337160932579241E-3</v>
      </c>
      <c r="M22" s="82">
        <f t="shared" si="1"/>
        <v>1</v>
      </c>
      <c r="N22" s="82">
        <f t="shared" si="2"/>
        <v>1</v>
      </c>
    </row>
    <row r="23" spans="3:15" ht="15" customHeight="1">
      <c r="C23" s="293" t="s">
        <v>171</v>
      </c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</row>
    <row r="24" spans="3:15">
      <c r="C24" s="12"/>
      <c r="D24" s="12"/>
      <c r="E24" s="12"/>
      <c r="F24" s="12"/>
      <c r="H24" s="12"/>
      <c r="I24" s="12"/>
      <c r="J24" s="12"/>
      <c r="K24" s="12"/>
      <c r="L24" s="12"/>
      <c r="M24" s="12"/>
      <c r="N24" s="12"/>
    </row>
    <row r="25" spans="3:15">
      <c r="C25" s="12"/>
      <c r="D25" s="12"/>
      <c r="E25" s="12"/>
      <c r="F25" s="12"/>
      <c r="H25" s="12"/>
      <c r="I25" s="12"/>
      <c r="J25" s="12"/>
      <c r="K25" s="12"/>
      <c r="L25" s="12"/>
      <c r="M25" s="12"/>
      <c r="N25" s="12"/>
      <c r="O25" s="292" t="s">
        <v>85</v>
      </c>
    </row>
    <row r="26" spans="3:15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92"/>
    </row>
    <row r="27" spans="3:15" ht="24.95" customHeight="1">
      <c r="C27" s="303" t="s">
        <v>172</v>
      </c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</row>
    <row r="28" spans="3:15" ht="12.75" customHeight="1">
      <c r="C28" s="84"/>
      <c r="D28" s="302" t="s">
        <v>173</v>
      </c>
      <c r="E28" s="302"/>
      <c r="F28" s="302"/>
      <c r="G28" s="302"/>
      <c r="H28" s="302"/>
      <c r="I28" s="91"/>
      <c r="J28" s="91"/>
      <c r="K28" s="91"/>
      <c r="L28" s="91"/>
      <c r="M28" s="301" t="s">
        <v>151</v>
      </c>
      <c r="N28" s="301" t="s">
        <v>174</v>
      </c>
    </row>
    <row r="29" spans="3:15" ht="39" customHeight="1">
      <c r="C29" s="84"/>
      <c r="D29" s="7">
        <f>actualizaciones!$A$7</f>
        <v>2007</v>
      </c>
      <c r="E29" s="7">
        <f>actualizaciones!$B$7</f>
        <v>2008</v>
      </c>
      <c r="F29" s="7">
        <f>actualizaciones!$C$7</f>
        <v>2009</v>
      </c>
      <c r="G29" s="7">
        <f>actualizaciones!$D$7</f>
        <v>2010</v>
      </c>
      <c r="H29" s="7">
        <f>actualizaciones!$E$7</f>
        <v>2011</v>
      </c>
      <c r="I29" s="90" t="str">
        <f>actualizaciones!$I$7</f>
        <v>var. 08/07</v>
      </c>
      <c r="J29" s="90" t="str">
        <f>actualizaciones!$J$7</f>
        <v>var. 09/08</v>
      </c>
      <c r="K29" s="90" t="str">
        <f>actualizaciones!$K$7</f>
        <v>var. 10/09</v>
      </c>
      <c r="L29" s="90" t="str">
        <f>actualizaciones!$L$7</f>
        <v>var. 11/10</v>
      </c>
      <c r="M29" s="301"/>
      <c r="N29" s="301"/>
    </row>
    <row r="30" spans="3:15">
      <c r="C30" s="30" t="s">
        <v>154</v>
      </c>
      <c r="D30" s="92">
        <v>111.158840796685</v>
      </c>
      <c r="E30" s="92">
        <v>110.50488743682094</v>
      </c>
      <c r="F30" s="92">
        <v>106.64920229498232</v>
      </c>
      <c r="G30" s="92">
        <v>105.91553394429451</v>
      </c>
      <c r="H30" s="92">
        <v>111.49163175330187</v>
      </c>
      <c r="I30" s="11">
        <f>E30/D30-1</f>
        <v>-5.8830530723164021E-3</v>
      </c>
      <c r="J30" s="11">
        <f>F30/E30-1</f>
        <v>-3.4891534947203429E-2</v>
      </c>
      <c r="K30" s="11">
        <f>G30/F30-1</f>
        <v>-6.8792671196784561E-3</v>
      </c>
      <c r="L30" s="11">
        <f>H30/G30-1</f>
        <v>5.2646647770666632E-2</v>
      </c>
      <c r="M30" s="87">
        <f t="shared" ref="M30:M46" si="3">G30/$G$46</f>
        <v>0.29430340262486421</v>
      </c>
      <c r="N30" s="87">
        <f t="shared" ref="N30:N46" si="4">H30/$H$46</f>
        <v>0.31567349989246196</v>
      </c>
    </row>
    <row r="31" spans="3:15">
      <c r="C31" s="93" t="s">
        <v>155</v>
      </c>
      <c r="D31" s="92">
        <v>73.635720525149694</v>
      </c>
      <c r="E31" s="92">
        <v>70.39547530314573</v>
      </c>
      <c r="F31" s="92">
        <v>62.762028300195041</v>
      </c>
      <c r="G31" s="92">
        <v>65.371663336612684</v>
      </c>
      <c r="H31" s="92">
        <v>65.780658419221794</v>
      </c>
      <c r="I31" s="11">
        <f t="shared" ref="I31:L46" si="5">E31/D31-1</f>
        <v>-4.4003714486602785E-2</v>
      </c>
      <c r="J31" s="11">
        <f t="shared" si="5"/>
        <v>-0.10843661428633866</v>
      </c>
      <c r="K31" s="11">
        <f t="shared" si="5"/>
        <v>4.1579839069820768E-2</v>
      </c>
      <c r="L31" s="11">
        <f t="shared" si="5"/>
        <v>6.2564582532205204E-3</v>
      </c>
      <c r="M31" s="87">
        <f t="shared" si="3"/>
        <v>0.18164571558814838</v>
      </c>
      <c r="N31" s="87">
        <f t="shared" si="4"/>
        <v>0.1862490515375502</v>
      </c>
    </row>
    <row r="32" spans="3:15">
      <c r="C32" s="30" t="s">
        <v>156</v>
      </c>
      <c r="D32" s="92">
        <v>50.246789024851502</v>
      </c>
      <c r="E32" s="92">
        <v>47.089341623422484</v>
      </c>
      <c r="F32" s="92">
        <v>45.154065331216671</v>
      </c>
      <c r="G32" s="92">
        <v>42.918961354431346</v>
      </c>
      <c r="H32" s="92">
        <v>33.685546306300452</v>
      </c>
      <c r="I32" s="11">
        <f t="shared" si="5"/>
        <v>-6.2838789556629804E-2</v>
      </c>
      <c r="J32" s="11">
        <f t="shared" si="5"/>
        <v>-4.109796878627836E-2</v>
      </c>
      <c r="K32" s="11">
        <f t="shared" si="5"/>
        <v>-4.9499507085137617E-2</v>
      </c>
      <c r="L32" s="11">
        <f t="shared" si="5"/>
        <v>-0.21513603211130716</v>
      </c>
      <c r="M32" s="87">
        <f t="shared" si="3"/>
        <v>0.11925725994430127</v>
      </c>
      <c r="N32" s="87">
        <f t="shared" si="4"/>
        <v>9.5376075594880136E-2</v>
      </c>
    </row>
    <row r="33" spans="3:14">
      <c r="C33" s="30" t="s">
        <v>157</v>
      </c>
      <c r="D33" s="92">
        <v>30.917472594387402</v>
      </c>
      <c r="E33" s="92">
        <v>29.53707811558667</v>
      </c>
      <c r="F33" s="92">
        <v>29.184573885219965</v>
      </c>
      <c r="G33" s="92">
        <v>29.380448000696223</v>
      </c>
      <c r="H33" s="92">
        <v>26.867733833341905</v>
      </c>
      <c r="I33" s="11">
        <f t="shared" si="5"/>
        <v>-4.4647714155371165E-2</v>
      </c>
      <c r="J33" s="11">
        <f t="shared" si="5"/>
        <v>-1.1934295903855419E-2</v>
      </c>
      <c r="K33" s="11">
        <f t="shared" si="5"/>
        <v>6.7115633158330024E-3</v>
      </c>
      <c r="L33" s="11">
        <f t="shared" si="5"/>
        <v>-8.552334420818819E-2</v>
      </c>
      <c r="M33" s="87">
        <f t="shared" si="3"/>
        <v>8.1638315884764265E-2</v>
      </c>
      <c r="N33" s="87">
        <f t="shared" si="4"/>
        <v>7.6072360229842734E-2</v>
      </c>
    </row>
    <row r="34" spans="3:14">
      <c r="C34" s="30" t="s">
        <v>158</v>
      </c>
      <c r="D34" s="92">
        <v>27.924778521968602</v>
      </c>
      <c r="E34" s="92">
        <v>28.143811648762</v>
      </c>
      <c r="F34" s="92">
        <v>23.831379022425992</v>
      </c>
      <c r="G34" s="92">
        <v>24.831373257426705</v>
      </c>
      <c r="H34" s="92">
        <v>24.471709853795016</v>
      </c>
      <c r="I34" s="11">
        <f t="shared" si="5"/>
        <v>7.8436835809130301E-3</v>
      </c>
      <c r="J34" s="11">
        <f t="shared" si="5"/>
        <v>-0.15322844965549309</v>
      </c>
      <c r="K34" s="11">
        <f t="shared" si="5"/>
        <v>4.1961240852226522E-2</v>
      </c>
      <c r="L34" s="11">
        <f t="shared" si="5"/>
        <v>-1.4484233308527106E-2</v>
      </c>
      <c r="M34" s="87">
        <f t="shared" si="3"/>
        <v>6.8997977627647172E-2</v>
      </c>
      <c r="N34" s="87">
        <f t="shared" si="4"/>
        <v>6.9288341881959578E-2</v>
      </c>
    </row>
    <row r="35" spans="3:14">
      <c r="C35" s="30" t="s">
        <v>175</v>
      </c>
      <c r="D35" s="92">
        <v>19.556528694952998</v>
      </c>
      <c r="E35" s="92">
        <v>20.396411753618594</v>
      </c>
      <c r="F35" s="92">
        <v>20.219376394978681</v>
      </c>
      <c r="G35" s="92">
        <v>20.974235553728594</v>
      </c>
      <c r="H35" s="92">
        <v>19.766924755873735</v>
      </c>
      <c r="I35" s="11">
        <f t="shared" si="5"/>
        <v>4.2946428364986078E-2</v>
      </c>
      <c r="J35" s="11">
        <f t="shared" si="5"/>
        <v>-8.6797305711630024E-3</v>
      </c>
      <c r="K35" s="11">
        <f t="shared" si="5"/>
        <v>3.7333454009856437E-2</v>
      </c>
      <c r="L35" s="11">
        <f t="shared" si="5"/>
        <v>-5.7561611471471985E-2</v>
      </c>
      <c r="M35" s="87">
        <f t="shared" si="3"/>
        <v>5.8280298092669394E-2</v>
      </c>
      <c r="N35" s="87">
        <f t="shared" si="4"/>
        <v>5.5967378193949646E-2</v>
      </c>
    </row>
    <row r="36" spans="3:14">
      <c r="C36" s="30" t="s">
        <v>160</v>
      </c>
      <c r="D36" s="92">
        <v>14.905876835747501</v>
      </c>
      <c r="E36" s="92">
        <v>14.540267812433424</v>
      </c>
      <c r="F36" s="92">
        <v>14.443084958534099</v>
      </c>
      <c r="G36" s="92">
        <v>14.510366733675948</v>
      </c>
      <c r="H36" s="92">
        <v>17.324534830962719</v>
      </c>
      <c r="I36" s="11">
        <f t="shared" si="5"/>
        <v>-2.4527844107585017E-2</v>
      </c>
      <c r="J36" s="11">
        <f t="shared" si="5"/>
        <v>-6.6837045337103662E-3</v>
      </c>
      <c r="K36" s="11">
        <f t="shared" si="5"/>
        <v>4.6584074894673311E-3</v>
      </c>
      <c r="L36" s="11">
        <f t="shared" si="5"/>
        <v>0.19394190022472646</v>
      </c>
      <c r="M36" s="87">
        <f t="shared" si="3"/>
        <v>4.0319395503415768E-2</v>
      </c>
      <c r="N36" s="87">
        <f t="shared" si="4"/>
        <v>4.9052080932853508E-2</v>
      </c>
    </row>
    <row r="37" spans="3:14">
      <c r="C37" s="30" t="s">
        <v>161</v>
      </c>
      <c r="D37" s="92">
        <v>11.473846250323801</v>
      </c>
      <c r="E37" s="92">
        <v>13.093067725966309</v>
      </c>
      <c r="F37" s="92">
        <v>15.81329030034259</v>
      </c>
      <c r="G37" s="92">
        <v>16.8625940054194</v>
      </c>
      <c r="H37" s="92">
        <v>12.694191267169122</v>
      </c>
      <c r="I37" s="11">
        <f>E37/D37-1</f>
        <v>0.14112281447006603</v>
      </c>
      <c r="J37" s="11">
        <f>F37/E37-1</f>
        <v>0.2077605211635396</v>
      </c>
      <c r="K37" s="11">
        <f>G37/F37-1</f>
        <v>6.6355811165629275E-2</v>
      </c>
      <c r="L37" s="11">
        <f>H37/G37-1</f>
        <v>-0.24719819126942222</v>
      </c>
      <c r="M37" s="87">
        <f t="shared" si="3"/>
        <v>4.685543855622417E-2</v>
      </c>
      <c r="N37" s="87">
        <f t="shared" si="4"/>
        <v>3.594188839641705E-2</v>
      </c>
    </row>
    <row r="38" spans="3:14">
      <c r="C38" s="30" t="s">
        <v>176</v>
      </c>
      <c r="D38" s="92">
        <v>11.558713018814</v>
      </c>
      <c r="E38" s="92">
        <v>10.301729735791728</v>
      </c>
      <c r="F38" s="92">
        <v>9.7934740008258654</v>
      </c>
      <c r="G38" s="92">
        <v>9.1651254683613548</v>
      </c>
      <c r="H38" s="92">
        <v>9.6365065503893153</v>
      </c>
      <c r="I38" s="11">
        <f t="shared" si="5"/>
        <v>-0.10874768505596544</v>
      </c>
      <c r="J38" s="11">
        <f t="shared" si="5"/>
        <v>-4.9336931564027409E-2</v>
      </c>
      <c r="K38" s="11">
        <f t="shared" si="5"/>
        <v>-6.4159922455660046E-2</v>
      </c>
      <c r="L38" s="11">
        <f t="shared" si="5"/>
        <v>5.1432038072495523E-2</v>
      </c>
      <c r="M38" s="87">
        <f t="shared" si="3"/>
        <v>2.5466780087623295E-2</v>
      </c>
      <c r="N38" s="87">
        <f t="shared" si="4"/>
        <v>2.728446701927421E-2</v>
      </c>
    </row>
    <row r="39" spans="3:14">
      <c r="C39" s="30" t="s">
        <v>177</v>
      </c>
      <c r="D39" s="92">
        <v>12.266775166398901</v>
      </c>
      <c r="E39" s="92">
        <v>10.967378259977421</v>
      </c>
      <c r="F39" s="92">
        <v>10.499456308064547</v>
      </c>
      <c r="G39" s="92">
        <v>8.5462702921332578</v>
      </c>
      <c r="H39" s="92">
        <v>9.1402735294070361</v>
      </c>
      <c r="I39" s="11">
        <f t="shared" si="5"/>
        <v>-0.10592815868842065</v>
      </c>
      <c r="J39" s="11">
        <f t="shared" si="5"/>
        <v>-4.2664886796184742E-2</v>
      </c>
      <c r="K39" s="11">
        <f t="shared" si="5"/>
        <v>-0.18602734833336676</v>
      </c>
      <c r="L39" s="11">
        <f t="shared" si="5"/>
        <v>6.950438225907174E-2</v>
      </c>
      <c r="M39" s="87">
        <f t="shared" si="3"/>
        <v>2.3747191115983599E-2</v>
      </c>
      <c r="N39" s="87">
        <f t="shared" si="4"/>
        <v>2.5879450229832106E-2</v>
      </c>
    </row>
    <row r="40" spans="3:14">
      <c r="C40" s="30" t="s">
        <v>164</v>
      </c>
      <c r="D40" s="92">
        <v>5.7457419261931904</v>
      </c>
      <c r="E40" s="92">
        <v>5.6637693514429559</v>
      </c>
      <c r="F40" s="92">
        <v>4.701807586164727</v>
      </c>
      <c r="G40" s="92">
        <v>4.8734618054685042</v>
      </c>
      <c r="H40" s="92">
        <v>5.4203803237266079</v>
      </c>
      <c r="I40" s="11">
        <f t="shared" si="5"/>
        <v>-1.4266664915203564E-2</v>
      </c>
      <c r="J40" s="11">
        <f t="shared" si="5"/>
        <v>-0.16984479868219748</v>
      </c>
      <c r="K40" s="11">
        <f t="shared" si="5"/>
        <v>3.6508133554609357E-2</v>
      </c>
      <c r="L40" s="11">
        <f t="shared" si="5"/>
        <v>0.11222382365742711</v>
      </c>
      <c r="M40" s="87">
        <f t="shared" si="3"/>
        <v>1.3541700055688166E-2</v>
      </c>
      <c r="N40" s="87">
        <f t="shared" si="4"/>
        <v>1.5347074938548831E-2</v>
      </c>
    </row>
    <row r="41" spans="3:14">
      <c r="C41" s="30" t="s">
        <v>165</v>
      </c>
      <c r="D41" s="92">
        <v>5.4704327301810496</v>
      </c>
      <c r="E41" s="92">
        <v>4.9546369193843001</v>
      </c>
      <c r="F41" s="92">
        <v>4.9166640197659444</v>
      </c>
      <c r="G41" s="92">
        <v>5.1483394964328424</v>
      </c>
      <c r="H41" s="92">
        <v>4.1690892512665378</v>
      </c>
      <c r="I41" s="11">
        <f t="shared" si="5"/>
        <v>-9.4287935934398881E-2</v>
      </c>
      <c r="J41" s="11">
        <f t="shared" si="5"/>
        <v>-7.6641134832287072E-3</v>
      </c>
      <c r="K41" s="11">
        <f t="shared" si="5"/>
        <v>4.7120461299677396E-2</v>
      </c>
      <c r="L41" s="11">
        <f t="shared" si="5"/>
        <v>-0.19020700671445678</v>
      </c>
      <c r="M41" s="87">
        <f t="shared" si="3"/>
        <v>1.4305492076970124E-2</v>
      </c>
      <c r="N41" s="87">
        <f t="shared" si="4"/>
        <v>1.180421323659007E-2</v>
      </c>
    </row>
    <row r="42" spans="3:14">
      <c r="C42" s="93" t="s">
        <v>166</v>
      </c>
      <c r="D42" s="92">
        <v>3.9881757290930602</v>
      </c>
      <c r="E42" s="92">
        <v>3.4863015293011728</v>
      </c>
      <c r="F42" s="92">
        <v>3.0085318381686821</v>
      </c>
      <c r="G42" s="92">
        <v>3.9007696905942817</v>
      </c>
      <c r="H42" s="92">
        <v>4.0524919655228819</v>
      </c>
      <c r="I42" s="11">
        <f t="shared" si="5"/>
        <v>-0.12584054311619242</v>
      </c>
      <c r="J42" s="11">
        <f t="shared" si="5"/>
        <v>-0.13704198765281772</v>
      </c>
      <c r="K42" s="11">
        <f t="shared" si="5"/>
        <v>0.2965691906949246</v>
      </c>
      <c r="L42" s="11">
        <f t="shared" si="5"/>
        <v>3.8895471141103366E-2</v>
      </c>
      <c r="M42" s="87">
        <f t="shared" si="3"/>
        <v>1.0838918051450536E-2</v>
      </c>
      <c r="N42" s="87">
        <f t="shared" si="4"/>
        <v>1.1474083766872525E-2</v>
      </c>
    </row>
    <row r="43" spans="3:14">
      <c r="C43" s="30" t="s">
        <v>169</v>
      </c>
      <c r="D43" s="94">
        <v>6.7405440934034297</v>
      </c>
      <c r="E43" s="94">
        <v>2.4491558320173068</v>
      </c>
      <c r="F43" s="94">
        <v>2.6234282219511509</v>
      </c>
      <c r="G43" s="94">
        <v>3.364269180360612</v>
      </c>
      <c r="H43" s="94">
        <v>2.2829715592305821</v>
      </c>
      <c r="I43" s="95">
        <f t="shared" si="5"/>
        <v>-0.63665309534668713</v>
      </c>
      <c r="J43" s="95">
        <f t="shared" si="5"/>
        <v>7.1156105159017269E-2</v>
      </c>
      <c r="K43" s="95">
        <f t="shared" si="5"/>
        <v>0.28239421692981082</v>
      </c>
      <c r="L43" s="95">
        <f t="shared" si="5"/>
        <v>-0.32140639264011772</v>
      </c>
      <c r="M43" s="87">
        <f t="shared" si="3"/>
        <v>9.348164808826203E-3</v>
      </c>
      <c r="N43" s="87">
        <f t="shared" si="4"/>
        <v>6.4639256859376423E-3</v>
      </c>
    </row>
    <row r="44" spans="3:14">
      <c r="C44" s="30" t="s">
        <v>167</v>
      </c>
      <c r="D44" s="92">
        <v>2.5543784751634799</v>
      </c>
      <c r="E44" s="92">
        <v>2.5070735435347227</v>
      </c>
      <c r="F44" s="92">
        <v>2.5695575631775442</v>
      </c>
      <c r="G44" s="92">
        <v>2.3988020487488657</v>
      </c>
      <c r="H44" s="92">
        <v>3.9357957095261367</v>
      </c>
      <c r="I44" s="11">
        <f t="shared" si="5"/>
        <v>-1.8519155281297883E-2</v>
      </c>
      <c r="J44" s="11">
        <f t="shared" si="5"/>
        <v>2.4923090032183737E-2</v>
      </c>
      <c r="K44" s="11">
        <f t="shared" si="5"/>
        <v>-6.6453274632042203E-2</v>
      </c>
      <c r="L44" s="11">
        <f t="shared" si="5"/>
        <v>0.64073384528703192</v>
      </c>
      <c r="M44" s="87">
        <f t="shared" si="3"/>
        <v>6.6654585864769295E-3</v>
      </c>
      <c r="N44" s="87">
        <f t="shared" si="4"/>
        <v>1.1143674076247934E-2</v>
      </c>
    </row>
    <row r="45" spans="3:14">
      <c r="C45" s="30" t="s">
        <v>168</v>
      </c>
      <c r="D45" s="92">
        <v>0</v>
      </c>
      <c r="E45" s="92">
        <v>2.6601298658886949</v>
      </c>
      <c r="F45" s="92">
        <v>1.7848302778095264</v>
      </c>
      <c r="G45" s="92">
        <v>1.7233087295605172</v>
      </c>
      <c r="H45" s="92">
        <v>2.4661018541584028</v>
      </c>
      <c r="I45" s="11" t="s">
        <v>81</v>
      </c>
      <c r="J45" s="11">
        <f t="shared" si="5"/>
        <v>-0.32904393101377738</v>
      </c>
      <c r="K45" s="11">
        <f t="shared" si="5"/>
        <v>-3.4469130770525158E-2</v>
      </c>
      <c r="L45" s="11">
        <f t="shared" si="5"/>
        <v>0.43102730918522925</v>
      </c>
      <c r="M45" s="87">
        <f t="shared" si="3"/>
        <v>4.7884913949405887E-3</v>
      </c>
      <c r="N45" s="87">
        <f t="shared" si="4"/>
        <v>6.9824343867890132E-3</v>
      </c>
    </row>
    <row r="46" spans="3:14">
      <c r="C46" s="53" t="s">
        <v>170</v>
      </c>
      <c r="D46" s="83">
        <v>388.14461438331301</v>
      </c>
      <c r="E46" s="83">
        <v>376.69051645709465</v>
      </c>
      <c r="F46" s="83">
        <v>357.95475030382158</v>
      </c>
      <c r="G46" s="83">
        <v>359.88552289794779</v>
      </c>
      <c r="H46" s="83">
        <v>353.1865417631916</v>
      </c>
      <c r="I46" s="82">
        <f>E46/D46-1</f>
        <v>-2.9509872098616441E-2</v>
      </c>
      <c r="J46" s="82">
        <f t="shared" si="5"/>
        <v>-4.9737822787495278E-2</v>
      </c>
      <c r="K46" s="82">
        <f t="shared" si="5"/>
        <v>5.3939013031323313E-3</v>
      </c>
      <c r="L46" s="82">
        <f t="shared" si="5"/>
        <v>-1.8614200095667166E-2</v>
      </c>
      <c r="M46" s="82">
        <f t="shared" si="3"/>
        <v>1</v>
      </c>
      <c r="N46" s="82">
        <f t="shared" si="4"/>
        <v>1</v>
      </c>
    </row>
    <row r="47" spans="3:14" ht="12.75" customHeight="1">
      <c r="C47" s="293" t="s">
        <v>171</v>
      </c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</row>
  </sheetData>
  <mergeCells count="11">
    <mergeCell ref="C23:N23"/>
    <mergeCell ref="C3:N3"/>
    <mergeCell ref="D4:H4"/>
    <mergeCell ref="M4:M5"/>
    <mergeCell ref="N4:N5"/>
    <mergeCell ref="O25:O26"/>
    <mergeCell ref="C47:N47"/>
    <mergeCell ref="D28:H28"/>
    <mergeCell ref="M28:M29"/>
    <mergeCell ref="N28:N29"/>
    <mergeCell ref="C27:N27"/>
  </mergeCells>
  <hyperlinks>
    <hyperlink ref="O25:O26" location="'GRAFICA GASTO PARTIDA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L49:L50"/>
  <sheetViews>
    <sheetView showGridLines="0" topLeftCell="A7" zoomScaleNormal="100" workbookViewId="0">
      <selection activeCell="C1" sqref="C1"/>
    </sheetView>
  </sheetViews>
  <sheetFormatPr baseColWidth="10" defaultRowHeight="12.75"/>
  <cols>
    <col min="10" max="10" width="13.5703125" customWidth="1"/>
  </cols>
  <sheetData>
    <row r="49" spans="12:12">
      <c r="L49" s="290" t="s">
        <v>60</v>
      </c>
    </row>
    <row r="50" spans="12:12">
      <c r="L50" s="290"/>
    </row>
  </sheetData>
  <mergeCells count="1">
    <mergeCell ref="L49:L50"/>
  </mergeCells>
  <hyperlinks>
    <hyperlink ref="L49:L50" location="'Gasto partida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M24"/>
  <sheetViews>
    <sheetView showGridLines="0" zoomScaleNormal="100" workbookViewId="0">
      <selection activeCell="C1" sqref="C1"/>
    </sheetView>
  </sheetViews>
  <sheetFormatPr baseColWidth="10" defaultRowHeight="12.75"/>
  <cols>
    <col min="1" max="2" width="11.42578125" style="205"/>
    <col min="3" max="3" width="27.7109375" style="205" customWidth="1"/>
    <col min="4" max="4" width="11.7109375" style="205" customWidth="1"/>
    <col min="5" max="5" width="9.7109375" style="205" customWidth="1"/>
    <col min="6" max="6" width="12.140625" style="205" customWidth="1"/>
    <col min="7" max="11" width="9.7109375" style="205" customWidth="1"/>
    <col min="12" max="12" width="10.28515625" style="205" customWidth="1"/>
    <col min="13" max="13" width="9.28515625" style="205" bestFit="1" customWidth="1"/>
    <col min="14" max="16384" width="11.42578125" style="205"/>
  </cols>
  <sheetData>
    <row r="2" spans="3:13" ht="32.25" customHeight="1"/>
    <row r="3" spans="3:13" ht="15.75">
      <c r="C3" s="304" t="s">
        <v>495</v>
      </c>
      <c r="D3" s="304"/>
      <c r="E3" s="304"/>
      <c r="F3" s="304"/>
      <c r="G3" s="304"/>
      <c r="H3" s="304"/>
      <c r="I3" s="304"/>
      <c r="J3" s="304"/>
      <c r="K3" s="304"/>
      <c r="L3" s="304"/>
    </row>
    <row r="4" spans="3:13" ht="15" customHeight="1">
      <c r="C4" s="266"/>
      <c r="D4" s="267">
        <f>[2]actualizaciones!A7</f>
        <v>2007</v>
      </c>
      <c r="E4" s="268">
        <f>[2]actualizaciones!B7</f>
        <v>2008</v>
      </c>
      <c r="F4" s="267">
        <f>[2]actualizaciones!C7</f>
        <v>2009</v>
      </c>
      <c r="G4" s="268">
        <f>[2]actualizaciones!D7</f>
        <v>2010</v>
      </c>
      <c r="H4" s="267">
        <f>[2]actualizaciones!E7</f>
        <v>2011</v>
      </c>
      <c r="I4" s="269" t="str">
        <f>[2]actualizaciones!$I$7</f>
        <v>var. 08/07</v>
      </c>
      <c r="J4" s="269" t="str">
        <f>[2]actualizaciones!$J$7</f>
        <v>var. 09/08</v>
      </c>
      <c r="K4" s="270" t="str">
        <f>[2]actualizaciones!$K$7</f>
        <v>var. 10/09</v>
      </c>
      <c r="L4" s="270" t="str">
        <f>[2]actualizaciones!$L$7</f>
        <v>var. 11/10</v>
      </c>
    </row>
    <row r="5" spans="3:13" ht="15" customHeight="1">
      <c r="C5" s="206" t="s">
        <v>496</v>
      </c>
      <c r="D5" s="271">
        <f>GETPIVOTDATA("dato",'[2]td fidelidad'!$A$6,"Indicador","1ª visita","Periodo",CONCATENATE("año ",D4))</f>
        <v>41.227272727272698</v>
      </c>
      <c r="E5" s="272">
        <f>GETPIVOTDATA("dato",'[2]td fidelidad'!$A$6,"Indicador","1ª visita","Periodo",CONCATENATE("año ",E4))</f>
        <v>40.836363636363636</v>
      </c>
      <c r="F5" s="271">
        <f>GETPIVOTDATA("dato",'[2]td fidelidad'!$A$6,"Indicador","1ª visita","Periodo",CONCATENATE("año ",F4))</f>
        <v>37.590909090909093</v>
      </c>
      <c r="G5" s="272">
        <f>GETPIVOTDATA("dato",'[2]td fidelidad'!$A$6,"Indicador","1ª visita","Periodo",CONCATENATE("año ",G4))</f>
        <v>38.618181818181817</v>
      </c>
      <c r="H5" s="271">
        <f>GETPIVOTDATA("dato",'[2]td fidelidad'!$A$6,"Indicador","1ª visita","Periodo",CONCATENATE("año ",H4))</f>
        <v>41.4</v>
      </c>
      <c r="I5" s="114">
        <f t="shared" ref="I5:L10" si="0">E5/D5-1</f>
        <v>-9.4818081587644265E-3</v>
      </c>
      <c r="J5" s="114">
        <f t="shared" si="0"/>
        <v>-7.9474621549421087E-2</v>
      </c>
      <c r="K5" s="114">
        <f t="shared" si="0"/>
        <v>2.7327690447400244E-2</v>
      </c>
      <c r="L5" s="114">
        <f t="shared" si="0"/>
        <v>7.2033898305084776E-2</v>
      </c>
    </row>
    <row r="6" spans="3:13" ht="15" customHeight="1">
      <c r="C6" s="208" t="s">
        <v>497</v>
      </c>
      <c r="D6" s="273">
        <f>GETPIVOTDATA("dato",'[2]td fidelidad'!$A$6,"Indicador","repetidor","Periodo",CONCATENATE("año ",D4))</f>
        <v>58.090909090909101</v>
      </c>
      <c r="E6" s="273">
        <f>GETPIVOTDATA("dato",'[2]td fidelidad'!$A$6,"Indicador","repetidor","Periodo",CONCATENATE("año ",E4))</f>
        <v>58.663636363636364</v>
      </c>
      <c r="F6" s="273">
        <f>GETPIVOTDATA("dato",'[2]td fidelidad'!$A$6,"Indicador","repetidor","Periodo",CONCATENATE("año ",F4))</f>
        <v>61.654545454545456</v>
      </c>
      <c r="G6" s="273">
        <f>GETPIVOTDATA("dato",'[2]td fidelidad'!$A$6,"Indicador","repetidor","Periodo",CONCATENATE("año ",G4))</f>
        <v>60.863636363636367</v>
      </c>
      <c r="H6" s="273">
        <f>GETPIVOTDATA("dato",'[2]td fidelidad'!$A$6,"Indicador","repetidor","Periodo",CONCATENATE("año ",H4))</f>
        <v>58.209090909090911</v>
      </c>
      <c r="I6" s="82">
        <f t="shared" si="0"/>
        <v>9.8591549295772296E-3</v>
      </c>
      <c r="J6" s="82">
        <f t="shared" si="0"/>
        <v>5.0984038431737266E-2</v>
      </c>
      <c r="K6" s="82">
        <f t="shared" si="0"/>
        <v>-1.2828074314361504E-2</v>
      </c>
      <c r="L6" s="82">
        <f t="shared" si="0"/>
        <v>-4.3614637789395116E-2</v>
      </c>
    </row>
    <row r="7" spans="3:13" ht="15" customHeight="1">
      <c r="C7" s="274" t="s">
        <v>498</v>
      </c>
      <c r="D7" s="271">
        <f>GETPIVOTDATA("dato",'[2]td fidelidad'!$A$6,"Indicador","1 visita","Periodo",CONCATENATE("año ",D4))</f>
        <v>13.3090909090909</v>
      </c>
      <c r="E7" s="272">
        <f>GETPIVOTDATA("dato",'[2]td fidelidad'!$A$6,"Indicador","1 visita","Periodo",CONCATENATE("año ",E4))</f>
        <v>13.727272727272727</v>
      </c>
      <c r="F7" s="271">
        <f>GETPIVOTDATA("dato",'[2]td fidelidad'!$A$6,"Indicador","1 visita","Periodo",CONCATENATE("año ",F4))</f>
        <v>14.372727272727273</v>
      </c>
      <c r="G7" s="272">
        <f>GETPIVOTDATA("dato",'[2]td fidelidad'!$A$6,"Indicador","1 visita","Periodo",CONCATENATE("año ",G4))</f>
        <v>14.736363636363636</v>
      </c>
      <c r="H7" s="271">
        <f>GETPIVOTDATA("dato",'[2]td fidelidad'!$A$6,"Indicador","1 visita","Periodo",CONCATENATE("año ",H4))</f>
        <v>14.236363636363636</v>
      </c>
      <c r="I7" s="114">
        <f t="shared" si="0"/>
        <v>3.142076502732305E-2</v>
      </c>
      <c r="J7" s="114">
        <f t="shared" si="0"/>
        <v>4.7019867549668914E-2</v>
      </c>
      <c r="K7" s="114">
        <f t="shared" si="0"/>
        <v>2.5300442757748343E-2</v>
      </c>
      <c r="L7" s="114">
        <f t="shared" si="0"/>
        <v>-3.3929673041332542E-2</v>
      </c>
    </row>
    <row r="8" spans="3:13" ht="15" customHeight="1">
      <c r="C8" s="275" t="s">
        <v>499</v>
      </c>
      <c r="D8" s="276">
        <f>GETPIVOTDATA("dato",'[2]td fidelidad'!$A$6,"Indicador","2 a 3 visitas","Periodo",CONCATENATE("año ",D4))</f>
        <v>14.8545454545455</v>
      </c>
      <c r="E8" s="272">
        <f>GETPIVOTDATA("dato",'[2]td fidelidad'!$A$6,"Indicador","2 a 3 visitas","Periodo",CONCATENATE("año ",E4))</f>
        <v>15.654545454545454</v>
      </c>
      <c r="F8" s="276">
        <f>GETPIVOTDATA("dato",'[2]td fidelidad'!$A$6,"Indicador","2 a 3 visitas","Periodo",CONCATENATE("año ",F4))</f>
        <v>16.100000000000001</v>
      </c>
      <c r="G8" s="272">
        <f>GETPIVOTDATA("dato",'[2]td fidelidad'!$A$6,"Indicador","2 a 3 visitas","Periodo",CONCATENATE("año ",G4))</f>
        <v>16.372727272727271</v>
      </c>
      <c r="H8" s="276">
        <f>GETPIVOTDATA("dato",'[2]td fidelidad'!$A$6,"Indicador","2 a 3 visitas","Periodo",CONCATENATE("año ",H4))</f>
        <v>15.5</v>
      </c>
      <c r="I8" s="114">
        <f t="shared" si="0"/>
        <v>5.3855569155443428E-2</v>
      </c>
      <c r="J8" s="114">
        <f t="shared" si="0"/>
        <v>2.8455284552845628E-2</v>
      </c>
      <c r="K8" s="114">
        <f t="shared" si="0"/>
        <v>1.6939582156973332E-2</v>
      </c>
      <c r="L8" s="114">
        <f t="shared" si="0"/>
        <v>-5.3303720155469136E-2</v>
      </c>
    </row>
    <row r="9" spans="3:13" ht="15" customHeight="1">
      <c r="C9" s="275" t="s">
        <v>500</v>
      </c>
      <c r="D9" s="271">
        <f>GETPIVOTDATA("dato",'[2]td fidelidad'!$A$6,"Indicador","4 y más visitas","Periodo",CONCATENATE("año ",D4))</f>
        <v>29.927272727272701</v>
      </c>
      <c r="E9" s="272">
        <f>GETPIVOTDATA("dato",'[2]td fidelidad'!$A$6,"Indicador","4 y más visitas","Periodo",CONCATENATE("año ",E4))</f>
        <v>29.281818181818181</v>
      </c>
      <c r="F9" s="271">
        <f>GETPIVOTDATA("dato",'[2]td fidelidad'!$A$6,"Indicador","4 y más visitas","Periodo",CONCATENATE("año ",F4))</f>
        <v>31.181818181818183</v>
      </c>
      <c r="G9" s="272">
        <f>GETPIVOTDATA("dato",'[2]td fidelidad'!$A$6,"Indicador","4 y más visitas","Periodo",CONCATENATE("año ",G4))</f>
        <v>29.754545454545454</v>
      </c>
      <c r="H9" s="271">
        <f>GETPIVOTDATA("dato",'[2]td fidelidad'!$A$6,"Indicador","4 y más visitas","Periodo",CONCATENATE("año ",H4))</f>
        <v>28.472727272727273</v>
      </c>
      <c r="I9" s="114">
        <f t="shared" si="0"/>
        <v>-2.1567436208990709E-2</v>
      </c>
      <c r="J9" s="114">
        <f t="shared" si="0"/>
        <v>6.4886681154920911E-2</v>
      </c>
      <c r="K9" s="114">
        <f t="shared" si="0"/>
        <v>-4.5772594752186646E-2</v>
      </c>
      <c r="L9" s="114">
        <f t="shared" si="0"/>
        <v>-4.3079743354720423E-2</v>
      </c>
    </row>
    <row r="10" spans="3:13" ht="15" customHeight="1">
      <c r="C10" s="206" t="s">
        <v>57</v>
      </c>
      <c r="D10" s="271">
        <f>GETPIVOTDATA("dato",'[2]td fidelidad'!$A$6,"Indicador","no contesta","Periodo",CONCATENATE("año ",D4))</f>
        <v>1.363636363636364</v>
      </c>
      <c r="E10" s="272">
        <f>GETPIVOTDATA("dato",'[2]td fidelidad'!$A$6,"Indicador","no contesta","Periodo",CONCATENATE("año ",E4))</f>
        <v>1</v>
      </c>
      <c r="F10" s="271">
        <f>GETPIVOTDATA("dato",'[2]td fidelidad'!$A$6,"Indicador","no contesta","Periodo",CONCATENATE("año ",F4))</f>
        <v>1.509090909090909</v>
      </c>
      <c r="G10" s="272">
        <f>GETPIVOTDATA("dato",'[2]td fidelidad'!$A$6,"Indicador","no contesta","Periodo",CONCATENATE("año ",G4))</f>
        <v>1.0363636363636364</v>
      </c>
      <c r="H10" s="271">
        <f>GETPIVOTDATA("dato",'[2]td fidelidad'!$A$6,"Indicador","no contesta","Periodo",CONCATENATE("año ",H4))</f>
        <v>0.78181818181818186</v>
      </c>
      <c r="I10" s="114">
        <f t="shared" si="0"/>
        <v>-0.26666666666666683</v>
      </c>
      <c r="J10" s="114">
        <f t="shared" si="0"/>
        <v>0.50909090909090904</v>
      </c>
      <c r="K10" s="114">
        <f t="shared" si="0"/>
        <v>-0.31325301204819278</v>
      </c>
      <c r="L10" s="114">
        <f t="shared" si="0"/>
        <v>-0.24561403508771928</v>
      </c>
    </row>
    <row r="11" spans="3:13" ht="15" customHeight="1">
      <c r="C11" s="293" t="s">
        <v>178</v>
      </c>
      <c r="D11" s="293"/>
      <c r="E11" s="293"/>
      <c r="F11" s="293"/>
      <c r="G11" s="293"/>
      <c r="H11" s="293"/>
      <c r="I11" s="293"/>
      <c r="J11" s="293"/>
      <c r="K11" s="293"/>
      <c r="L11" s="293"/>
    </row>
    <row r="12" spans="3:13">
      <c r="C12" s="212"/>
      <c r="D12" s="212"/>
      <c r="E12" s="212"/>
      <c r="F12" s="212"/>
      <c r="G12" s="212"/>
      <c r="H12" s="212"/>
      <c r="I12" s="212"/>
      <c r="K12" s="212"/>
      <c r="L12" s="212"/>
      <c r="M12" s="212"/>
    </row>
    <row r="13" spans="3:13">
      <c r="C13" s="212"/>
      <c r="D13" s="212"/>
      <c r="E13" s="212"/>
      <c r="F13" s="212"/>
      <c r="G13" s="212"/>
      <c r="H13" s="212"/>
      <c r="I13" s="212"/>
      <c r="L13" s="212"/>
      <c r="M13" s="292" t="s">
        <v>85</v>
      </c>
    </row>
    <row r="14" spans="3:13">
      <c r="C14" s="212"/>
      <c r="D14" s="212"/>
      <c r="E14" s="212"/>
      <c r="F14" s="212"/>
      <c r="G14" s="212"/>
      <c r="H14" s="212"/>
      <c r="I14" s="212"/>
      <c r="L14" s="212"/>
      <c r="M14" s="292"/>
    </row>
    <row r="15" spans="3:13">
      <c r="C15" s="212"/>
      <c r="D15" s="212"/>
      <c r="E15" s="212"/>
      <c r="F15" s="212"/>
      <c r="G15" s="212"/>
      <c r="H15" s="212"/>
      <c r="I15" s="212"/>
      <c r="J15" s="212"/>
      <c r="K15" s="212"/>
      <c r="L15" s="212"/>
    </row>
    <row r="16" spans="3:13" ht="57" customHeight="1">
      <c r="C16" s="304" t="s">
        <v>501</v>
      </c>
      <c r="D16" s="304"/>
    </row>
    <row r="17" spans="3:4" ht="15" customHeight="1">
      <c r="C17" s="266"/>
      <c r="D17" s="267">
        <f>[2]actualizaciones!E7</f>
        <v>2011</v>
      </c>
    </row>
    <row r="18" spans="3:4" ht="15" customHeight="1">
      <c r="C18" s="206" t="s">
        <v>496</v>
      </c>
      <c r="D18" s="271">
        <f>GETPIVOTDATA("dato",'[2]td fidelidad'!$A$35,"Indicador","Ninguna visita","Periodo",CONCATENATE("año ",D17))</f>
        <v>59.236363636363635</v>
      </c>
    </row>
    <row r="19" spans="3:4" ht="15" customHeight="1">
      <c r="C19" s="208" t="s">
        <v>497</v>
      </c>
      <c r="D19" s="273">
        <f>100-(GETPIVOTDATA("dato",'[2]td fidelidad'!$A$35,"Indicador","Ninguna visita","Periodo",CONCATENATE("año ",D17))+GETPIVOTDATA("dato",'[2]td fidelidad'!$A$35,"Indicador","no contesta","Periodo",CONCATENATE("año ",D17)))</f>
        <v>38.281818181818181</v>
      </c>
    </row>
    <row r="20" spans="3:4" ht="15" customHeight="1">
      <c r="C20" s="274" t="s">
        <v>498</v>
      </c>
      <c r="D20" s="271">
        <f>GETPIVOTDATA("dato",'[2]td fidelidad'!$A$35,"Indicador","1 visita","Periodo",CONCATENATE("año ",D17))</f>
        <v>7.8545454545454545</v>
      </c>
    </row>
    <row r="21" spans="3:4" ht="15" customHeight="1">
      <c r="C21" s="275" t="s">
        <v>499</v>
      </c>
      <c r="D21" s="276">
        <f>GETPIVOTDATA("dato",'[2]td fidelidad'!$A$35,"Indicador","2 visitas","Periodo",CONCATENATE("año ",D17))+GETPIVOTDATA("dato",'[2]td fidelidad'!$A$35,"Indicador","3 visitas","Periodo",CONCATENATE("año ",D17))</f>
        <v>13.036363636363635</v>
      </c>
    </row>
    <row r="22" spans="3:4" ht="15" customHeight="1">
      <c r="C22" s="275" t="s">
        <v>500</v>
      </c>
      <c r="D22" s="276">
        <f>GETPIVOTDATA("dato",'[2]td fidelidad'!$A$35,"Indicador","4 visitas","Periodo",CONCATENATE("año ",D17))+GETPIVOTDATA("dato",'[2]td fidelidad'!$A$35,"Indicador","5 visitas","Periodo",CONCATENATE("año ",D17))+GETPIVOTDATA("dato",'[2]td fidelidad'!$A$35,"Indicador","6 y más visitas","Periodo",CONCATENATE("año ",D17))</f>
        <v>17.390909090909091</v>
      </c>
    </row>
    <row r="23" spans="3:4" ht="15" customHeight="1">
      <c r="C23" s="206" t="s">
        <v>57</v>
      </c>
      <c r="D23" s="271">
        <f>GETPIVOTDATA("dato",'[2]td fidelidad'!$A$35,"Indicador","no contesta","Periodo",CONCATENATE("año ",D17))</f>
        <v>2.4818181818181819</v>
      </c>
    </row>
    <row r="24" spans="3:4">
      <c r="C24" s="293" t="s">
        <v>178</v>
      </c>
      <c r="D24" s="293"/>
    </row>
  </sheetData>
  <mergeCells count="5">
    <mergeCell ref="C24:D24"/>
    <mergeCell ref="C3:L3"/>
    <mergeCell ref="C11:L11"/>
    <mergeCell ref="M13:M14"/>
    <mergeCell ref="C16:D16"/>
  </mergeCells>
  <hyperlinks>
    <hyperlink ref="M13:M14" location="'GRAFICA FIDELIDAD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L35:L39"/>
  <sheetViews>
    <sheetView showGridLines="0" topLeftCell="G1" zoomScaleNormal="100" workbookViewId="0">
      <selection activeCell="C1" sqref="C1"/>
    </sheetView>
  </sheetViews>
  <sheetFormatPr baseColWidth="10" defaultRowHeight="12.75"/>
  <cols>
    <col min="1" max="1" width="11.42578125" style="205"/>
    <col min="2" max="2" width="10.140625" style="205" customWidth="1"/>
    <col min="3" max="3" width="13.7109375" style="205" customWidth="1"/>
    <col min="4" max="10" width="11.42578125" style="205"/>
    <col min="11" max="11" width="6.7109375" style="205" customWidth="1"/>
    <col min="12" max="16384" width="11.42578125" style="205"/>
  </cols>
  <sheetData>
    <row r="35" spans="12:12" ht="29.25" customHeight="1"/>
    <row r="38" spans="12:12">
      <c r="L38" s="292" t="s">
        <v>60</v>
      </c>
    </row>
    <row r="39" spans="12:12">
      <c r="L39" s="292"/>
    </row>
  </sheetData>
  <mergeCells count="1">
    <mergeCell ref="L38:L39"/>
  </mergeCells>
  <hyperlinks>
    <hyperlink ref="L38:L39" location="'fidelidad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3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C2:BD150"/>
  <sheetViews>
    <sheetView showGridLines="0" zoomScaleNormal="100" workbookViewId="0">
      <selection activeCell="C1" sqref="C1"/>
    </sheetView>
  </sheetViews>
  <sheetFormatPr baseColWidth="10" defaultRowHeight="12.75"/>
  <cols>
    <col min="3" max="3" width="24.140625" customWidth="1"/>
    <col min="4" max="4" width="9.7109375" customWidth="1"/>
    <col min="5" max="19" width="8.5703125" customWidth="1"/>
    <col min="20" max="20" width="9.28515625" customWidth="1"/>
  </cols>
  <sheetData>
    <row r="2" spans="3:19" ht="32.25" customHeight="1"/>
    <row r="3" spans="3:19" ht="27.75" customHeight="1">
      <c r="C3" s="305" t="s">
        <v>192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</row>
    <row r="4" spans="3:19" ht="15" customHeight="1">
      <c r="C4" s="109"/>
      <c r="D4" s="306">
        <f>actualizaciones!A7</f>
        <v>2007</v>
      </c>
      <c r="E4" s="306"/>
      <c r="F4" s="307">
        <f>actualizaciones!B7</f>
        <v>2008</v>
      </c>
      <c r="G4" s="307"/>
      <c r="H4" s="306">
        <f>actualizaciones!C7</f>
        <v>2009</v>
      </c>
      <c r="I4" s="306"/>
      <c r="J4" s="307">
        <f>actualizaciones!D7</f>
        <v>2010</v>
      </c>
      <c r="K4" s="307"/>
      <c r="L4" s="306">
        <f>actualizaciones!E7</f>
        <v>2011</v>
      </c>
      <c r="M4" s="306"/>
      <c r="N4" s="8" t="str">
        <f>actualizaciones!$I$7</f>
        <v>var. 08/07</v>
      </c>
      <c r="O4" s="8" t="str">
        <f>actualizaciones!$J$7</f>
        <v>var. 09/08</v>
      </c>
      <c r="P4" s="300" t="str">
        <f>actualizaciones!$K$7</f>
        <v>var. 10/09</v>
      </c>
      <c r="Q4" s="300"/>
      <c r="R4" s="300" t="str">
        <f>actualizaciones!$L$7</f>
        <v>var. 11/10</v>
      </c>
      <c r="S4" s="300"/>
    </row>
    <row r="5" spans="3:19" ht="15" customHeight="1">
      <c r="C5" s="110"/>
      <c r="D5" s="110" t="s">
        <v>194</v>
      </c>
      <c r="E5" s="110" t="s">
        <v>195</v>
      </c>
      <c r="F5" s="111" t="s">
        <v>194</v>
      </c>
      <c r="G5" s="111" t="s">
        <v>195</v>
      </c>
      <c r="H5" s="110" t="s">
        <v>194</v>
      </c>
      <c r="I5" s="110" t="s">
        <v>195</v>
      </c>
      <c r="J5" s="111" t="s">
        <v>194</v>
      </c>
      <c r="K5" s="111" t="s">
        <v>195</v>
      </c>
      <c r="L5" s="110" t="s">
        <v>194</v>
      </c>
      <c r="M5" s="110" t="s">
        <v>195</v>
      </c>
      <c r="N5" s="111" t="s">
        <v>195</v>
      </c>
      <c r="O5" s="111" t="s">
        <v>195</v>
      </c>
      <c r="P5" s="111" t="s">
        <v>194</v>
      </c>
      <c r="Q5" s="111" t="s">
        <v>195</v>
      </c>
      <c r="R5" s="111" t="s">
        <v>194</v>
      </c>
      <c r="S5" s="111" t="s">
        <v>195</v>
      </c>
    </row>
    <row r="6" spans="3:19" ht="15" customHeight="1">
      <c r="C6" s="112" t="s">
        <v>84</v>
      </c>
      <c r="D6" s="10" t="s">
        <v>81</v>
      </c>
      <c r="E6" s="10" t="s">
        <v>81</v>
      </c>
      <c r="F6" s="113">
        <v>7.1005917159763312</v>
      </c>
      <c r="G6" s="113">
        <v>76.331360946745562</v>
      </c>
      <c r="H6" s="10">
        <v>5.4216867469879517</v>
      </c>
      <c r="I6" s="10">
        <v>70.481927710843379</v>
      </c>
      <c r="J6" s="113">
        <v>4.2016806722689077</v>
      </c>
      <c r="K6" s="113">
        <v>84.033613445378151</v>
      </c>
      <c r="L6" s="113">
        <v>5.2631578947368425</v>
      </c>
      <c r="M6" s="113">
        <v>81.05263157894737</v>
      </c>
      <c r="N6" s="114" t="s">
        <v>81</v>
      </c>
      <c r="O6" s="114">
        <f>I6/G6-1</f>
        <v>-7.663210983468749E-2</v>
      </c>
      <c r="P6" s="114">
        <f>J6/H6-1</f>
        <v>-0.22502334267040147</v>
      </c>
      <c r="Q6" s="114">
        <f t="shared" ref="P6:S23" si="0">K6/I6-1</f>
        <v>0.19227178050707461</v>
      </c>
      <c r="R6" s="114">
        <f>L6/J6-1</f>
        <v>0.25263157894736854</v>
      </c>
      <c r="S6" s="114">
        <f>M6/K6-1</f>
        <v>-3.5473684210526324E-2</v>
      </c>
    </row>
    <row r="7" spans="3:19" ht="15" customHeight="1">
      <c r="C7" s="115" t="s">
        <v>69</v>
      </c>
      <c r="D7" s="10">
        <v>21.044007490636702</v>
      </c>
      <c r="E7" s="10">
        <v>78.675093632958806</v>
      </c>
      <c r="F7" s="113">
        <v>20.834406386814319</v>
      </c>
      <c r="G7" s="113">
        <v>78.805047643574554</v>
      </c>
      <c r="H7" s="10">
        <v>18.505060991435244</v>
      </c>
      <c r="I7" s="10">
        <v>81.209447184012461</v>
      </c>
      <c r="J7" s="113">
        <v>20.634108923548965</v>
      </c>
      <c r="K7" s="113">
        <v>78.931219636921497</v>
      </c>
      <c r="L7" s="113">
        <v>24.069416498993963</v>
      </c>
      <c r="M7" s="113">
        <v>75.779678068410462</v>
      </c>
      <c r="N7" s="114">
        <f t="shared" ref="N7:N16" si="1">G7/E7-1</f>
        <v>1.6517808192515471E-3</v>
      </c>
      <c r="O7" s="114">
        <f t="shared" ref="O7:S24" si="2">I7/G7-1</f>
        <v>3.0510730116079632E-2</v>
      </c>
      <c r="P7" s="114">
        <f t="shared" si="0"/>
        <v>0.11505219750959572</v>
      </c>
      <c r="Q7" s="114">
        <f t="shared" si="0"/>
        <v>-2.8053725595850065E-2</v>
      </c>
      <c r="R7" s="114">
        <f t="shared" si="0"/>
        <v>0.16648683925112007</v>
      </c>
      <c r="S7" s="114">
        <f t="shared" si="0"/>
        <v>-3.9927693794773789E-2</v>
      </c>
    </row>
    <row r="8" spans="3:19" ht="15" customHeight="1">
      <c r="C8" s="115" t="s">
        <v>180</v>
      </c>
      <c r="D8" s="10">
        <v>54.729729729729698</v>
      </c>
      <c r="E8" s="10">
        <v>45.270270270270302</v>
      </c>
      <c r="F8" s="113">
        <v>34.759358288770052</v>
      </c>
      <c r="G8" s="113">
        <v>65.240641711229941</v>
      </c>
      <c r="H8" s="10">
        <v>42.58064516129032</v>
      </c>
      <c r="I8" s="10">
        <v>56.774193548387096</v>
      </c>
      <c r="J8" s="113">
        <v>33.720930232558139</v>
      </c>
      <c r="K8" s="113">
        <v>66.279069767441854</v>
      </c>
      <c r="L8" s="113">
        <v>35.35911602209945</v>
      </c>
      <c r="M8" s="113">
        <v>64.088397790055254</v>
      </c>
      <c r="N8" s="114">
        <f t="shared" si="1"/>
        <v>0.44113656317343652</v>
      </c>
      <c r="O8" s="114">
        <f t="shared" si="2"/>
        <v>-0.12977260708619776</v>
      </c>
      <c r="P8" s="114">
        <f t="shared" si="0"/>
        <v>-0.20806906272022552</v>
      </c>
      <c r="Q8" s="114">
        <f t="shared" si="0"/>
        <v>0.16741543340380538</v>
      </c>
      <c r="R8" s="114">
        <f t="shared" si="0"/>
        <v>4.858068203467325E-2</v>
      </c>
      <c r="S8" s="114">
        <f t="shared" si="0"/>
        <v>-3.3052243869341691E-2</v>
      </c>
    </row>
    <row r="9" spans="3:19" ht="15" customHeight="1">
      <c r="C9" s="115" t="s">
        <v>73</v>
      </c>
      <c r="D9" s="10">
        <v>33.3333333333333</v>
      </c>
      <c r="E9" s="10">
        <v>66.6666666666667</v>
      </c>
      <c r="F9" s="113">
        <v>35.887096774193552</v>
      </c>
      <c r="G9" s="113">
        <v>64.112903225806448</v>
      </c>
      <c r="H9" s="10">
        <v>34.384858044164041</v>
      </c>
      <c r="I9" s="10">
        <v>65.299684542586746</v>
      </c>
      <c r="J9" s="113">
        <v>31.446540880503143</v>
      </c>
      <c r="K9" s="113">
        <v>68.23899371069183</v>
      </c>
      <c r="L9" s="113">
        <v>38.509316770186338</v>
      </c>
      <c r="M9" s="113">
        <v>61.180124223602483</v>
      </c>
      <c r="N9" s="114">
        <f>G9/E9-1</f>
        <v>-3.8306451612903802E-2</v>
      </c>
      <c r="O9" s="114">
        <f>I9/G9-1</f>
        <v>1.851080292839713E-2</v>
      </c>
      <c r="P9" s="114">
        <f>J9/H9-1</f>
        <v>-8.5453811089954534E-2</v>
      </c>
      <c r="Q9" s="114">
        <f>K9/I9-1</f>
        <v>4.5012608999483561E-2</v>
      </c>
      <c r="R9" s="114">
        <f>L9/J9-1</f>
        <v>0.22459627329192555</v>
      </c>
      <c r="S9" s="114">
        <f>M9/K9-1</f>
        <v>-0.10344334087071028</v>
      </c>
    </row>
    <row r="10" spans="3:19" ht="15" customHeight="1">
      <c r="C10" s="116" t="s">
        <v>68</v>
      </c>
      <c r="D10" s="72">
        <v>39.375</v>
      </c>
      <c r="E10" s="72">
        <v>60</v>
      </c>
      <c r="F10" s="113">
        <v>30.837004405286343</v>
      </c>
      <c r="G10" s="113">
        <v>69.162995594713649</v>
      </c>
      <c r="H10" s="72">
        <v>28.504672897196262</v>
      </c>
      <c r="I10" s="72">
        <v>70.09345794392523</v>
      </c>
      <c r="J10" s="113">
        <v>34.090909090909093</v>
      </c>
      <c r="K10" s="113">
        <v>65.340909090909093</v>
      </c>
      <c r="L10" s="113">
        <v>39.743589743589745</v>
      </c>
      <c r="M10" s="113">
        <v>59.82905982905983</v>
      </c>
      <c r="N10" s="114">
        <f t="shared" si="1"/>
        <v>0.15271659324522746</v>
      </c>
      <c r="O10" s="114">
        <f t="shared" si="2"/>
        <v>1.3453181737008268E-2</v>
      </c>
      <c r="P10" s="114">
        <f t="shared" si="0"/>
        <v>0.1959761549925485</v>
      </c>
      <c r="Q10" s="114">
        <f t="shared" si="0"/>
        <v>-6.7803030303030254E-2</v>
      </c>
      <c r="R10" s="114">
        <f t="shared" si="0"/>
        <v>0.16581196581196567</v>
      </c>
      <c r="S10" s="114">
        <f t="shared" si="0"/>
        <v>-8.4355258268301814E-2</v>
      </c>
    </row>
    <row r="11" spans="3:19" ht="15" customHeight="1">
      <c r="C11" s="112" t="s">
        <v>70</v>
      </c>
      <c r="D11" s="10">
        <v>36.787564766839402</v>
      </c>
      <c r="E11" s="10">
        <v>63.212435233160598</v>
      </c>
      <c r="F11" s="113">
        <v>33.2129963898917</v>
      </c>
      <c r="G11" s="113">
        <v>66.4259927797834</v>
      </c>
      <c r="H11" s="10">
        <v>31.914893617021278</v>
      </c>
      <c r="I11" s="10">
        <v>67.781155015197569</v>
      </c>
      <c r="J11" s="113">
        <v>31.365313653136532</v>
      </c>
      <c r="K11" s="113">
        <v>67.896678966789665</v>
      </c>
      <c r="L11" s="113">
        <v>40.963855421686745</v>
      </c>
      <c r="M11" s="113">
        <v>58.433734939759034</v>
      </c>
      <c r="N11" s="114">
        <f>G11/E11-1</f>
        <v>5.0837426762147642E-2</v>
      </c>
      <c r="O11" s="114">
        <f>I11/G11-1</f>
        <v>2.0401083652702434E-2</v>
      </c>
      <c r="P11" s="114">
        <f>J11/H11-1</f>
        <v>-1.7220172201722006E-2</v>
      </c>
      <c r="Q11" s="114">
        <f>K11/I11-1</f>
        <v>1.7043668194529626E-3</v>
      </c>
      <c r="R11" s="114">
        <f>L11/J11-1</f>
        <v>0.30602409638554207</v>
      </c>
      <c r="S11" s="114">
        <f>M11/K11-1</f>
        <v>-0.13937270822420111</v>
      </c>
    </row>
    <row r="12" spans="3:19" ht="15" customHeight="1">
      <c r="C12" s="117" t="s">
        <v>74</v>
      </c>
      <c r="D12" s="14">
        <v>41.227272727272698</v>
      </c>
      <c r="E12" s="14">
        <v>58.090909090909101</v>
      </c>
      <c r="F12" s="14">
        <v>40.836363636363636</v>
      </c>
      <c r="G12" s="14">
        <v>58.663636363636364</v>
      </c>
      <c r="H12" s="14">
        <v>37.590909090909093</v>
      </c>
      <c r="I12" s="14">
        <v>61.654545454545456</v>
      </c>
      <c r="J12" s="14">
        <v>38.618181818181817</v>
      </c>
      <c r="K12" s="14">
        <v>60.863636363636367</v>
      </c>
      <c r="L12" s="14">
        <v>41.4</v>
      </c>
      <c r="M12" s="14">
        <v>58.209090909090911</v>
      </c>
      <c r="N12" s="82">
        <f t="shared" si="1"/>
        <v>9.8591549295772296E-3</v>
      </c>
      <c r="O12" s="82">
        <f t="shared" si="2"/>
        <v>5.0984038431737266E-2</v>
      </c>
      <c r="P12" s="82">
        <f t="shared" si="0"/>
        <v>2.7327690447400244E-2</v>
      </c>
      <c r="Q12" s="82">
        <f t="shared" si="0"/>
        <v>-1.2828074314361504E-2</v>
      </c>
      <c r="R12" s="82">
        <f t="shared" si="0"/>
        <v>7.2033898305084776E-2</v>
      </c>
      <c r="S12" s="82">
        <f t="shared" si="0"/>
        <v>-4.3614637789395116E-2</v>
      </c>
    </row>
    <row r="13" spans="3:19" ht="15" customHeight="1">
      <c r="C13" s="115" t="s">
        <v>67</v>
      </c>
      <c r="D13" s="10">
        <v>43.2900432900433</v>
      </c>
      <c r="E13" s="10">
        <v>56.601731601731601</v>
      </c>
      <c r="F13" s="113">
        <v>35.957066189624328</v>
      </c>
      <c r="G13" s="113">
        <v>63.864042933810374</v>
      </c>
      <c r="H13" s="10">
        <v>34.098639455782312</v>
      </c>
      <c r="I13" s="10">
        <v>65.476190476190482</v>
      </c>
      <c r="J13" s="113">
        <v>33.861386138613859</v>
      </c>
      <c r="K13" s="113">
        <v>65.346534653465341</v>
      </c>
      <c r="L13" s="113">
        <v>41.543798785776239</v>
      </c>
      <c r="M13" s="113">
        <v>58.022549869904594</v>
      </c>
      <c r="N13" s="114">
        <f t="shared" si="1"/>
        <v>0.12830546215756766</v>
      </c>
      <c r="O13" s="114">
        <f t="shared" si="2"/>
        <v>2.5243430705615744E-2</v>
      </c>
      <c r="P13" s="114">
        <f t="shared" si="0"/>
        <v>-6.9578528925211547E-3</v>
      </c>
      <c r="Q13" s="114">
        <f t="shared" si="0"/>
        <v>-1.980198019802204E-3</v>
      </c>
      <c r="R13" s="114">
        <f t="shared" si="0"/>
        <v>0.22687826823491242</v>
      </c>
      <c r="S13" s="114">
        <f t="shared" si="0"/>
        <v>-0.11207916108176297</v>
      </c>
    </row>
    <row r="14" spans="3:19" ht="15" customHeight="1">
      <c r="C14" s="112" t="s">
        <v>65</v>
      </c>
      <c r="D14" s="10">
        <v>44.295302013422798</v>
      </c>
      <c r="E14" s="10">
        <v>55.704697986577202</v>
      </c>
      <c r="F14" s="113">
        <v>37.689969604863222</v>
      </c>
      <c r="G14" s="113">
        <v>62.006079027355625</v>
      </c>
      <c r="H14" s="10">
        <v>36.337209302325583</v>
      </c>
      <c r="I14" s="10">
        <v>63.372093023255815</v>
      </c>
      <c r="J14" s="113">
        <v>34.005763688760808</v>
      </c>
      <c r="K14" s="113">
        <v>65.129682997118152</v>
      </c>
      <c r="L14" s="113">
        <v>42.372881355932201</v>
      </c>
      <c r="M14" s="113">
        <v>57.344632768361585</v>
      </c>
      <c r="N14" s="114">
        <f>G14/E14-1</f>
        <v>0.11312117771999808</v>
      </c>
      <c r="O14" s="114">
        <f t="shared" si="2"/>
        <v>2.2030323757409986E-2</v>
      </c>
      <c r="P14" s="114">
        <f t="shared" si="2"/>
        <v>-6.4161383285302631E-2</v>
      </c>
      <c r="Q14" s="114">
        <f t="shared" si="2"/>
        <v>2.7734447293974451E-2</v>
      </c>
      <c r="R14" s="114">
        <f t="shared" si="2"/>
        <v>0.2460499856363112</v>
      </c>
      <c r="S14" s="114">
        <f t="shared" si="2"/>
        <v>-0.11953152342382867</v>
      </c>
    </row>
    <row r="15" spans="3:19" ht="15" customHeight="1">
      <c r="C15" s="112" t="s">
        <v>66</v>
      </c>
      <c r="D15" s="10">
        <v>49.084249084249102</v>
      </c>
      <c r="E15" s="10">
        <v>50.915750915750898</v>
      </c>
      <c r="F15" s="113">
        <v>40.701754385964911</v>
      </c>
      <c r="G15" s="113">
        <v>59.298245614035089</v>
      </c>
      <c r="H15" s="10">
        <v>38.062283737024224</v>
      </c>
      <c r="I15" s="10">
        <v>61.937716262975776</v>
      </c>
      <c r="J15" s="113">
        <v>36.574074074074076</v>
      </c>
      <c r="K15" s="113">
        <v>62.5</v>
      </c>
      <c r="L15" s="113">
        <v>42.918454935622314</v>
      </c>
      <c r="M15" s="113">
        <v>56.652360515021456</v>
      </c>
      <c r="N15" s="114">
        <f>G15/E15-1</f>
        <v>0.16463460810299169</v>
      </c>
      <c r="O15" s="114">
        <f t="shared" si="2"/>
        <v>4.4511783133023508E-2</v>
      </c>
      <c r="P15" s="114">
        <f t="shared" si="2"/>
        <v>-3.9099326599326578E-2</v>
      </c>
      <c r="Q15" s="114">
        <f t="shared" si="2"/>
        <v>9.0782122905028739E-3</v>
      </c>
      <c r="R15" s="114">
        <f t="shared" si="2"/>
        <v>0.17346661596131896</v>
      </c>
      <c r="S15" s="114">
        <f t="shared" si="2"/>
        <v>-9.3562231759656722E-2</v>
      </c>
    </row>
    <row r="16" spans="3:19" ht="15" customHeight="1">
      <c r="C16" s="115" t="s">
        <v>82</v>
      </c>
      <c r="D16" s="10">
        <v>53.849518810148702</v>
      </c>
      <c r="E16" s="10">
        <v>43.5258092738408</v>
      </c>
      <c r="F16" s="113">
        <v>53.154952076677318</v>
      </c>
      <c r="G16" s="113">
        <v>45.367412140575077</v>
      </c>
      <c r="H16" s="10">
        <v>47.323835194455143</v>
      </c>
      <c r="I16" s="10">
        <v>50.442818636888717</v>
      </c>
      <c r="J16" s="113">
        <v>48.389630793401416</v>
      </c>
      <c r="K16" s="113">
        <v>50.7069913589945</v>
      </c>
      <c r="L16" s="113">
        <v>45.618305744888026</v>
      </c>
      <c r="M16" s="113">
        <v>53.261927945472252</v>
      </c>
      <c r="N16" s="114">
        <f t="shared" si="1"/>
        <v>4.2310594506075994E-2</v>
      </c>
      <c r="O16" s="114">
        <f t="shared" si="2"/>
        <v>0.1118733967145189</v>
      </c>
      <c r="P16" s="114">
        <f t="shared" si="0"/>
        <v>2.2521327668539204E-2</v>
      </c>
      <c r="Q16" s="114">
        <f t="shared" si="0"/>
        <v>5.2370729718222986E-3</v>
      </c>
      <c r="R16" s="114">
        <f t="shared" si="0"/>
        <v>-5.7271051733077005E-2</v>
      </c>
      <c r="S16" s="114">
        <f t="shared" si="0"/>
        <v>5.0386278459894296E-2</v>
      </c>
    </row>
    <row r="17" spans="3:19" ht="15" customHeight="1">
      <c r="C17" s="112" t="s">
        <v>79</v>
      </c>
      <c r="D17" s="10" t="s">
        <v>81</v>
      </c>
      <c r="E17" s="10" t="s">
        <v>81</v>
      </c>
      <c r="F17" s="113">
        <v>56.488222698072803</v>
      </c>
      <c r="G17" s="113">
        <v>43.126338329764451</v>
      </c>
      <c r="H17" s="10">
        <v>50.18510900863842</v>
      </c>
      <c r="I17" s="10">
        <v>49.074454956807898</v>
      </c>
      <c r="J17" s="113">
        <v>50.556242274412853</v>
      </c>
      <c r="K17" s="113">
        <v>49.072929542645241</v>
      </c>
      <c r="L17" s="113">
        <v>47.575293517100562</v>
      </c>
      <c r="M17" s="113">
        <v>51.914241960183766</v>
      </c>
      <c r="N17" s="114" t="s">
        <v>81</v>
      </c>
      <c r="O17" s="114">
        <f t="shared" si="2"/>
        <v>0.13792306180880298</v>
      </c>
      <c r="P17" s="114">
        <f t="shared" si="0"/>
        <v>7.3952866319479948E-3</v>
      </c>
      <c r="Q17" s="114">
        <f t="shared" si="0"/>
        <v>-3.1083669986720075E-5</v>
      </c>
      <c r="R17" s="114">
        <f t="shared" si="0"/>
        <v>-5.8963020651971676E-2</v>
      </c>
      <c r="S17" s="114">
        <f t="shared" si="0"/>
        <v>5.7899792085356783E-2</v>
      </c>
    </row>
    <row r="18" spans="3:19" ht="15" customHeight="1">
      <c r="C18" s="115" t="s">
        <v>75</v>
      </c>
      <c r="D18" s="10">
        <v>60.465116279069797</v>
      </c>
      <c r="E18" s="10">
        <v>39.534883720930203</v>
      </c>
      <c r="F18" s="113">
        <v>54.016620498614955</v>
      </c>
      <c r="G18" s="113">
        <v>45.983379501385045</v>
      </c>
      <c r="H18" s="10">
        <v>51.322751322751323</v>
      </c>
      <c r="I18" s="10">
        <v>48.412698412698411</v>
      </c>
      <c r="J18" s="113">
        <v>52.38095238095238</v>
      </c>
      <c r="K18" s="113">
        <v>47.354497354497354</v>
      </c>
      <c r="L18" s="113">
        <v>51.092896174863391</v>
      </c>
      <c r="M18" s="113">
        <v>48.360655737704917</v>
      </c>
      <c r="N18" s="114">
        <f t="shared" ref="N18:N24" si="3">G18/E18-1</f>
        <v>0.16310901091738739</v>
      </c>
      <c r="O18" s="114">
        <f t="shared" si="2"/>
        <v>5.2830369095429264E-2</v>
      </c>
      <c r="P18" s="114">
        <f t="shared" si="0"/>
        <v>2.0618556701030855E-2</v>
      </c>
      <c r="Q18" s="114">
        <f t="shared" si="0"/>
        <v>-2.1857923497267784E-2</v>
      </c>
      <c r="R18" s="114">
        <f t="shared" si="0"/>
        <v>-2.4590163934426146E-2</v>
      </c>
      <c r="S18" s="114">
        <f t="shared" si="0"/>
        <v>2.1247366974997739E-2</v>
      </c>
    </row>
    <row r="19" spans="3:19" ht="15" customHeight="1">
      <c r="C19" s="115" t="s">
        <v>72</v>
      </c>
      <c r="D19" s="10">
        <v>52.168525402726097</v>
      </c>
      <c r="E19" s="10">
        <v>47.769516728624502</v>
      </c>
      <c r="F19" s="113">
        <v>51.977793199167245</v>
      </c>
      <c r="G19" s="113">
        <v>47.952810548230396</v>
      </c>
      <c r="H19" s="10">
        <v>48.689956331877731</v>
      </c>
      <c r="I19" s="10">
        <v>50.946142649199416</v>
      </c>
      <c r="J19" s="113">
        <v>49.858557284299856</v>
      </c>
      <c r="K19" s="113">
        <v>49.858557284299856</v>
      </c>
      <c r="L19" s="113">
        <v>55.140845070422536</v>
      </c>
      <c r="M19" s="113">
        <v>44.7887323943662</v>
      </c>
      <c r="N19" s="114">
        <f t="shared" si="3"/>
        <v>3.8370457178198425E-3</v>
      </c>
      <c r="O19" s="114">
        <f t="shared" si="2"/>
        <v>6.2422453798789634E-2</v>
      </c>
      <c r="P19" s="114">
        <f t="shared" si="0"/>
        <v>2.4000862610283891E-2</v>
      </c>
      <c r="Q19" s="114">
        <f t="shared" si="0"/>
        <v>-2.1347747019599961E-2</v>
      </c>
      <c r="R19" s="114">
        <f t="shared" si="0"/>
        <v>0.10594545999400662</v>
      </c>
      <c r="S19" s="114">
        <f t="shared" si="0"/>
        <v>-0.10168414743781828</v>
      </c>
    </row>
    <row r="20" spans="3:19" ht="15" customHeight="1">
      <c r="C20" s="118" t="s">
        <v>77</v>
      </c>
      <c r="D20" s="72">
        <v>53.205128205128197</v>
      </c>
      <c r="E20" s="72">
        <v>46.794871794871803</v>
      </c>
      <c r="F20" s="113">
        <v>59.740259740259738</v>
      </c>
      <c r="G20" s="113">
        <v>40.259740259740262</v>
      </c>
      <c r="H20" s="72">
        <v>60.256410256410255</v>
      </c>
      <c r="I20" s="72">
        <v>39.743589743589745</v>
      </c>
      <c r="J20" s="113">
        <v>49.367088607594937</v>
      </c>
      <c r="K20" s="113">
        <v>50.632911392405063</v>
      </c>
      <c r="L20" s="113">
        <v>56.284153005464482</v>
      </c>
      <c r="M20" s="113">
        <v>43.715846994535518</v>
      </c>
      <c r="N20" s="114">
        <f>G20/E20-1</f>
        <v>-0.13965486568226304</v>
      </c>
      <c r="O20" s="114">
        <f>I20/G20-1</f>
        <v>-1.2820512820512886E-2</v>
      </c>
      <c r="P20" s="114">
        <f>J20/H20-1</f>
        <v>-0.18071640183140314</v>
      </c>
      <c r="Q20" s="114">
        <f>K20/I20-1</f>
        <v>0.27398938342180479</v>
      </c>
      <c r="R20" s="114">
        <f>L20/J20-1</f>
        <v>0.14011489421325485</v>
      </c>
      <c r="S20" s="114">
        <f>M20/K20-1</f>
        <v>-0.13661202185792354</v>
      </c>
    </row>
    <row r="21" spans="3:19" ht="15" customHeight="1">
      <c r="C21" s="118" t="s">
        <v>71</v>
      </c>
      <c r="D21" s="72">
        <v>63.157894736842103</v>
      </c>
      <c r="E21" s="72">
        <v>36.842105263157897</v>
      </c>
      <c r="F21" s="113">
        <v>58.299595141700408</v>
      </c>
      <c r="G21" s="113">
        <v>41.295546558704451</v>
      </c>
      <c r="H21" s="72">
        <v>60.392156862745097</v>
      </c>
      <c r="I21" s="72">
        <v>39.607843137254903</v>
      </c>
      <c r="J21" s="113">
        <v>58.55263157894737</v>
      </c>
      <c r="K21" s="113">
        <v>41.44736842105263</v>
      </c>
      <c r="L21" s="113">
        <v>59.400544959128062</v>
      </c>
      <c r="M21" s="113">
        <v>40.326975476839237</v>
      </c>
      <c r="N21" s="114">
        <f t="shared" si="3"/>
        <v>0.12087912087912067</v>
      </c>
      <c r="O21" s="114">
        <f t="shared" si="2"/>
        <v>-4.0868896578239111E-2</v>
      </c>
      <c r="P21" s="114">
        <f t="shared" si="0"/>
        <v>-3.0459671907040242E-2</v>
      </c>
      <c r="Q21" s="114">
        <f t="shared" si="0"/>
        <v>4.6443460135487058E-2</v>
      </c>
      <c r="R21" s="114">
        <f>L21/J21-1</f>
        <v>1.4481217279490366E-2</v>
      </c>
      <c r="S21" s="114">
        <f t="shared" si="0"/>
        <v>-2.7031702781021516E-2</v>
      </c>
    </row>
    <row r="22" spans="3:19" ht="15" customHeight="1">
      <c r="C22" s="115" t="s">
        <v>78</v>
      </c>
      <c r="D22" s="10">
        <v>65.306122448979593</v>
      </c>
      <c r="E22" s="10">
        <v>34.353741496598602</v>
      </c>
      <c r="F22" s="113">
        <v>63.228699551569505</v>
      </c>
      <c r="G22" s="113">
        <v>36.771300448430495</v>
      </c>
      <c r="H22" s="10">
        <v>54.824561403508774</v>
      </c>
      <c r="I22" s="10">
        <v>45.175438596491226</v>
      </c>
      <c r="J22" s="113">
        <v>57.438016528925623</v>
      </c>
      <c r="K22" s="113">
        <v>42.561983471074377</v>
      </c>
      <c r="L22" s="113">
        <v>66.783216783216787</v>
      </c>
      <c r="M22" s="113">
        <v>32.51748251748252</v>
      </c>
      <c r="N22" s="114">
        <f t="shared" si="3"/>
        <v>7.0372508102829467E-2</v>
      </c>
      <c r="O22" s="114">
        <f t="shared" si="2"/>
        <v>0.22855156183140779</v>
      </c>
      <c r="P22" s="114">
        <f t="shared" si="0"/>
        <v>4.7669421487603225E-2</v>
      </c>
      <c r="Q22" s="114">
        <f t="shared" si="0"/>
        <v>-5.7851239669421517E-2</v>
      </c>
      <c r="R22" s="114">
        <f t="shared" si="0"/>
        <v>0.16270060874377412</v>
      </c>
      <c r="S22" s="114">
        <f t="shared" si="0"/>
        <v>-0.23599701269604167</v>
      </c>
    </row>
    <row r="23" spans="3:19" ht="15" customHeight="1">
      <c r="C23" s="115" t="s">
        <v>83</v>
      </c>
      <c r="D23" s="10">
        <v>77.702702702702695</v>
      </c>
      <c r="E23" s="10">
        <v>22.297297297297298</v>
      </c>
      <c r="F23" s="113">
        <v>72.169811320754718</v>
      </c>
      <c r="G23" s="113">
        <v>27.830188679245282</v>
      </c>
      <c r="H23" s="10">
        <v>68.681318681318686</v>
      </c>
      <c r="I23" s="10">
        <v>31.318681318681318</v>
      </c>
      <c r="J23" s="113">
        <v>65.193370165745861</v>
      </c>
      <c r="K23" s="113">
        <v>33.149171270718234</v>
      </c>
      <c r="L23" s="113">
        <v>70.355731225296438</v>
      </c>
      <c r="M23" s="113">
        <v>29.249011857707512</v>
      </c>
      <c r="N23" s="114">
        <f t="shared" si="3"/>
        <v>0.24814179531160652</v>
      </c>
      <c r="O23" s="114">
        <f t="shared" si="2"/>
        <v>0.12534922704414231</v>
      </c>
      <c r="P23" s="114">
        <f t="shared" si="0"/>
        <v>-5.0784530386740356E-2</v>
      </c>
      <c r="Q23" s="114">
        <f t="shared" si="0"/>
        <v>5.8447223029950646E-2</v>
      </c>
      <c r="R23" s="114">
        <f t="shared" si="0"/>
        <v>7.9185368794801203E-2</v>
      </c>
      <c r="S23" s="114">
        <f t="shared" si="0"/>
        <v>-0.11765480895915681</v>
      </c>
    </row>
    <row r="24" spans="3:19" ht="15" customHeight="1">
      <c r="C24" s="115" t="s">
        <v>142</v>
      </c>
      <c r="D24" s="10">
        <v>80.134680134680096</v>
      </c>
      <c r="E24" s="10">
        <v>19.865319865319901</v>
      </c>
      <c r="F24" s="113">
        <v>76.30331753554502</v>
      </c>
      <c r="G24" s="113">
        <v>23.696682464454977</v>
      </c>
      <c r="H24" s="10">
        <v>77.81155015197568</v>
      </c>
      <c r="I24" s="10">
        <v>21.88449848024316</v>
      </c>
      <c r="J24" s="113">
        <v>80.054644808743163</v>
      </c>
      <c r="K24" s="113">
        <v>19.94535519125683</v>
      </c>
      <c r="L24" s="113">
        <v>75.854214123006827</v>
      </c>
      <c r="M24" s="113">
        <v>24.145785876993166</v>
      </c>
      <c r="N24" s="114">
        <f t="shared" si="3"/>
        <v>0.19286689693951109</v>
      </c>
      <c r="O24" s="114">
        <f t="shared" si="2"/>
        <v>-7.6474164133738642E-2</v>
      </c>
      <c r="P24" s="114">
        <f>J24/H24-1</f>
        <v>2.8827271174863389E-2</v>
      </c>
      <c r="Q24" s="114">
        <f>K24/I24-1</f>
        <v>-8.8608075288403088E-2</v>
      </c>
      <c r="R24" s="114">
        <f t="shared" ref="R24:S24" si="4">L24/J24-1</f>
        <v>-5.2469543719436795E-2</v>
      </c>
      <c r="S24" s="114">
        <f t="shared" si="4"/>
        <v>0.21059693575061633</v>
      </c>
    </row>
    <row r="25" spans="3:19" ht="15" customHeight="1">
      <c r="C25" s="293" t="s">
        <v>178</v>
      </c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</row>
    <row r="26" spans="3:19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3:19">
      <c r="C27" s="12"/>
      <c r="D27" s="12"/>
      <c r="E27" s="12"/>
      <c r="F27" s="292" t="s">
        <v>85</v>
      </c>
      <c r="G27" s="12"/>
      <c r="H27" s="12"/>
      <c r="I27" s="12"/>
      <c r="J27" s="12"/>
      <c r="K27" s="12"/>
      <c r="L27" s="12"/>
      <c r="M27" s="12"/>
      <c r="Q27" s="12"/>
      <c r="R27" s="12"/>
      <c r="S27" s="12"/>
    </row>
    <row r="28" spans="3:19">
      <c r="C28" s="12"/>
      <c r="D28" s="12"/>
      <c r="E28" s="12"/>
      <c r="F28" s="29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3:19">
      <c r="C29" s="97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3:19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3:19" ht="51.75" customHeight="1">
      <c r="C31" s="305" t="s">
        <v>196</v>
      </c>
      <c r="D31" s="305"/>
      <c r="E31" s="305"/>
    </row>
    <row r="32" spans="3:19" ht="15" customHeight="1">
      <c r="C32" s="109"/>
      <c r="D32" s="235">
        <f>actualizaciones!E7</f>
        <v>2011</v>
      </c>
      <c r="E32" s="235"/>
    </row>
    <row r="33" spans="3:5" ht="15" customHeight="1">
      <c r="C33" s="110"/>
      <c r="D33" s="110" t="s">
        <v>194</v>
      </c>
      <c r="E33" s="110" t="s">
        <v>195</v>
      </c>
    </row>
    <row r="34" spans="3:5" ht="15" customHeight="1">
      <c r="C34" s="119" t="s">
        <v>84</v>
      </c>
      <c r="D34" s="10">
        <v>21.05263157894737</v>
      </c>
      <c r="E34" s="10">
        <v>63.157894736842103</v>
      </c>
    </row>
    <row r="35" spans="3:5" ht="15" customHeight="1">
      <c r="C35" s="119" t="s">
        <v>69</v>
      </c>
      <c r="D35" s="10">
        <v>42.479879275653921</v>
      </c>
      <c r="E35" s="10">
        <v>55.357142857142861</v>
      </c>
    </row>
    <row r="36" spans="3:5" ht="15" customHeight="1">
      <c r="C36" s="119" t="s">
        <v>73</v>
      </c>
      <c r="D36" s="10">
        <v>53.105590062111801</v>
      </c>
      <c r="E36" s="10">
        <v>44.409937888198755</v>
      </c>
    </row>
    <row r="37" spans="3:5" ht="15" customHeight="1">
      <c r="C37" s="119" t="s">
        <v>180</v>
      </c>
      <c r="D37" s="10">
        <v>54.143646408839778</v>
      </c>
      <c r="E37" s="10">
        <v>43.646408839779006</v>
      </c>
    </row>
    <row r="38" spans="3:5" ht="15" customHeight="1">
      <c r="C38" s="120" t="s">
        <v>74</v>
      </c>
      <c r="D38" s="14">
        <v>59.236363636363635</v>
      </c>
      <c r="E38" s="14">
        <v>38.281818181818181</v>
      </c>
    </row>
    <row r="39" spans="3:5" ht="15" customHeight="1">
      <c r="C39" s="121" t="s">
        <v>68</v>
      </c>
      <c r="D39" s="72">
        <v>61.111111111111114</v>
      </c>
      <c r="E39" s="10">
        <v>36.324786324786324</v>
      </c>
    </row>
    <row r="40" spans="3:5" ht="15" customHeight="1">
      <c r="C40" s="119" t="s">
        <v>66</v>
      </c>
      <c r="D40" s="10">
        <v>61.802575107296136</v>
      </c>
      <c r="E40" s="10">
        <v>34.763948497854081</v>
      </c>
    </row>
    <row r="41" spans="3:5" ht="15" customHeight="1">
      <c r="C41" s="119" t="s">
        <v>67</v>
      </c>
      <c r="D41" s="10">
        <v>63.573287077189939</v>
      </c>
      <c r="E41" s="10">
        <v>33.39115351257589</v>
      </c>
    </row>
    <row r="42" spans="3:5" ht="15" customHeight="1">
      <c r="C42" s="119" t="s">
        <v>70</v>
      </c>
      <c r="D42" s="10">
        <v>63.855421686746986</v>
      </c>
      <c r="E42" s="10">
        <v>31.927710843373493</v>
      </c>
    </row>
    <row r="43" spans="3:5" ht="15" customHeight="1">
      <c r="C43" s="119" t="s">
        <v>65</v>
      </c>
      <c r="D43" s="10">
        <v>66.101694915254242</v>
      </c>
      <c r="E43" s="10">
        <v>31.92090395480226</v>
      </c>
    </row>
    <row r="44" spans="3:5" ht="15" customHeight="1">
      <c r="C44" s="119" t="s">
        <v>75</v>
      </c>
      <c r="D44" s="10">
        <v>67.213114754098356</v>
      </c>
      <c r="E44" s="10">
        <v>29.78142076502732</v>
      </c>
    </row>
    <row r="45" spans="3:5" ht="15" customHeight="1">
      <c r="C45" s="119" t="s">
        <v>82</v>
      </c>
      <c r="D45" s="10">
        <v>67.818889970788703</v>
      </c>
      <c r="E45" s="10">
        <v>28.675754625121716</v>
      </c>
    </row>
    <row r="46" spans="3:5" ht="15" customHeight="1">
      <c r="C46" s="119" t="s">
        <v>79</v>
      </c>
      <c r="D46" s="10">
        <v>70.086778968861665</v>
      </c>
      <c r="E46" s="10">
        <v>27.003573251659009</v>
      </c>
    </row>
    <row r="47" spans="3:5" ht="15" customHeight="1">
      <c r="C47" s="119" t="s">
        <v>72</v>
      </c>
      <c r="D47" s="10">
        <v>71.056338028169009</v>
      </c>
      <c r="E47" s="10">
        <v>26.760563380281695</v>
      </c>
    </row>
    <row r="48" spans="3:5" ht="15" customHeight="1">
      <c r="C48" s="121" t="s">
        <v>71</v>
      </c>
      <c r="D48" s="72">
        <v>72.479564032697553</v>
      </c>
      <c r="E48" s="10">
        <v>26.702997275204361</v>
      </c>
    </row>
    <row r="49" spans="3:5" ht="15" customHeight="1">
      <c r="C49" s="119" t="s">
        <v>78</v>
      </c>
      <c r="D49" s="10">
        <v>75.87412587412588</v>
      </c>
      <c r="E49" s="10">
        <v>23.076923076923077</v>
      </c>
    </row>
    <row r="50" spans="3:5" ht="15" customHeight="1">
      <c r="C50" s="121" t="s">
        <v>77</v>
      </c>
      <c r="D50" s="72">
        <v>74.863387978142072</v>
      </c>
      <c r="E50" s="10">
        <v>22.950819672131146</v>
      </c>
    </row>
    <row r="51" spans="3:5" ht="15" customHeight="1">
      <c r="C51" s="119" t="s">
        <v>83</v>
      </c>
      <c r="D51" s="10">
        <v>74.703557312252968</v>
      </c>
      <c r="E51" s="10">
        <v>21.739130434782609</v>
      </c>
    </row>
    <row r="52" spans="3:5">
      <c r="C52" s="119" t="s">
        <v>142</v>
      </c>
      <c r="D52" s="10">
        <v>83.826879271070609</v>
      </c>
      <c r="E52" s="10">
        <v>14.57858769931663</v>
      </c>
    </row>
    <row r="53" spans="3:5" ht="22.5" customHeight="1">
      <c r="C53" s="293" t="s">
        <v>178</v>
      </c>
      <c r="D53" s="293"/>
      <c r="E53" s="293"/>
    </row>
    <row r="149" spans="4:5" ht="13.5" thickBot="1"/>
    <row r="150" spans="4:5">
      <c r="D150" s="102" t="e">
        <f t="shared" ref="D150:E150" si="5">#REF!</f>
        <v>#REF!</v>
      </c>
      <c r="E150" s="103" t="e">
        <f t="shared" si="5"/>
        <v>#REF!</v>
      </c>
    </row>
  </sheetData>
  <mergeCells count="12">
    <mergeCell ref="C3:S3"/>
    <mergeCell ref="D4:E4"/>
    <mergeCell ref="F4:G4"/>
    <mergeCell ref="H4:I4"/>
    <mergeCell ref="J4:K4"/>
    <mergeCell ref="L4:M4"/>
    <mergeCell ref="P4:Q4"/>
    <mergeCell ref="R4:S4"/>
    <mergeCell ref="C31:E31"/>
    <mergeCell ref="C53:E53"/>
    <mergeCell ref="F27:F28"/>
    <mergeCell ref="C25:S25"/>
  </mergeCells>
  <hyperlinks>
    <hyperlink ref="F27:F28" location="'GRAFICA FIDELIDAD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24"/>
  <sheetViews>
    <sheetView showGridLines="0" zoomScaleNormal="100" workbookViewId="0">
      <selection activeCell="C1" sqref="C1"/>
    </sheetView>
  </sheetViews>
  <sheetFormatPr baseColWidth="10" defaultColWidth="9.42578125" defaultRowHeight="12.75"/>
  <cols>
    <col min="1" max="1" width="16.28515625" customWidth="1"/>
    <col min="2" max="2" width="18.140625" customWidth="1"/>
    <col min="3" max="7" width="6.7109375" customWidth="1"/>
    <col min="8" max="8" width="8.85546875" bestFit="1" customWidth="1"/>
    <col min="9" max="9" width="9.7109375" bestFit="1" customWidth="1"/>
    <col min="10" max="10" width="8.85546875" bestFit="1" customWidth="1"/>
    <col min="11" max="11" width="8.85546875" customWidth="1"/>
    <col min="12" max="12" width="13.85546875" customWidth="1"/>
    <col min="13" max="13" width="11.28515625" customWidth="1"/>
  </cols>
  <sheetData>
    <row r="2" spans="2:14" ht="77.25" customHeight="1"/>
    <row r="3" spans="2:14" ht="25.5" customHeight="1">
      <c r="B3" s="283" t="s">
        <v>459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2:14" ht="15" customHeight="1">
      <c r="B4" s="6"/>
      <c r="C4" s="7">
        <f>actualizaciones!A7</f>
        <v>2007</v>
      </c>
      <c r="D4" s="7">
        <f>actualizaciones!B7</f>
        <v>2008</v>
      </c>
      <c r="E4" s="7">
        <f>actualizaciones!C7</f>
        <v>2009</v>
      </c>
      <c r="F4" s="7">
        <f>actualizaciones!D7</f>
        <v>2010</v>
      </c>
      <c r="G4" s="7">
        <f>actualizaciones!E7</f>
        <v>2011</v>
      </c>
      <c r="H4" s="8" t="str">
        <f>actualizaciones!I7</f>
        <v>var. 08/07</v>
      </c>
      <c r="I4" s="8" t="str">
        <f>actualizaciones!J7</f>
        <v>var. 09/08</v>
      </c>
      <c r="J4" s="8" t="str">
        <f>actualizaciones!K7</f>
        <v>var. 10/09</v>
      </c>
      <c r="K4" s="8" t="str">
        <f>actualizaciones!L7</f>
        <v>var. 11/10</v>
      </c>
    </row>
    <row r="5" spans="2:14" ht="15" customHeight="1">
      <c r="B5" s="9" t="s">
        <v>49</v>
      </c>
      <c r="C5" s="10">
        <v>12.1181818181818</v>
      </c>
      <c r="D5" s="10">
        <v>11.972727272727273</v>
      </c>
      <c r="E5" s="10">
        <v>9.7727272727272734</v>
      </c>
      <c r="F5" s="10">
        <v>10.018181818181818</v>
      </c>
      <c r="G5" s="10">
        <v>11.418181818181818</v>
      </c>
      <c r="H5" s="11">
        <f t="shared" ref="H5:K11" si="0">D5/C5-1</f>
        <v>-1.200300075018601E-2</v>
      </c>
      <c r="I5" s="11">
        <f t="shared" si="0"/>
        <v>-0.18375094912680323</v>
      </c>
      <c r="J5" s="11">
        <f t="shared" si="0"/>
        <v>2.5116279069767211E-2</v>
      </c>
      <c r="K5" s="11">
        <f t="shared" si="0"/>
        <v>0.13974591651542645</v>
      </c>
    </row>
    <row r="6" spans="2:14" ht="15" customHeight="1">
      <c r="B6" s="9" t="s">
        <v>50</v>
      </c>
      <c r="C6" s="10">
        <v>10.7454545454545</v>
      </c>
      <c r="D6" s="10">
        <v>10.527272727272727</v>
      </c>
      <c r="E6" s="10">
        <v>9.9727272727272727</v>
      </c>
      <c r="F6" s="10">
        <v>9.7363636363636363</v>
      </c>
      <c r="G6" s="10">
        <v>11.1</v>
      </c>
      <c r="H6" s="11">
        <f t="shared" si="0"/>
        <v>-2.0304568527914624E-2</v>
      </c>
      <c r="I6" s="11">
        <f t="shared" si="0"/>
        <v>-5.2677029360967187E-2</v>
      </c>
      <c r="J6" s="11">
        <f t="shared" si="0"/>
        <v>-2.370100273473108E-2</v>
      </c>
      <c r="K6" s="11">
        <f t="shared" si="0"/>
        <v>0.14005602240896353</v>
      </c>
      <c r="M6" s="12"/>
      <c r="N6" s="12"/>
    </row>
    <row r="7" spans="2:14" ht="15" customHeight="1">
      <c r="B7" s="9" t="s">
        <v>51</v>
      </c>
      <c r="C7" s="10">
        <v>28.472727272727301</v>
      </c>
      <c r="D7" s="10">
        <v>27.436363636363637</v>
      </c>
      <c r="E7" s="10">
        <v>25.672727272727272</v>
      </c>
      <c r="F7" s="10">
        <v>28.063636363636363</v>
      </c>
      <c r="G7" s="10">
        <v>28.736363636363638</v>
      </c>
      <c r="H7" s="11">
        <f t="shared" si="0"/>
        <v>-3.6398467432951165E-2</v>
      </c>
      <c r="I7" s="11">
        <f t="shared" si="0"/>
        <v>-6.4280980781974861E-2</v>
      </c>
      <c r="J7" s="11">
        <f t="shared" si="0"/>
        <v>9.3130311614730843E-2</v>
      </c>
      <c r="K7" s="11">
        <f t="shared" si="0"/>
        <v>2.397149335924853E-2</v>
      </c>
      <c r="M7" s="284" t="s">
        <v>52</v>
      </c>
      <c r="N7" s="12"/>
    </row>
    <row r="8" spans="2:14" ht="15" customHeight="1">
      <c r="B8" s="9" t="s">
        <v>53</v>
      </c>
      <c r="C8" s="10">
        <v>10.2272727272727</v>
      </c>
      <c r="D8" s="10">
        <v>9.8454545454545457</v>
      </c>
      <c r="E8" s="10">
        <v>10.190909090909091</v>
      </c>
      <c r="F8" s="10">
        <v>10.154545454545454</v>
      </c>
      <c r="G8" s="10">
        <v>11.063636363636364</v>
      </c>
      <c r="H8" s="11">
        <f t="shared" si="0"/>
        <v>-3.7333333333330776E-2</v>
      </c>
      <c r="I8" s="11">
        <f t="shared" si="0"/>
        <v>3.5087719298245723E-2</v>
      </c>
      <c r="J8" s="11">
        <f t="shared" si="0"/>
        <v>-3.5682426404995971E-3</v>
      </c>
      <c r="K8" s="11">
        <f t="shared" si="0"/>
        <v>8.9525514771710002E-2</v>
      </c>
      <c r="M8" s="284"/>
      <c r="N8" s="12"/>
    </row>
    <row r="9" spans="2:14" ht="15" customHeight="1">
      <c r="B9" s="9" t="s">
        <v>54</v>
      </c>
      <c r="C9" s="10">
        <v>18.072727272727299</v>
      </c>
      <c r="D9" s="10">
        <v>18.336363636363636</v>
      </c>
      <c r="E9" s="10">
        <v>18.690909090909091</v>
      </c>
      <c r="F9" s="10">
        <v>18.054545454545455</v>
      </c>
      <c r="G9" s="10">
        <v>17.609090909090909</v>
      </c>
      <c r="H9" s="11">
        <f t="shared" si="0"/>
        <v>1.4587525150904002E-2</v>
      </c>
      <c r="I9" s="11">
        <f t="shared" si="0"/>
        <v>1.9335647000495726E-2</v>
      </c>
      <c r="J9" s="11">
        <f t="shared" si="0"/>
        <v>-3.4046692607003881E-2</v>
      </c>
      <c r="K9" s="11">
        <f t="shared" si="0"/>
        <v>-2.4672708962739209E-2</v>
      </c>
      <c r="M9" s="12"/>
      <c r="N9" s="12"/>
    </row>
    <row r="10" spans="2:14" ht="15" customHeight="1">
      <c r="B10" s="9" t="s">
        <v>55</v>
      </c>
      <c r="C10" s="10">
        <v>15.2090909090909</v>
      </c>
      <c r="D10" s="10">
        <v>16.663636363636364</v>
      </c>
      <c r="E10" s="10">
        <v>20.254545454545454</v>
      </c>
      <c r="F10" s="10">
        <v>19.018181818181819</v>
      </c>
      <c r="G10" s="10">
        <v>18.418181818181818</v>
      </c>
      <c r="H10" s="11">
        <f t="shared" si="0"/>
        <v>9.5636580992230158E-2</v>
      </c>
      <c r="I10" s="11">
        <f t="shared" si="0"/>
        <v>0.215493726132024</v>
      </c>
      <c r="J10" s="11">
        <f t="shared" si="0"/>
        <v>-6.1041292639138156E-2</v>
      </c>
      <c r="K10" s="11">
        <f t="shared" si="0"/>
        <v>-3.1548757170172137E-2</v>
      </c>
      <c r="M10" s="284" t="s">
        <v>56</v>
      </c>
      <c r="N10" s="12"/>
    </row>
    <row r="11" spans="2:14" ht="15" customHeight="1">
      <c r="B11" s="9" t="s">
        <v>57</v>
      </c>
      <c r="C11" s="10">
        <v>5.1545454545454499</v>
      </c>
      <c r="D11" s="10">
        <v>5.2181818181818178</v>
      </c>
      <c r="E11" s="10">
        <v>5.4454545454545453</v>
      </c>
      <c r="F11" s="10">
        <v>4.9545454545454541</v>
      </c>
      <c r="G11" s="10">
        <v>1.6545454545454545</v>
      </c>
      <c r="H11" s="11">
        <f t="shared" si="0"/>
        <v>1.2345679012346622E-2</v>
      </c>
      <c r="I11" s="11">
        <f t="shared" si="0"/>
        <v>4.355400696864109E-2</v>
      </c>
      <c r="J11" s="11">
        <f t="shared" si="0"/>
        <v>-9.0150250417362354E-2</v>
      </c>
      <c r="K11" s="11">
        <f t="shared" si="0"/>
        <v>-0.66605504587155961</v>
      </c>
      <c r="M11" s="284"/>
      <c r="N11" s="12"/>
    </row>
    <row r="12" spans="2:14" ht="15" customHeight="1">
      <c r="B12" s="13" t="s">
        <v>58</v>
      </c>
      <c r="C12" s="14">
        <v>44.021086935684799</v>
      </c>
      <c r="D12" s="14">
        <v>44.413101860732851</v>
      </c>
      <c r="E12" s="14">
        <v>46.219978848187573</v>
      </c>
      <c r="F12" s="14">
        <v>45.647058823529434</v>
      </c>
      <c r="G12" s="14">
        <v>44.810408578295373</v>
      </c>
      <c r="H12" s="15">
        <f>D12-C12</f>
        <v>0.39201492504805202</v>
      </c>
      <c r="I12" s="15">
        <f>E12-D12</f>
        <v>1.8068769874547215</v>
      </c>
      <c r="J12" s="15">
        <f>F12-E12</f>
        <v>-0.57292002465813852</v>
      </c>
      <c r="K12" s="15">
        <f>G12-F12</f>
        <v>-0.83665024523406117</v>
      </c>
      <c r="N12" s="12"/>
    </row>
    <row r="13" spans="2:14" ht="15" customHeight="1">
      <c r="B13" s="285" t="s">
        <v>59</v>
      </c>
      <c r="C13" s="285"/>
      <c r="D13" s="285"/>
      <c r="E13" s="285"/>
      <c r="F13" s="285"/>
      <c r="G13" s="285"/>
      <c r="H13" s="285"/>
      <c r="I13" s="285"/>
      <c r="J13" s="285"/>
      <c r="K13" s="285"/>
    </row>
    <row r="14" spans="2:14"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2:14"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2:14"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2:11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>
      <c r="B18" s="12"/>
      <c r="C18" s="12"/>
      <c r="D18" s="12"/>
      <c r="H18" s="12"/>
      <c r="I18" s="12"/>
      <c r="J18" s="12"/>
      <c r="K18" s="12"/>
    </row>
    <row r="19" spans="2:11">
      <c r="B19" s="12"/>
      <c r="C19" s="12"/>
      <c r="D19" s="12"/>
      <c r="I19" s="12"/>
      <c r="J19" s="12"/>
      <c r="K19" s="12"/>
    </row>
    <row r="20" spans="2:11">
      <c r="B20" s="12"/>
      <c r="C20" s="12"/>
      <c r="D20" s="12"/>
      <c r="I20" s="12"/>
      <c r="J20" s="12"/>
      <c r="K20" s="12"/>
    </row>
    <row r="21" spans="2:11">
      <c r="B21" s="12"/>
      <c r="C21" s="12"/>
      <c r="D21" s="12"/>
      <c r="I21" s="12"/>
      <c r="J21" s="12"/>
      <c r="K21" s="12"/>
    </row>
    <row r="22" spans="2:11">
      <c r="B22" s="12"/>
      <c r="C22" s="12"/>
      <c r="D22" s="12"/>
      <c r="I22" s="12"/>
      <c r="J22" s="12"/>
      <c r="K22" s="12"/>
    </row>
    <row r="23" spans="2:11">
      <c r="B23" s="12"/>
      <c r="C23" s="12"/>
      <c r="D23" s="12"/>
      <c r="I23" s="12"/>
      <c r="J23" s="12"/>
      <c r="K23" s="12"/>
    </row>
    <row r="24" spans="2:11">
      <c r="B24" s="12"/>
      <c r="C24" s="12"/>
      <c r="D24" s="12"/>
      <c r="E24" s="12"/>
      <c r="F24" s="12"/>
      <c r="G24" s="12"/>
      <c r="H24" s="12"/>
      <c r="I24" s="12"/>
      <c r="J24" s="12"/>
      <c r="K24" s="12"/>
    </row>
  </sheetData>
  <mergeCells count="4">
    <mergeCell ref="B3:K3"/>
    <mergeCell ref="M7:M8"/>
    <mergeCell ref="M10:M11"/>
    <mergeCell ref="B13:K13"/>
  </mergeCells>
  <hyperlinks>
    <hyperlink ref="M7:M8" location="'EDAD GRAFICA 1 '!A1" tooltip="GRÁFICA 1" display="GRÁFICA 1"/>
    <hyperlink ref="M10:M11" location="'EDAD GRAFICA 2 '!A1" tooltip="GRÁFICA 2" display="GRÁFICA 2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D35:L153"/>
  <sheetViews>
    <sheetView showGridLines="0" zoomScaleNormal="100" workbookViewId="0">
      <selection activeCell="C1" sqref="C1"/>
    </sheetView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2:12" ht="29.25" customHeight="1"/>
    <row r="38" spans="12:12">
      <c r="L38" s="292" t="s">
        <v>60</v>
      </c>
    </row>
    <row r="39" spans="12:12">
      <c r="L39" s="292"/>
    </row>
    <row r="152" spans="4:5" ht="13.5" thickBot="1"/>
    <row r="153" spans="4:5">
      <c r="D153" s="102" t="e">
        <f>#REF!</f>
        <v>#REF!</v>
      </c>
      <c r="E153" s="103" t="e">
        <f>#REF!</f>
        <v>#REF!</v>
      </c>
    </row>
  </sheetData>
  <mergeCells count="1">
    <mergeCell ref="L38:L39"/>
  </mergeCells>
  <hyperlinks>
    <hyperlink ref="L38:L39" location="'fidelidad nac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AG366"/>
  <sheetViews>
    <sheetView showGridLines="0" topLeftCell="A4" zoomScaleNormal="100" zoomScaleSheetLayoutView="70" workbookViewId="0">
      <selection activeCell="C1" sqref="C1"/>
    </sheetView>
  </sheetViews>
  <sheetFormatPr baseColWidth="10" defaultRowHeight="12.75"/>
  <cols>
    <col min="1" max="1" width="11.42578125" style="122"/>
    <col min="2" max="2" width="11.140625" style="122" customWidth="1"/>
    <col min="3" max="3" width="28.42578125" style="122" customWidth="1"/>
    <col min="4" max="9" width="7.7109375" style="122" customWidth="1"/>
    <col min="10" max="12" width="7.7109375" customWidth="1"/>
    <col min="13" max="13" width="11.42578125" style="122" customWidth="1"/>
    <col min="14" max="252" width="11.42578125" style="122"/>
    <col min="253" max="253" width="5.140625" style="122" customWidth="1"/>
    <col min="254" max="254" width="33.5703125" style="122" customWidth="1"/>
    <col min="255" max="257" width="12.85546875" style="122" customWidth="1"/>
    <col min="258" max="508" width="11.42578125" style="122"/>
    <col min="509" max="509" width="5.140625" style="122" customWidth="1"/>
    <col min="510" max="510" width="33.5703125" style="122" customWidth="1"/>
    <col min="511" max="513" width="12.85546875" style="122" customWidth="1"/>
    <col min="514" max="764" width="11.42578125" style="122"/>
    <col min="765" max="765" width="5.140625" style="122" customWidth="1"/>
    <col min="766" max="766" width="33.5703125" style="122" customWidth="1"/>
    <col min="767" max="769" width="12.85546875" style="122" customWidth="1"/>
    <col min="770" max="1020" width="11.42578125" style="122"/>
    <col min="1021" max="1021" width="5.140625" style="122" customWidth="1"/>
    <col min="1022" max="1022" width="33.5703125" style="122" customWidth="1"/>
    <col min="1023" max="1025" width="12.85546875" style="122" customWidth="1"/>
    <col min="1026" max="1276" width="11.42578125" style="122"/>
    <col min="1277" max="1277" width="5.140625" style="122" customWidth="1"/>
    <col min="1278" max="1278" width="33.5703125" style="122" customWidth="1"/>
    <col min="1279" max="1281" width="12.85546875" style="122" customWidth="1"/>
    <col min="1282" max="1532" width="11.42578125" style="122"/>
    <col min="1533" max="1533" width="5.140625" style="122" customWidth="1"/>
    <col min="1534" max="1534" width="33.5703125" style="122" customWidth="1"/>
    <col min="1535" max="1537" width="12.85546875" style="122" customWidth="1"/>
    <col min="1538" max="1788" width="11.42578125" style="122"/>
    <col min="1789" max="1789" width="5.140625" style="122" customWidth="1"/>
    <col min="1790" max="1790" width="33.5703125" style="122" customWidth="1"/>
    <col min="1791" max="1793" width="12.85546875" style="122" customWidth="1"/>
    <col min="1794" max="2044" width="11.42578125" style="122"/>
    <col min="2045" max="2045" width="5.140625" style="122" customWidth="1"/>
    <col min="2046" max="2046" width="33.5703125" style="122" customWidth="1"/>
    <col min="2047" max="2049" width="12.85546875" style="122" customWidth="1"/>
    <col min="2050" max="2300" width="11.42578125" style="122"/>
    <col min="2301" max="2301" width="5.140625" style="122" customWidth="1"/>
    <col min="2302" max="2302" width="33.5703125" style="122" customWidth="1"/>
    <col min="2303" max="2305" width="12.85546875" style="122" customWidth="1"/>
    <col min="2306" max="2556" width="11.42578125" style="122"/>
    <col min="2557" max="2557" width="5.140625" style="122" customWidth="1"/>
    <col min="2558" max="2558" width="33.5703125" style="122" customWidth="1"/>
    <col min="2559" max="2561" width="12.85546875" style="122" customWidth="1"/>
    <col min="2562" max="2812" width="11.42578125" style="122"/>
    <col min="2813" max="2813" width="5.140625" style="122" customWidth="1"/>
    <col min="2814" max="2814" width="33.5703125" style="122" customWidth="1"/>
    <col min="2815" max="2817" width="12.85546875" style="122" customWidth="1"/>
    <col min="2818" max="3068" width="11.42578125" style="122"/>
    <col min="3069" max="3069" width="5.140625" style="122" customWidth="1"/>
    <col min="3070" max="3070" width="33.5703125" style="122" customWidth="1"/>
    <col min="3071" max="3073" width="12.85546875" style="122" customWidth="1"/>
    <col min="3074" max="3324" width="11.42578125" style="122"/>
    <col min="3325" max="3325" width="5.140625" style="122" customWidth="1"/>
    <col min="3326" max="3326" width="33.5703125" style="122" customWidth="1"/>
    <col min="3327" max="3329" width="12.85546875" style="122" customWidth="1"/>
    <col min="3330" max="3580" width="11.42578125" style="122"/>
    <col min="3581" max="3581" width="5.140625" style="122" customWidth="1"/>
    <col min="3582" max="3582" width="33.5703125" style="122" customWidth="1"/>
    <col min="3583" max="3585" width="12.85546875" style="122" customWidth="1"/>
    <col min="3586" max="3836" width="11.42578125" style="122"/>
    <col min="3837" max="3837" width="5.140625" style="122" customWidth="1"/>
    <col min="3838" max="3838" width="33.5703125" style="122" customWidth="1"/>
    <col min="3839" max="3841" width="12.85546875" style="122" customWidth="1"/>
    <col min="3842" max="4092" width="11.42578125" style="122"/>
    <col min="4093" max="4093" width="5.140625" style="122" customWidth="1"/>
    <col min="4094" max="4094" width="33.5703125" style="122" customWidth="1"/>
    <col min="4095" max="4097" width="12.85546875" style="122" customWidth="1"/>
    <col min="4098" max="4348" width="11.42578125" style="122"/>
    <col min="4349" max="4349" width="5.140625" style="122" customWidth="1"/>
    <col min="4350" max="4350" width="33.5703125" style="122" customWidth="1"/>
    <col min="4351" max="4353" width="12.85546875" style="122" customWidth="1"/>
    <col min="4354" max="4604" width="11.42578125" style="122"/>
    <col min="4605" max="4605" width="5.140625" style="122" customWidth="1"/>
    <col min="4606" max="4606" width="33.5703125" style="122" customWidth="1"/>
    <col min="4607" max="4609" width="12.85546875" style="122" customWidth="1"/>
    <col min="4610" max="4860" width="11.42578125" style="122"/>
    <col min="4861" max="4861" width="5.140625" style="122" customWidth="1"/>
    <col min="4862" max="4862" width="33.5703125" style="122" customWidth="1"/>
    <col min="4863" max="4865" width="12.85546875" style="122" customWidth="1"/>
    <col min="4866" max="5116" width="11.42578125" style="122"/>
    <col min="5117" max="5117" width="5.140625" style="122" customWidth="1"/>
    <col min="5118" max="5118" width="33.5703125" style="122" customWidth="1"/>
    <col min="5119" max="5121" width="12.85546875" style="122" customWidth="1"/>
    <col min="5122" max="5372" width="11.42578125" style="122"/>
    <col min="5373" max="5373" width="5.140625" style="122" customWidth="1"/>
    <col min="5374" max="5374" width="33.5703125" style="122" customWidth="1"/>
    <col min="5375" max="5377" width="12.85546875" style="122" customWidth="1"/>
    <col min="5378" max="5628" width="11.42578125" style="122"/>
    <col min="5629" max="5629" width="5.140625" style="122" customWidth="1"/>
    <col min="5630" max="5630" width="33.5703125" style="122" customWidth="1"/>
    <col min="5631" max="5633" width="12.85546875" style="122" customWidth="1"/>
    <col min="5634" max="5884" width="11.42578125" style="122"/>
    <col min="5885" max="5885" width="5.140625" style="122" customWidth="1"/>
    <col min="5886" max="5886" width="33.5703125" style="122" customWidth="1"/>
    <col min="5887" max="5889" width="12.85546875" style="122" customWidth="1"/>
    <col min="5890" max="6140" width="11.42578125" style="122"/>
    <col min="6141" max="6141" width="5.140625" style="122" customWidth="1"/>
    <col min="6142" max="6142" width="33.5703125" style="122" customWidth="1"/>
    <col min="6143" max="6145" width="12.85546875" style="122" customWidth="1"/>
    <col min="6146" max="6396" width="11.42578125" style="122"/>
    <col min="6397" max="6397" width="5.140625" style="122" customWidth="1"/>
    <col min="6398" max="6398" width="33.5703125" style="122" customWidth="1"/>
    <col min="6399" max="6401" width="12.85546875" style="122" customWidth="1"/>
    <col min="6402" max="6652" width="11.42578125" style="122"/>
    <col min="6653" max="6653" width="5.140625" style="122" customWidth="1"/>
    <col min="6654" max="6654" width="33.5703125" style="122" customWidth="1"/>
    <col min="6655" max="6657" width="12.85546875" style="122" customWidth="1"/>
    <col min="6658" max="6908" width="11.42578125" style="122"/>
    <col min="6909" max="6909" width="5.140625" style="122" customWidth="1"/>
    <col min="6910" max="6910" width="33.5703125" style="122" customWidth="1"/>
    <col min="6911" max="6913" width="12.85546875" style="122" customWidth="1"/>
    <col min="6914" max="7164" width="11.42578125" style="122"/>
    <col min="7165" max="7165" width="5.140625" style="122" customWidth="1"/>
    <col min="7166" max="7166" width="33.5703125" style="122" customWidth="1"/>
    <col min="7167" max="7169" width="12.85546875" style="122" customWidth="1"/>
    <col min="7170" max="7420" width="11.42578125" style="122"/>
    <col min="7421" max="7421" width="5.140625" style="122" customWidth="1"/>
    <col min="7422" max="7422" width="33.5703125" style="122" customWidth="1"/>
    <col min="7423" max="7425" width="12.85546875" style="122" customWidth="1"/>
    <col min="7426" max="7676" width="11.42578125" style="122"/>
    <col min="7677" max="7677" width="5.140625" style="122" customWidth="1"/>
    <col min="7678" max="7678" width="33.5703125" style="122" customWidth="1"/>
    <col min="7679" max="7681" width="12.85546875" style="122" customWidth="1"/>
    <col min="7682" max="7932" width="11.42578125" style="122"/>
    <col min="7933" max="7933" width="5.140625" style="122" customWidth="1"/>
    <col min="7934" max="7934" width="33.5703125" style="122" customWidth="1"/>
    <col min="7935" max="7937" width="12.85546875" style="122" customWidth="1"/>
    <col min="7938" max="8188" width="11.42578125" style="122"/>
    <col min="8189" max="8189" width="5.140625" style="122" customWidth="1"/>
    <col min="8190" max="8190" width="33.5703125" style="122" customWidth="1"/>
    <col min="8191" max="8193" width="12.85546875" style="122" customWidth="1"/>
    <col min="8194" max="8444" width="11.42578125" style="122"/>
    <col min="8445" max="8445" width="5.140625" style="122" customWidth="1"/>
    <col min="8446" max="8446" width="33.5703125" style="122" customWidth="1"/>
    <col min="8447" max="8449" width="12.85546875" style="122" customWidth="1"/>
    <col min="8450" max="8700" width="11.42578125" style="122"/>
    <col min="8701" max="8701" width="5.140625" style="122" customWidth="1"/>
    <col min="8702" max="8702" width="33.5703125" style="122" customWidth="1"/>
    <col min="8703" max="8705" width="12.85546875" style="122" customWidth="1"/>
    <col min="8706" max="8956" width="11.42578125" style="122"/>
    <col min="8957" max="8957" width="5.140625" style="122" customWidth="1"/>
    <col min="8958" max="8958" width="33.5703125" style="122" customWidth="1"/>
    <col min="8959" max="8961" width="12.85546875" style="122" customWidth="1"/>
    <col min="8962" max="9212" width="11.42578125" style="122"/>
    <col min="9213" max="9213" width="5.140625" style="122" customWidth="1"/>
    <col min="9214" max="9214" width="33.5703125" style="122" customWidth="1"/>
    <col min="9215" max="9217" width="12.85546875" style="122" customWidth="1"/>
    <col min="9218" max="9468" width="11.42578125" style="122"/>
    <col min="9469" max="9469" width="5.140625" style="122" customWidth="1"/>
    <col min="9470" max="9470" width="33.5703125" style="122" customWidth="1"/>
    <col min="9471" max="9473" width="12.85546875" style="122" customWidth="1"/>
    <col min="9474" max="9724" width="11.42578125" style="122"/>
    <col min="9725" max="9725" width="5.140625" style="122" customWidth="1"/>
    <col min="9726" max="9726" width="33.5703125" style="122" customWidth="1"/>
    <col min="9727" max="9729" width="12.85546875" style="122" customWidth="1"/>
    <col min="9730" max="9980" width="11.42578125" style="122"/>
    <col min="9981" max="9981" width="5.140625" style="122" customWidth="1"/>
    <col min="9982" max="9982" width="33.5703125" style="122" customWidth="1"/>
    <col min="9983" max="9985" width="12.85546875" style="122" customWidth="1"/>
    <col min="9986" max="10236" width="11.42578125" style="122"/>
    <col min="10237" max="10237" width="5.140625" style="122" customWidth="1"/>
    <col min="10238" max="10238" width="33.5703125" style="122" customWidth="1"/>
    <col min="10239" max="10241" width="12.85546875" style="122" customWidth="1"/>
    <col min="10242" max="10492" width="11.42578125" style="122"/>
    <col min="10493" max="10493" width="5.140625" style="122" customWidth="1"/>
    <col min="10494" max="10494" width="33.5703125" style="122" customWidth="1"/>
    <col min="10495" max="10497" width="12.85546875" style="122" customWidth="1"/>
    <col min="10498" max="10748" width="11.42578125" style="122"/>
    <col min="10749" max="10749" width="5.140625" style="122" customWidth="1"/>
    <col min="10750" max="10750" width="33.5703125" style="122" customWidth="1"/>
    <col min="10751" max="10753" width="12.85546875" style="122" customWidth="1"/>
    <col min="10754" max="11004" width="11.42578125" style="122"/>
    <col min="11005" max="11005" width="5.140625" style="122" customWidth="1"/>
    <col min="11006" max="11006" width="33.5703125" style="122" customWidth="1"/>
    <col min="11007" max="11009" width="12.85546875" style="122" customWidth="1"/>
    <col min="11010" max="11260" width="11.42578125" style="122"/>
    <col min="11261" max="11261" width="5.140625" style="122" customWidth="1"/>
    <col min="11262" max="11262" width="33.5703125" style="122" customWidth="1"/>
    <col min="11263" max="11265" width="12.85546875" style="122" customWidth="1"/>
    <col min="11266" max="11516" width="11.42578125" style="122"/>
    <col min="11517" max="11517" width="5.140625" style="122" customWidth="1"/>
    <col min="11518" max="11518" width="33.5703125" style="122" customWidth="1"/>
    <col min="11519" max="11521" width="12.85546875" style="122" customWidth="1"/>
    <col min="11522" max="11772" width="11.42578125" style="122"/>
    <col min="11773" max="11773" width="5.140625" style="122" customWidth="1"/>
    <col min="11774" max="11774" width="33.5703125" style="122" customWidth="1"/>
    <col min="11775" max="11777" width="12.85546875" style="122" customWidth="1"/>
    <col min="11778" max="12028" width="11.42578125" style="122"/>
    <col min="12029" max="12029" width="5.140625" style="122" customWidth="1"/>
    <col min="12030" max="12030" width="33.5703125" style="122" customWidth="1"/>
    <col min="12031" max="12033" width="12.85546875" style="122" customWidth="1"/>
    <col min="12034" max="12284" width="11.42578125" style="122"/>
    <col min="12285" max="12285" width="5.140625" style="122" customWidth="1"/>
    <col min="12286" max="12286" width="33.5703125" style="122" customWidth="1"/>
    <col min="12287" max="12289" width="12.85546875" style="122" customWidth="1"/>
    <col min="12290" max="12540" width="11.42578125" style="122"/>
    <col min="12541" max="12541" width="5.140625" style="122" customWidth="1"/>
    <col min="12542" max="12542" width="33.5703125" style="122" customWidth="1"/>
    <col min="12543" max="12545" width="12.85546875" style="122" customWidth="1"/>
    <col min="12546" max="12796" width="11.42578125" style="122"/>
    <col min="12797" max="12797" width="5.140625" style="122" customWidth="1"/>
    <col min="12798" max="12798" width="33.5703125" style="122" customWidth="1"/>
    <col min="12799" max="12801" width="12.85546875" style="122" customWidth="1"/>
    <col min="12802" max="13052" width="11.42578125" style="122"/>
    <col min="13053" max="13053" width="5.140625" style="122" customWidth="1"/>
    <col min="13054" max="13054" width="33.5703125" style="122" customWidth="1"/>
    <col min="13055" max="13057" width="12.85546875" style="122" customWidth="1"/>
    <col min="13058" max="13308" width="11.42578125" style="122"/>
    <col min="13309" max="13309" width="5.140625" style="122" customWidth="1"/>
    <col min="13310" max="13310" width="33.5703125" style="122" customWidth="1"/>
    <col min="13311" max="13313" width="12.85546875" style="122" customWidth="1"/>
    <col min="13314" max="13564" width="11.42578125" style="122"/>
    <col min="13565" max="13565" width="5.140625" style="122" customWidth="1"/>
    <col min="13566" max="13566" width="33.5703125" style="122" customWidth="1"/>
    <col min="13567" max="13569" width="12.85546875" style="122" customWidth="1"/>
    <col min="13570" max="13820" width="11.42578125" style="122"/>
    <col min="13821" max="13821" width="5.140625" style="122" customWidth="1"/>
    <col min="13822" max="13822" width="33.5703125" style="122" customWidth="1"/>
    <col min="13823" max="13825" width="12.85546875" style="122" customWidth="1"/>
    <col min="13826" max="14076" width="11.42578125" style="122"/>
    <col min="14077" max="14077" width="5.140625" style="122" customWidth="1"/>
    <col min="14078" max="14078" width="33.5703125" style="122" customWidth="1"/>
    <col min="14079" max="14081" width="12.85546875" style="122" customWidth="1"/>
    <col min="14082" max="14332" width="11.42578125" style="122"/>
    <col min="14333" max="14333" width="5.140625" style="122" customWidth="1"/>
    <col min="14334" max="14334" width="33.5703125" style="122" customWidth="1"/>
    <col min="14335" max="14337" width="12.85546875" style="122" customWidth="1"/>
    <col min="14338" max="14588" width="11.42578125" style="122"/>
    <col min="14589" max="14589" width="5.140625" style="122" customWidth="1"/>
    <col min="14590" max="14590" width="33.5703125" style="122" customWidth="1"/>
    <col min="14591" max="14593" width="12.85546875" style="122" customWidth="1"/>
    <col min="14594" max="14844" width="11.42578125" style="122"/>
    <col min="14845" max="14845" width="5.140625" style="122" customWidth="1"/>
    <col min="14846" max="14846" width="33.5703125" style="122" customWidth="1"/>
    <col min="14847" max="14849" width="12.85546875" style="122" customWidth="1"/>
    <col min="14850" max="15100" width="11.42578125" style="122"/>
    <col min="15101" max="15101" width="5.140625" style="122" customWidth="1"/>
    <col min="15102" max="15102" width="33.5703125" style="122" customWidth="1"/>
    <col min="15103" max="15105" width="12.85546875" style="122" customWidth="1"/>
    <col min="15106" max="15356" width="11.42578125" style="122"/>
    <col min="15357" max="15357" width="5.140625" style="122" customWidth="1"/>
    <col min="15358" max="15358" width="33.5703125" style="122" customWidth="1"/>
    <col min="15359" max="15361" width="12.85546875" style="122" customWidth="1"/>
    <col min="15362" max="15612" width="11.42578125" style="122"/>
    <col min="15613" max="15613" width="5.140625" style="122" customWidth="1"/>
    <col min="15614" max="15614" width="33.5703125" style="122" customWidth="1"/>
    <col min="15615" max="15617" width="12.85546875" style="122" customWidth="1"/>
    <col min="15618" max="15868" width="11.42578125" style="122"/>
    <col min="15869" max="15869" width="5.140625" style="122" customWidth="1"/>
    <col min="15870" max="15870" width="33.5703125" style="122" customWidth="1"/>
    <col min="15871" max="15873" width="12.85546875" style="122" customWidth="1"/>
    <col min="15874" max="16124" width="11.42578125" style="122"/>
    <col min="16125" max="16125" width="5.140625" style="122" customWidth="1"/>
    <col min="16126" max="16126" width="33.5703125" style="122" customWidth="1"/>
    <col min="16127" max="16129" width="12.85546875" style="122" customWidth="1"/>
    <col min="16130" max="16384" width="11.42578125" style="122"/>
  </cols>
  <sheetData>
    <row r="3" spans="3:12" ht="24.95" customHeight="1">
      <c r="C3" s="308" t="s">
        <v>197</v>
      </c>
      <c r="D3" s="308"/>
      <c r="E3" s="308"/>
      <c r="F3" s="308"/>
      <c r="G3" s="308"/>
      <c r="H3" s="308"/>
      <c r="I3" s="308"/>
      <c r="J3" s="308"/>
      <c r="K3" s="308"/>
      <c r="L3" s="308"/>
    </row>
    <row r="4" spans="3:12" ht="27.75" customHeight="1">
      <c r="C4" s="123"/>
      <c r="D4" s="7">
        <f>actualizaciones!A7</f>
        <v>2007</v>
      </c>
      <c r="E4" s="7">
        <f>actualizaciones!B7</f>
        <v>2008</v>
      </c>
      <c r="F4" s="7">
        <f>actualizaciones!C7</f>
        <v>2009</v>
      </c>
      <c r="G4" s="7">
        <f>actualizaciones!D7</f>
        <v>2010</v>
      </c>
      <c r="H4" s="7">
        <f>actualizaciones!E7</f>
        <v>2011</v>
      </c>
      <c r="I4" s="8" t="str">
        <f>actualizaciones!I7</f>
        <v>var. 08/07</v>
      </c>
      <c r="J4" s="8" t="str">
        <f>actualizaciones!J7</f>
        <v>var. 09/08</v>
      </c>
      <c r="K4" s="8" t="str">
        <f>actualizaciones!K7</f>
        <v>var. 10/09</v>
      </c>
      <c r="L4" s="8" t="str">
        <f>actualizaciones!L7</f>
        <v>var. 11/10</v>
      </c>
    </row>
    <row r="5" spans="3:12" ht="15" customHeight="1">
      <c r="C5" s="124" t="s">
        <v>198</v>
      </c>
      <c r="D5" s="72">
        <v>30.509090909090901</v>
      </c>
      <c r="E5" s="72">
        <v>31.781818181818181</v>
      </c>
      <c r="F5" s="72">
        <v>30.8</v>
      </c>
      <c r="G5" s="72">
        <v>30.945454545454545</v>
      </c>
      <c r="H5" s="72">
        <v>31.463636363636365</v>
      </c>
      <c r="I5" s="11">
        <f t="shared" ref="I5:L13" si="0">E5/D5-1</f>
        <v>4.1716328963051552E-2</v>
      </c>
      <c r="J5" s="11">
        <f t="shared" si="0"/>
        <v>-3.0892448512585768E-2</v>
      </c>
      <c r="K5" s="11">
        <f>G5/F5-1</f>
        <v>4.7225501770955525E-3</v>
      </c>
      <c r="L5" s="11">
        <f>H5/G5-1</f>
        <v>1.6745005875440588E-2</v>
      </c>
    </row>
    <row r="6" spans="3:12" ht="15" customHeight="1">
      <c r="C6" s="124" t="s">
        <v>199</v>
      </c>
      <c r="D6" s="72">
        <v>20.1181818181818</v>
      </c>
      <c r="E6" s="72">
        <v>20.718181818181819</v>
      </c>
      <c r="F6" s="72">
        <v>19.972727272727273</v>
      </c>
      <c r="G6" s="72">
        <v>19.981818181818181</v>
      </c>
      <c r="H6" s="72">
        <v>19.836363636363636</v>
      </c>
      <c r="I6" s="11">
        <f t="shared" si="0"/>
        <v>2.9823768639856363E-2</v>
      </c>
      <c r="J6" s="11">
        <f t="shared" si="0"/>
        <v>-3.5980693286529197E-2</v>
      </c>
      <c r="K6" s="11">
        <f t="shared" si="0"/>
        <v>4.5516613563933994E-4</v>
      </c>
      <c r="L6" s="11">
        <f t="shared" si="0"/>
        <v>-7.2793448589626442E-3</v>
      </c>
    </row>
    <row r="7" spans="3:12" ht="15" customHeight="1">
      <c r="C7" s="124" t="s">
        <v>200</v>
      </c>
      <c r="D7" s="72">
        <v>17.600000000000001</v>
      </c>
      <c r="E7" s="72">
        <v>18.218181818181819</v>
      </c>
      <c r="F7" s="72">
        <v>17.427272727272726</v>
      </c>
      <c r="G7" s="72">
        <v>16.654545454545456</v>
      </c>
      <c r="H7" s="72">
        <v>15.372727272727273</v>
      </c>
      <c r="I7" s="11">
        <f t="shared" si="0"/>
        <v>3.512396694214881E-2</v>
      </c>
      <c r="J7" s="11">
        <f t="shared" si="0"/>
        <v>-4.3413173652694703E-2</v>
      </c>
      <c r="K7" s="11">
        <f t="shared" si="0"/>
        <v>-4.4340114762649763E-2</v>
      </c>
      <c r="L7" s="11">
        <f t="shared" si="0"/>
        <v>-7.6965065502183516E-2</v>
      </c>
    </row>
    <row r="8" spans="3:12" ht="15" customHeight="1">
      <c r="C8" s="124" t="s">
        <v>201</v>
      </c>
      <c r="D8" s="72">
        <v>12.0181818181818</v>
      </c>
      <c r="E8" s="72">
        <v>11.881818181818181</v>
      </c>
      <c r="F8" s="72">
        <v>12.045454545454545</v>
      </c>
      <c r="G8" s="72">
        <v>12.727272727272727</v>
      </c>
      <c r="H8" s="72">
        <v>13.145454545454545</v>
      </c>
      <c r="I8" s="11">
        <f t="shared" si="0"/>
        <v>-1.1346444780633957E-2</v>
      </c>
      <c r="J8" s="11">
        <f t="shared" si="0"/>
        <v>1.3771996939556219E-2</v>
      </c>
      <c r="K8" s="11">
        <f t="shared" si="0"/>
        <v>5.6603773584905648E-2</v>
      </c>
      <c r="L8" s="11">
        <f t="shared" si="0"/>
        <v>3.2857142857142918E-2</v>
      </c>
    </row>
    <row r="9" spans="3:12" ht="15" customHeight="1">
      <c r="C9" s="124" t="s">
        <v>202</v>
      </c>
      <c r="D9" s="72">
        <v>9.2818181818181795</v>
      </c>
      <c r="E9" s="72">
        <v>7.6818181818181817</v>
      </c>
      <c r="F9" s="72">
        <v>8.8000000000000007</v>
      </c>
      <c r="G9" s="72">
        <v>8.4</v>
      </c>
      <c r="H9" s="72">
        <v>8.836363636363636</v>
      </c>
      <c r="I9" s="11">
        <f t="shared" si="0"/>
        <v>-0.17238001958863836</v>
      </c>
      <c r="J9" s="11">
        <f t="shared" si="0"/>
        <v>0.14556213017751496</v>
      </c>
      <c r="K9" s="11">
        <f t="shared" si="0"/>
        <v>-4.5454545454545525E-2</v>
      </c>
      <c r="L9" s="11">
        <f t="shared" si="0"/>
        <v>5.1948051948051965E-2</v>
      </c>
    </row>
    <row r="10" spans="3:12" ht="15" customHeight="1">
      <c r="C10" s="124" t="s">
        <v>203</v>
      </c>
      <c r="D10" s="72">
        <v>5.2636363636363601</v>
      </c>
      <c r="E10" s="72">
        <v>5.4</v>
      </c>
      <c r="F10" s="72">
        <v>5.6</v>
      </c>
      <c r="G10" s="72">
        <v>6.336363636363636</v>
      </c>
      <c r="H10" s="72">
        <v>6.2727272727272725</v>
      </c>
      <c r="I10" s="11">
        <f t="shared" si="0"/>
        <v>2.5906735751296095E-2</v>
      </c>
      <c r="J10" s="11">
        <f t="shared" si="0"/>
        <v>3.7037037037036979E-2</v>
      </c>
      <c r="K10" s="11">
        <f t="shared" si="0"/>
        <v>0.13149350649350655</v>
      </c>
      <c r="L10" s="11">
        <f t="shared" si="0"/>
        <v>-1.0043041606886627E-2</v>
      </c>
    </row>
    <row r="11" spans="3:12" ht="15" customHeight="1">
      <c r="C11" s="124" t="s">
        <v>204</v>
      </c>
      <c r="D11" s="72">
        <v>1.7909090909090899</v>
      </c>
      <c r="E11" s="72">
        <v>1.4727272727272727</v>
      </c>
      <c r="F11" s="72">
        <v>2.0909090909090908</v>
      </c>
      <c r="G11" s="72">
        <v>2.1181818181818182</v>
      </c>
      <c r="H11" s="72">
        <v>2.5181818181818181</v>
      </c>
      <c r="I11" s="11">
        <f>E11/D11-1</f>
        <v>-0.17766497461928887</v>
      </c>
      <c r="J11" s="11">
        <f>F11/E11-1</f>
        <v>0.41975308641975317</v>
      </c>
      <c r="K11" s="11">
        <f>G11/F11-1</f>
        <v>1.304347826086949E-2</v>
      </c>
      <c r="L11" s="11">
        <f>H11/G11-1</f>
        <v>0.18884120171673824</v>
      </c>
    </row>
    <row r="12" spans="3:12" ht="15" customHeight="1">
      <c r="C12" s="124" t="s">
        <v>205</v>
      </c>
      <c r="D12" s="72">
        <v>2.1727272727272702</v>
      </c>
      <c r="E12" s="72">
        <v>1.8181818181818181</v>
      </c>
      <c r="F12" s="72">
        <v>2.2181818181818183</v>
      </c>
      <c r="G12" s="72">
        <v>1.5545454545454545</v>
      </c>
      <c r="H12" s="72">
        <v>1.3272727272727274</v>
      </c>
      <c r="I12" s="11">
        <f t="shared" si="0"/>
        <v>-0.16317991631799067</v>
      </c>
      <c r="J12" s="11">
        <f t="shared" si="0"/>
        <v>0.21999999999999997</v>
      </c>
      <c r="K12" s="11">
        <f t="shared" si="0"/>
        <v>-0.29918032786885251</v>
      </c>
      <c r="L12" s="11">
        <f t="shared" si="0"/>
        <v>-0.14619883040935655</v>
      </c>
    </row>
    <row r="13" spans="3:12" ht="15" customHeight="1">
      <c r="C13" s="124" t="s">
        <v>206</v>
      </c>
      <c r="D13" s="72">
        <v>1.24545454545455</v>
      </c>
      <c r="E13" s="72">
        <v>1.0272727272727273</v>
      </c>
      <c r="F13" s="72">
        <v>1.0454545454545454</v>
      </c>
      <c r="G13" s="72">
        <v>1.2818181818181817</v>
      </c>
      <c r="H13" s="72">
        <v>1.2272727272727273</v>
      </c>
      <c r="I13" s="11">
        <f t="shared" si="0"/>
        <v>-0.17518248175182782</v>
      </c>
      <c r="J13" s="11">
        <f t="shared" si="0"/>
        <v>1.7699115044247593E-2</v>
      </c>
      <c r="K13" s="11">
        <f t="shared" si="0"/>
        <v>0.22608695652173916</v>
      </c>
      <c r="L13" s="11">
        <f t="shared" si="0"/>
        <v>-4.2553191489361653E-2</v>
      </c>
    </row>
    <row r="14" spans="3:12" ht="15" customHeight="1">
      <c r="C14" s="293" t="s">
        <v>171</v>
      </c>
      <c r="D14" s="293"/>
      <c r="E14" s="293"/>
      <c r="F14" s="293"/>
      <c r="G14" s="293"/>
      <c r="H14" s="293"/>
      <c r="I14" s="293"/>
      <c r="J14" s="293"/>
      <c r="K14" s="293"/>
      <c r="L14" s="293"/>
    </row>
    <row r="15" spans="3:12">
      <c r="C15" s="125"/>
      <c r="D15" s="125"/>
      <c r="E15" s="125"/>
      <c r="F15" s="125"/>
      <c r="G15" s="12"/>
      <c r="H15" s="125"/>
      <c r="I15" s="125"/>
      <c r="J15" s="125"/>
      <c r="K15" s="125"/>
      <c r="L15" s="125"/>
    </row>
    <row r="16" spans="3:12">
      <c r="C16" s="125"/>
      <c r="D16" s="125"/>
      <c r="E16" s="125"/>
      <c r="F16" s="125"/>
      <c r="G16" s="12"/>
      <c r="H16" s="321" t="s">
        <v>85</v>
      </c>
      <c r="I16" s="125"/>
      <c r="J16" s="12"/>
      <c r="K16" s="12"/>
      <c r="L16" s="12"/>
    </row>
    <row r="17" spans="3:12">
      <c r="C17" s="125"/>
      <c r="D17" s="125"/>
      <c r="E17" s="125"/>
      <c r="F17" s="125"/>
      <c r="G17" s="12"/>
      <c r="H17" s="321"/>
      <c r="I17" s="125"/>
      <c r="J17" s="12"/>
      <c r="K17" s="12"/>
      <c r="L17" s="12"/>
    </row>
    <row r="18" spans="3:12">
      <c r="C18" s="125"/>
      <c r="D18" s="125"/>
      <c r="E18" s="125"/>
      <c r="F18" s="125"/>
      <c r="G18" s="125"/>
      <c r="H18" s="125"/>
      <c r="I18" s="125"/>
      <c r="J18" s="12"/>
      <c r="K18" s="12"/>
      <c r="L18" s="12"/>
    </row>
    <row r="19" spans="3:12"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3:12"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  <row r="21" spans="3:12"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3:12"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3:12">
      <c r="J23" s="122"/>
      <c r="K23" s="122"/>
      <c r="L23" s="122"/>
    </row>
    <row r="24" spans="3:12">
      <c r="J24" s="122"/>
      <c r="K24" s="122"/>
      <c r="L24" s="122"/>
    </row>
    <row r="25" spans="3:12">
      <c r="J25" s="122"/>
      <c r="K25" s="122"/>
      <c r="L25" s="122"/>
    </row>
    <row r="26" spans="3:12">
      <c r="J26" s="122"/>
      <c r="K26" s="122"/>
      <c r="L26" s="122"/>
    </row>
    <row r="27" spans="3:12">
      <c r="J27" s="122"/>
      <c r="K27" s="122"/>
      <c r="L27" s="122"/>
    </row>
    <row r="28" spans="3:12">
      <c r="J28" s="122"/>
      <c r="K28" s="122"/>
      <c r="L28" s="122"/>
    </row>
    <row r="53" spans="3:9">
      <c r="C53"/>
      <c r="D53"/>
      <c r="E53"/>
      <c r="F53"/>
      <c r="G53"/>
      <c r="H53"/>
      <c r="I53"/>
    </row>
    <row r="54" spans="3:9">
      <c r="C54"/>
      <c r="D54"/>
      <c r="E54"/>
      <c r="F54"/>
      <c r="G54"/>
      <c r="H54"/>
      <c r="I54"/>
    </row>
    <row r="55" spans="3:9">
      <c r="C55"/>
      <c r="D55"/>
      <c r="E55"/>
      <c r="F55"/>
      <c r="G55"/>
      <c r="H55"/>
      <c r="I55"/>
    </row>
    <row r="56" spans="3:9">
      <c r="C56"/>
      <c r="D56"/>
      <c r="E56"/>
      <c r="F56"/>
      <c r="G56"/>
      <c r="H56"/>
      <c r="I56"/>
    </row>
    <row r="57" spans="3:9">
      <c r="C57"/>
      <c r="D57"/>
      <c r="E57"/>
      <c r="F57"/>
      <c r="G57"/>
      <c r="H57"/>
      <c r="I57"/>
    </row>
    <row r="58" spans="3:9">
      <c r="C58"/>
      <c r="D58"/>
      <c r="E58"/>
      <c r="F58"/>
      <c r="G58"/>
      <c r="H58"/>
      <c r="I58"/>
    </row>
    <row r="59" spans="3:9">
      <c r="C59"/>
      <c r="D59"/>
      <c r="E59"/>
      <c r="F59"/>
      <c r="G59"/>
      <c r="H59"/>
      <c r="I59"/>
    </row>
    <row r="60" spans="3:9">
      <c r="C60"/>
      <c r="D60"/>
      <c r="E60"/>
      <c r="F60"/>
      <c r="G60"/>
      <c r="H60"/>
      <c r="I60"/>
    </row>
    <row r="61" spans="3:9">
      <c r="C61"/>
      <c r="D61"/>
      <c r="E61"/>
      <c r="F61"/>
      <c r="G61"/>
      <c r="H61"/>
      <c r="I61"/>
    </row>
    <row r="62" spans="3:9">
      <c r="C62"/>
      <c r="D62"/>
      <c r="E62"/>
      <c r="F62"/>
      <c r="G62"/>
      <c r="H62"/>
      <c r="I62"/>
    </row>
    <row r="63" spans="3:9">
      <c r="C63"/>
      <c r="D63"/>
      <c r="E63"/>
      <c r="F63"/>
      <c r="G63"/>
      <c r="H63"/>
      <c r="I63"/>
    </row>
    <row r="64" spans="3:9">
      <c r="C64"/>
      <c r="D64"/>
      <c r="E64"/>
      <c r="F64"/>
      <c r="G64"/>
      <c r="H64"/>
      <c r="I64"/>
    </row>
    <row r="65" spans="3:9">
      <c r="C65"/>
      <c r="D65"/>
      <c r="E65"/>
      <c r="F65"/>
      <c r="G65"/>
      <c r="H65"/>
      <c r="I65"/>
    </row>
    <row r="66" spans="3:9">
      <c r="C66"/>
      <c r="D66"/>
      <c r="E66"/>
      <c r="F66"/>
      <c r="G66"/>
      <c r="H66"/>
      <c r="I66"/>
    </row>
    <row r="67" spans="3:9">
      <c r="C67"/>
      <c r="D67"/>
      <c r="E67"/>
      <c r="F67"/>
      <c r="G67"/>
      <c r="H67"/>
      <c r="I67"/>
    </row>
    <row r="68" spans="3:9">
      <c r="C68"/>
      <c r="D68"/>
      <c r="E68"/>
      <c r="F68"/>
      <c r="G68"/>
      <c r="H68"/>
      <c r="I68"/>
    </row>
    <row r="69" spans="3:9">
      <c r="C69"/>
      <c r="D69"/>
      <c r="E69"/>
      <c r="F69"/>
      <c r="G69"/>
      <c r="H69"/>
      <c r="I69"/>
    </row>
    <row r="70" spans="3:9">
      <c r="C70"/>
      <c r="D70"/>
      <c r="E70"/>
      <c r="F70"/>
      <c r="G70"/>
      <c r="H70"/>
      <c r="I70"/>
    </row>
    <row r="71" spans="3:9">
      <c r="C71"/>
      <c r="D71"/>
      <c r="E71"/>
      <c r="F71"/>
      <c r="G71"/>
      <c r="H71"/>
      <c r="I71"/>
    </row>
    <row r="72" spans="3:9">
      <c r="C72"/>
      <c r="D72"/>
      <c r="E72"/>
      <c r="F72"/>
      <c r="G72"/>
      <c r="H72"/>
      <c r="I72"/>
    </row>
    <row r="73" spans="3:9">
      <c r="C73"/>
      <c r="D73"/>
      <c r="E73"/>
      <c r="F73"/>
      <c r="G73"/>
      <c r="H73"/>
      <c r="I73"/>
    </row>
    <row r="74" spans="3:9">
      <c r="C74"/>
      <c r="D74"/>
      <c r="E74"/>
      <c r="F74"/>
      <c r="G74"/>
      <c r="H74"/>
      <c r="I74"/>
    </row>
    <row r="75" spans="3:9">
      <c r="C75"/>
      <c r="D75"/>
      <c r="E75"/>
      <c r="F75"/>
      <c r="G75"/>
      <c r="H75"/>
      <c r="I75"/>
    </row>
    <row r="76" spans="3:9">
      <c r="C76"/>
      <c r="D76"/>
      <c r="E76"/>
      <c r="F76"/>
      <c r="G76"/>
      <c r="H76"/>
      <c r="I76"/>
    </row>
    <row r="77" spans="3:9">
      <c r="C77"/>
      <c r="D77"/>
      <c r="E77"/>
      <c r="F77"/>
      <c r="G77"/>
      <c r="H77"/>
      <c r="I77"/>
    </row>
    <row r="78" spans="3:9">
      <c r="C78"/>
      <c r="D78"/>
      <c r="E78"/>
      <c r="F78"/>
      <c r="G78"/>
      <c r="H78"/>
      <c r="I78"/>
    </row>
    <row r="79" spans="3:9">
      <c r="C79"/>
      <c r="D79"/>
      <c r="E79"/>
      <c r="F79"/>
      <c r="G79"/>
      <c r="H79"/>
      <c r="I79"/>
    </row>
    <row r="80" spans="3:9">
      <c r="C80"/>
      <c r="D80"/>
      <c r="E80"/>
      <c r="F80"/>
      <c r="G80"/>
      <c r="H80"/>
      <c r="I80"/>
    </row>
    <row r="81" spans="3:9">
      <c r="C81"/>
      <c r="D81"/>
      <c r="E81"/>
      <c r="F81"/>
      <c r="G81"/>
      <c r="H81"/>
      <c r="I81"/>
    </row>
    <row r="82" spans="3:9">
      <c r="C82"/>
      <c r="D82"/>
      <c r="E82"/>
      <c r="F82"/>
      <c r="G82"/>
      <c r="H82"/>
      <c r="I82"/>
    </row>
    <row r="83" spans="3:9">
      <c r="C83"/>
      <c r="D83"/>
      <c r="E83"/>
      <c r="F83"/>
      <c r="G83"/>
      <c r="H83"/>
      <c r="I83"/>
    </row>
    <row r="84" spans="3:9">
      <c r="C84"/>
      <c r="D84"/>
      <c r="E84"/>
      <c r="F84"/>
      <c r="G84"/>
      <c r="H84"/>
      <c r="I84"/>
    </row>
    <row r="85" spans="3:9">
      <c r="C85"/>
      <c r="D85"/>
      <c r="E85"/>
      <c r="F85"/>
      <c r="G85"/>
      <c r="H85"/>
      <c r="I85"/>
    </row>
    <row r="86" spans="3:9">
      <c r="C86"/>
      <c r="D86"/>
      <c r="E86"/>
      <c r="F86"/>
      <c r="G86"/>
      <c r="H86"/>
      <c r="I86"/>
    </row>
    <row r="87" spans="3:9">
      <c r="C87"/>
      <c r="D87"/>
      <c r="E87"/>
      <c r="F87"/>
      <c r="G87"/>
      <c r="H87"/>
      <c r="I87"/>
    </row>
    <row r="88" spans="3:9">
      <c r="C88"/>
      <c r="D88"/>
      <c r="E88"/>
      <c r="F88"/>
      <c r="G88"/>
      <c r="H88"/>
      <c r="I88"/>
    </row>
    <row r="89" spans="3:9">
      <c r="C89"/>
      <c r="D89"/>
      <c r="E89"/>
      <c r="F89"/>
      <c r="G89"/>
      <c r="H89"/>
      <c r="I89"/>
    </row>
    <row r="90" spans="3:9">
      <c r="C90"/>
      <c r="D90"/>
      <c r="E90"/>
      <c r="F90"/>
      <c r="G90"/>
      <c r="H90"/>
      <c r="I90"/>
    </row>
    <row r="91" spans="3:9">
      <c r="C91"/>
      <c r="D91"/>
      <c r="E91"/>
      <c r="F91"/>
      <c r="G91"/>
      <c r="H91"/>
      <c r="I91"/>
    </row>
    <row r="92" spans="3:9">
      <c r="C92"/>
      <c r="D92"/>
      <c r="E92"/>
      <c r="F92"/>
      <c r="G92"/>
      <c r="H92"/>
      <c r="I92"/>
    </row>
    <row r="93" spans="3:9">
      <c r="C93"/>
      <c r="D93"/>
      <c r="E93"/>
      <c r="F93"/>
      <c r="G93"/>
      <c r="H93"/>
      <c r="I93"/>
    </row>
    <row r="94" spans="3:9">
      <c r="C94"/>
      <c r="D94"/>
      <c r="E94"/>
      <c r="F94"/>
      <c r="G94"/>
      <c r="H94"/>
      <c r="I94"/>
    </row>
    <row r="95" spans="3:9">
      <c r="C95"/>
      <c r="D95"/>
      <c r="E95"/>
      <c r="F95"/>
      <c r="G95"/>
      <c r="H95"/>
      <c r="I95"/>
    </row>
    <row r="96" spans="3:9">
      <c r="C96"/>
      <c r="D96"/>
      <c r="E96"/>
      <c r="F96"/>
      <c r="G96"/>
      <c r="H96"/>
      <c r="I96"/>
    </row>
    <row r="97" spans="3:9">
      <c r="C97"/>
      <c r="D97"/>
      <c r="E97"/>
      <c r="F97"/>
      <c r="G97"/>
      <c r="H97"/>
      <c r="I97"/>
    </row>
    <row r="98" spans="3:9">
      <c r="C98"/>
      <c r="D98"/>
      <c r="E98"/>
      <c r="F98"/>
      <c r="G98"/>
      <c r="H98"/>
      <c r="I98"/>
    </row>
    <row r="99" spans="3:9">
      <c r="C99"/>
      <c r="D99"/>
      <c r="E99"/>
      <c r="F99"/>
      <c r="G99"/>
      <c r="H99"/>
      <c r="I99"/>
    </row>
    <row r="100" spans="3:9">
      <c r="C100"/>
      <c r="D100"/>
      <c r="E100"/>
      <c r="F100"/>
      <c r="G100"/>
      <c r="H100"/>
      <c r="I100"/>
    </row>
    <row r="101" spans="3:9">
      <c r="C101"/>
      <c r="D101"/>
      <c r="E101"/>
      <c r="F101"/>
      <c r="G101"/>
      <c r="H101"/>
      <c r="I101"/>
    </row>
    <row r="102" spans="3:9">
      <c r="C102"/>
      <c r="D102"/>
      <c r="E102"/>
      <c r="F102"/>
      <c r="G102"/>
      <c r="H102"/>
      <c r="I102"/>
    </row>
    <row r="103" spans="3:9">
      <c r="C103"/>
      <c r="D103"/>
      <c r="E103"/>
      <c r="F103"/>
      <c r="G103"/>
      <c r="H103"/>
      <c r="I103"/>
    </row>
    <row r="104" spans="3:9">
      <c r="C104"/>
      <c r="D104"/>
      <c r="E104"/>
      <c r="F104"/>
      <c r="G104"/>
      <c r="H104"/>
      <c r="I104"/>
    </row>
    <row r="105" spans="3:9">
      <c r="C105"/>
      <c r="D105"/>
      <c r="E105"/>
      <c r="F105"/>
      <c r="G105"/>
      <c r="H105"/>
      <c r="I105"/>
    </row>
    <row r="106" spans="3:9">
      <c r="C106"/>
      <c r="D106"/>
      <c r="E106"/>
      <c r="F106"/>
      <c r="G106"/>
      <c r="H106"/>
      <c r="I106"/>
    </row>
    <row r="107" spans="3:9">
      <c r="C107"/>
      <c r="D107"/>
      <c r="E107"/>
      <c r="F107"/>
      <c r="G107"/>
      <c r="H107"/>
      <c r="I107"/>
    </row>
    <row r="108" spans="3:9">
      <c r="C108"/>
      <c r="D108"/>
      <c r="E108"/>
      <c r="F108"/>
      <c r="G108"/>
      <c r="H108"/>
      <c r="I108"/>
    </row>
    <row r="109" spans="3:9">
      <c r="C109"/>
      <c r="D109"/>
      <c r="E109"/>
      <c r="F109"/>
      <c r="G109"/>
      <c r="H109"/>
      <c r="I109"/>
    </row>
    <row r="110" spans="3:9">
      <c r="C110"/>
      <c r="D110"/>
      <c r="E110"/>
      <c r="F110"/>
      <c r="G110"/>
      <c r="H110"/>
      <c r="I110"/>
    </row>
    <row r="111" spans="3:9">
      <c r="C111"/>
      <c r="D111"/>
      <c r="E111"/>
      <c r="F111"/>
      <c r="G111"/>
      <c r="H111"/>
      <c r="I111"/>
    </row>
    <row r="112" spans="3:9">
      <c r="C112"/>
      <c r="D112"/>
      <c r="E112"/>
      <c r="F112"/>
      <c r="G112"/>
      <c r="H112"/>
      <c r="I112"/>
    </row>
    <row r="113" spans="3:9">
      <c r="C113"/>
      <c r="D113"/>
      <c r="E113"/>
      <c r="F113"/>
      <c r="G113"/>
      <c r="H113"/>
      <c r="I113"/>
    </row>
    <row r="114" spans="3:9">
      <c r="C114"/>
      <c r="D114"/>
      <c r="E114"/>
      <c r="F114"/>
      <c r="G114"/>
      <c r="H114"/>
      <c r="I114"/>
    </row>
    <row r="115" spans="3:9">
      <c r="C115"/>
      <c r="D115"/>
      <c r="E115"/>
      <c r="F115"/>
      <c r="G115"/>
      <c r="H115"/>
      <c r="I115"/>
    </row>
    <row r="116" spans="3:9">
      <c r="C116"/>
      <c r="D116"/>
      <c r="E116"/>
      <c r="F116"/>
      <c r="G116"/>
      <c r="H116"/>
      <c r="I116"/>
    </row>
    <row r="117" spans="3:9">
      <c r="C117"/>
      <c r="D117"/>
      <c r="E117"/>
      <c r="F117"/>
      <c r="G117"/>
      <c r="H117"/>
      <c r="I117"/>
    </row>
    <row r="118" spans="3:9">
      <c r="C118"/>
      <c r="D118"/>
      <c r="E118"/>
      <c r="F118"/>
      <c r="G118"/>
      <c r="H118"/>
      <c r="I118"/>
    </row>
    <row r="119" spans="3:9">
      <c r="C119"/>
      <c r="D119"/>
      <c r="E119"/>
      <c r="F119"/>
      <c r="G119"/>
      <c r="H119"/>
      <c r="I119"/>
    </row>
    <row r="120" spans="3:9">
      <c r="C120"/>
      <c r="D120"/>
      <c r="E120"/>
      <c r="F120"/>
      <c r="G120"/>
      <c r="H120"/>
      <c r="I120"/>
    </row>
    <row r="121" spans="3:9">
      <c r="C121"/>
      <c r="D121"/>
      <c r="E121"/>
      <c r="F121"/>
      <c r="G121"/>
      <c r="H121"/>
      <c r="I121"/>
    </row>
    <row r="122" spans="3:9">
      <c r="C122"/>
      <c r="D122"/>
      <c r="E122"/>
      <c r="F122"/>
      <c r="G122"/>
      <c r="H122"/>
      <c r="I122"/>
    </row>
    <row r="123" spans="3:9">
      <c r="C123"/>
      <c r="D123"/>
      <c r="E123"/>
      <c r="F123"/>
      <c r="G123"/>
      <c r="H123"/>
      <c r="I123"/>
    </row>
    <row r="124" spans="3:9">
      <c r="C124"/>
      <c r="D124"/>
      <c r="E124"/>
      <c r="F124"/>
      <c r="G124"/>
      <c r="H124"/>
      <c r="I124"/>
    </row>
    <row r="125" spans="3:9">
      <c r="C125"/>
      <c r="D125"/>
      <c r="E125"/>
      <c r="F125"/>
      <c r="G125"/>
      <c r="H125"/>
      <c r="I125"/>
    </row>
    <row r="126" spans="3:9">
      <c r="C126"/>
      <c r="D126"/>
      <c r="E126"/>
      <c r="F126"/>
      <c r="G126"/>
      <c r="H126"/>
      <c r="I126"/>
    </row>
    <row r="127" spans="3:9">
      <c r="C127"/>
      <c r="D127"/>
      <c r="E127"/>
      <c r="F127"/>
      <c r="G127"/>
      <c r="H127"/>
      <c r="I127"/>
    </row>
    <row r="128" spans="3:9">
      <c r="C128"/>
      <c r="D128"/>
      <c r="E128"/>
      <c r="F128"/>
      <c r="G128"/>
      <c r="H128"/>
      <c r="I128"/>
    </row>
    <row r="129" spans="3:9">
      <c r="C129"/>
      <c r="D129"/>
      <c r="E129"/>
      <c r="F129"/>
      <c r="G129"/>
      <c r="H129"/>
      <c r="I129"/>
    </row>
    <row r="130" spans="3:9">
      <c r="C130"/>
      <c r="D130"/>
      <c r="E130"/>
      <c r="F130"/>
      <c r="G130"/>
      <c r="H130"/>
      <c r="I130"/>
    </row>
    <row r="131" spans="3:9">
      <c r="C131"/>
      <c r="D131"/>
      <c r="E131"/>
      <c r="F131"/>
      <c r="G131"/>
      <c r="H131"/>
      <c r="I131"/>
    </row>
    <row r="132" spans="3:9">
      <c r="C132"/>
      <c r="D132"/>
      <c r="E132"/>
      <c r="F132"/>
      <c r="G132"/>
      <c r="H132"/>
      <c r="I132"/>
    </row>
    <row r="133" spans="3:9">
      <c r="C133"/>
      <c r="D133"/>
      <c r="E133"/>
      <c r="F133"/>
      <c r="G133"/>
      <c r="H133"/>
      <c r="I133"/>
    </row>
    <row r="134" spans="3:9">
      <c r="C134"/>
      <c r="D134"/>
      <c r="E134"/>
      <c r="F134"/>
      <c r="G134"/>
      <c r="H134"/>
      <c r="I134"/>
    </row>
    <row r="135" spans="3:9">
      <c r="C135"/>
      <c r="D135"/>
      <c r="E135"/>
      <c r="F135"/>
      <c r="G135"/>
      <c r="H135"/>
      <c r="I135"/>
    </row>
    <row r="136" spans="3:9">
      <c r="C136"/>
      <c r="D136"/>
      <c r="E136"/>
      <c r="F136"/>
      <c r="G136"/>
      <c r="H136"/>
      <c r="I136"/>
    </row>
    <row r="137" spans="3:9">
      <c r="C137"/>
      <c r="D137"/>
      <c r="E137"/>
      <c r="F137"/>
      <c r="G137"/>
      <c r="H137"/>
      <c r="I137"/>
    </row>
    <row r="138" spans="3:9">
      <c r="C138"/>
      <c r="D138"/>
      <c r="E138"/>
      <c r="F138"/>
      <c r="G138"/>
      <c r="H138"/>
      <c r="I138"/>
    </row>
    <row r="139" spans="3:9">
      <c r="C139"/>
      <c r="D139"/>
      <c r="E139"/>
      <c r="F139"/>
      <c r="G139"/>
      <c r="H139"/>
      <c r="I139"/>
    </row>
    <row r="140" spans="3:9">
      <c r="C140"/>
      <c r="D140"/>
      <c r="E140"/>
      <c r="F140"/>
      <c r="G140"/>
      <c r="H140"/>
      <c r="I140"/>
    </row>
    <row r="141" spans="3:9">
      <c r="C141"/>
      <c r="D141"/>
      <c r="E141"/>
      <c r="F141"/>
      <c r="G141"/>
      <c r="H141"/>
      <c r="I141"/>
    </row>
    <row r="142" spans="3:9">
      <c r="C142"/>
      <c r="D142"/>
      <c r="E142"/>
      <c r="F142"/>
      <c r="G142"/>
      <c r="H142"/>
      <c r="I142"/>
    </row>
    <row r="143" spans="3:9">
      <c r="C143"/>
      <c r="D143"/>
      <c r="E143"/>
      <c r="F143"/>
      <c r="G143"/>
      <c r="H143"/>
      <c r="I143"/>
    </row>
    <row r="144" spans="3:9">
      <c r="C144"/>
      <c r="D144"/>
      <c r="E144"/>
      <c r="F144"/>
      <c r="G144"/>
      <c r="H144"/>
      <c r="I144"/>
    </row>
    <row r="145" spans="3:9">
      <c r="C145"/>
      <c r="D145"/>
      <c r="E145"/>
      <c r="F145"/>
      <c r="G145"/>
      <c r="H145"/>
      <c r="I145"/>
    </row>
    <row r="146" spans="3:9">
      <c r="C146"/>
      <c r="D146"/>
      <c r="E146"/>
      <c r="F146"/>
      <c r="G146"/>
      <c r="H146"/>
      <c r="I146"/>
    </row>
    <row r="147" spans="3:9">
      <c r="C147"/>
      <c r="D147"/>
      <c r="E147"/>
      <c r="F147"/>
      <c r="G147"/>
      <c r="H147"/>
      <c r="I147"/>
    </row>
    <row r="148" spans="3:9">
      <c r="C148"/>
      <c r="D148"/>
      <c r="E148"/>
      <c r="F148"/>
      <c r="G148"/>
      <c r="H148"/>
      <c r="I148"/>
    </row>
    <row r="149" spans="3:9">
      <c r="C149"/>
      <c r="D149"/>
      <c r="E149"/>
      <c r="F149"/>
      <c r="G149"/>
      <c r="H149"/>
      <c r="I149"/>
    </row>
    <row r="150" spans="3:9">
      <c r="C150"/>
      <c r="D150"/>
      <c r="E150"/>
      <c r="F150"/>
      <c r="G150"/>
      <c r="H150"/>
      <c r="I150"/>
    </row>
    <row r="151" spans="3:9">
      <c r="C151"/>
      <c r="D151"/>
      <c r="E151"/>
      <c r="F151"/>
      <c r="G151"/>
      <c r="H151"/>
      <c r="I151"/>
    </row>
    <row r="152" spans="3:9" ht="13.5" thickBot="1">
      <c r="C152"/>
      <c r="D152"/>
      <c r="E152"/>
      <c r="F152"/>
      <c r="G152"/>
      <c r="H152"/>
      <c r="I152"/>
    </row>
    <row r="153" spans="3:9">
      <c r="C153"/>
      <c r="D153" s="102" t="e">
        <f t="shared" ref="D153:E153" si="1">#REF!</f>
        <v>#REF!</v>
      </c>
      <c r="E153" s="103" t="e">
        <f t="shared" si="1"/>
        <v>#REF!</v>
      </c>
      <c r="F153"/>
      <c r="G153"/>
      <c r="H153"/>
      <c r="I153"/>
    </row>
    <row r="154" spans="3:9">
      <c r="C154"/>
      <c r="D154"/>
      <c r="E154"/>
      <c r="F154"/>
      <c r="G154"/>
      <c r="H154"/>
      <c r="I154"/>
    </row>
    <row r="155" spans="3:9">
      <c r="C155"/>
      <c r="D155"/>
      <c r="E155"/>
      <c r="F155"/>
      <c r="G155"/>
      <c r="H155"/>
      <c r="I155"/>
    </row>
    <row r="156" spans="3:9">
      <c r="C156"/>
      <c r="D156"/>
      <c r="E156"/>
      <c r="F156"/>
      <c r="G156"/>
      <c r="H156"/>
      <c r="I156"/>
    </row>
    <row r="157" spans="3:9">
      <c r="C157"/>
      <c r="D157"/>
      <c r="E157"/>
      <c r="F157"/>
      <c r="G157"/>
      <c r="H157"/>
      <c r="I157"/>
    </row>
    <row r="158" spans="3:9">
      <c r="C158"/>
      <c r="D158"/>
      <c r="E158"/>
      <c r="F158"/>
      <c r="G158"/>
      <c r="H158"/>
      <c r="I158"/>
    </row>
    <row r="159" spans="3:9">
      <c r="C159"/>
      <c r="D159"/>
      <c r="E159"/>
      <c r="F159"/>
      <c r="G159"/>
      <c r="H159"/>
      <c r="I159"/>
    </row>
    <row r="160" spans="3:9">
      <c r="C160"/>
      <c r="D160"/>
      <c r="E160"/>
      <c r="F160"/>
      <c r="G160"/>
      <c r="H160"/>
      <c r="I160"/>
    </row>
    <row r="161" spans="3:9">
      <c r="C161"/>
      <c r="D161"/>
      <c r="E161"/>
      <c r="F161"/>
      <c r="G161"/>
      <c r="H161"/>
      <c r="I161"/>
    </row>
    <row r="162" spans="3:9">
      <c r="C162"/>
      <c r="D162"/>
      <c r="E162"/>
      <c r="F162"/>
      <c r="G162"/>
      <c r="H162"/>
      <c r="I162"/>
    </row>
    <row r="163" spans="3:9">
      <c r="C163"/>
      <c r="D163"/>
      <c r="E163"/>
      <c r="F163"/>
      <c r="G163"/>
      <c r="H163"/>
      <c r="I163"/>
    </row>
    <row r="164" spans="3:9">
      <c r="C164"/>
      <c r="D164"/>
      <c r="E164"/>
      <c r="F164"/>
      <c r="G164"/>
      <c r="H164"/>
      <c r="I164"/>
    </row>
    <row r="165" spans="3:9">
      <c r="C165"/>
      <c r="D165"/>
      <c r="E165"/>
      <c r="F165"/>
      <c r="G165"/>
      <c r="H165"/>
      <c r="I165"/>
    </row>
    <row r="166" spans="3:9">
      <c r="C166"/>
      <c r="D166"/>
      <c r="E166"/>
      <c r="F166"/>
      <c r="G166"/>
      <c r="H166"/>
      <c r="I166"/>
    </row>
    <row r="167" spans="3:9">
      <c r="C167"/>
      <c r="D167"/>
      <c r="E167"/>
      <c r="F167"/>
      <c r="G167"/>
      <c r="H167"/>
      <c r="I167"/>
    </row>
    <row r="168" spans="3:9">
      <c r="C168"/>
      <c r="D168"/>
      <c r="E168"/>
      <c r="F168"/>
      <c r="G168"/>
      <c r="H168"/>
      <c r="I168"/>
    </row>
    <row r="169" spans="3:9">
      <c r="C169"/>
      <c r="D169"/>
      <c r="E169"/>
      <c r="F169"/>
      <c r="G169"/>
      <c r="H169"/>
      <c r="I169"/>
    </row>
    <row r="170" spans="3:9">
      <c r="C170"/>
      <c r="D170"/>
      <c r="E170"/>
      <c r="F170"/>
      <c r="G170"/>
      <c r="H170"/>
      <c r="I170"/>
    </row>
    <row r="171" spans="3:9">
      <c r="C171"/>
      <c r="D171"/>
      <c r="E171"/>
      <c r="F171"/>
      <c r="G171"/>
      <c r="H171"/>
      <c r="I171"/>
    </row>
    <row r="172" spans="3:9">
      <c r="C172"/>
      <c r="D172"/>
      <c r="E172"/>
      <c r="F172"/>
      <c r="G172"/>
      <c r="H172"/>
      <c r="I172"/>
    </row>
    <row r="173" spans="3:9">
      <c r="C173"/>
      <c r="D173"/>
      <c r="E173"/>
      <c r="F173"/>
      <c r="G173"/>
      <c r="H173"/>
      <c r="I173"/>
    </row>
    <row r="174" spans="3:9">
      <c r="C174"/>
      <c r="D174"/>
      <c r="E174"/>
      <c r="F174"/>
      <c r="G174"/>
      <c r="H174"/>
      <c r="I174"/>
    </row>
    <row r="175" spans="3:9">
      <c r="C175"/>
      <c r="D175"/>
      <c r="E175"/>
      <c r="F175"/>
      <c r="G175"/>
      <c r="H175"/>
      <c r="I175"/>
    </row>
    <row r="176" spans="3:9">
      <c r="C176"/>
      <c r="D176"/>
      <c r="E176"/>
      <c r="F176"/>
      <c r="G176"/>
      <c r="H176"/>
      <c r="I176"/>
    </row>
    <row r="177" spans="3:9">
      <c r="C177"/>
      <c r="D177"/>
      <c r="E177"/>
      <c r="F177"/>
      <c r="G177"/>
      <c r="H177"/>
      <c r="I177"/>
    </row>
    <row r="178" spans="3:9">
      <c r="C178"/>
      <c r="D178"/>
      <c r="E178"/>
      <c r="F178"/>
      <c r="G178"/>
      <c r="H178"/>
      <c r="I178"/>
    </row>
    <row r="179" spans="3:9">
      <c r="C179"/>
      <c r="D179"/>
      <c r="E179"/>
      <c r="F179"/>
      <c r="G179"/>
      <c r="H179"/>
      <c r="I179"/>
    </row>
    <row r="180" spans="3:9">
      <c r="C180"/>
      <c r="D180"/>
      <c r="E180"/>
      <c r="F180"/>
      <c r="G180"/>
      <c r="H180"/>
      <c r="I180"/>
    </row>
    <row r="181" spans="3:9">
      <c r="C181"/>
      <c r="D181"/>
      <c r="E181"/>
      <c r="F181"/>
      <c r="G181"/>
      <c r="H181"/>
      <c r="I181"/>
    </row>
    <row r="182" spans="3:9">
      <c r="C182"/>
      <c r="D182"/>
      <c r="E182"/>
      <c r="F182"/>
      <c r="G182"/>
      <c r="H182"/>
      <c r="I182"/>
    </row>
    <row r="183" spans="3:9">
      <c r="C183"/>
      <c r="D183"/>
      <c r="E183"/>
      <c r="F183"/>
      <c r="G183"/>
      <c r="H183"/>
      <c r="I183"/>
    </row>
    <row r="184" spans="3:9">
      <c r="C184"/>
      <c r="D184"/>
      <c r="E184"/>
      <c r="F184"/>
      <c r="G184"/>
      <c r="H184"/>
      <c r="I184"/>
    </row>
    <row r="185" spans="3:9">
      <c r="C185"/>
      <c r="D185"/>
      <c r="E185"/>
      <c r="F185"/>
      <c r="G185"/>
      <c r="H185"/>
      <c r="I185"/>
    </row>
    <row r="186" spans="3:9">
      <c r="C186"/>
      <c r="D186"/>
      <c r="E186"/>
      <c r="F186"/>
      <c r="G186"/>
      <c r="H186"/>
      <c r="I186"/>
    </row>
    <row r="187" spans="3:9">
      <c r="C187"/>
      <c r="D187"/>
      <c r="E187"/>
      <c r="F187"/>
      <c r="G187"/>
      <c r="H187"/>
      <c r="I187"/>
    </row>
    <row r="188" spans="3:9">
      <c r="C188"/>
      <c r="D188"/>
      <c r="E188"/>
      <c r="F188"/>
      <c r="G188"/>
      <c r="H188"/>
      <c r="I188"/>
    </row>
    <row r="189" spans="3:9">
      <c r="C189"/>
      <c r="D189"/>
      <c r="E189"/>
      <c r="F189"/>
      <c r="G189"/>
      <c r="H189"/>
      <c r="I189"/>
    </row>
    <row r="190" spans="3:9">
      <c r="C190"/>
      <c r="D190"/>
      <c r="E190"/>
      <c r="F190"/>
      <c r="G190"/>
      <c r="H190"/>
      <c r="I190"/>
    </row>
    <row r="191" spans="3:9">
      <c r="C191"/>
      <c r="D191"/>
      <c r="E191"/>
      <c r="F191"/>
      <c r="G191"/>
      <c r="H191"/>
      <c r="I191"/>
    </row>
    <row r="192" spans="3:9">
      <c r="C192"/>
      <c r="D192"/>
      <c r="E192"/>
      <c r="F192"/>
      <c r="G192"/>
      <c r="H192"/>
      <c r="I192"/>
    </row>
    <row r="193" spans="3:9">
      <c r="C193"/>
      <c r="D193"/>
      <c r="E193"/>
      <c r="F193"/>
      <c r="G193"/>
      <c r="H193"/>
      <c r="I193"/>
    </row>
    <row r="194" spans="3:9">
      <c r="C194"/>
      <c r="D194"/>
      <c r="E194"/>
      <c r="F194"/>
      <c r="G194"/>
      <c r="H194"/>
      <c r="I194"/>
    </row>
    <row r="195" spans="3:9">
      <c r="C195"/>
      <c r="D195"/>
      <c r="E195"/>
      <c r="F195"/>
      <c r="G195"/>
      <c r="H195"/>
      <c r="I195"/>
    </row>
    <row r="196" spans="3:9">
      <c r="C196"/>
      <c r="D196"/>
      <c r="E196"/>
      <c r="F196"/>
      <c r="G196"/>
      <c r="H196"/>
      <c r="I196"/>
    </row>
    <row r="197" spans="3:9">
      <c r="C197"/>
      <c r="D197"/>
      <c r="E197"/>
      <c r="F197"/>
      <c r="G197"/>
      <c r="H197"/>
      <c r="I197"/>
    </row>
    <row r="198" spans="3:9">
      <c r="C198"/>
      <c r="D198"/>
      <c r="E198"/>
      <c r="F198"/>
      <c r="G198"/>
      <c r="H198"/>
      <c r="I198"/>
    </row>
    <row r="199" spans="3:9">
      <c r="C199"/>
      <c r="D199"/>
      <c r="E199"/>
      <c r="F199"/>
      <c r="G199"/>
      <c r="H199"/>
      <c r="I199"/>
    </row>
    <row r="200" spans="3:9">
      <c r="C200"/>
      <c r="D200"/>
      <c r="E200"/>
      <c r="F200"/>
      <c r="G200"/>
      <c r="H200"/>
      <c r="I200"/>
    </row>
    <row r="201" spans="3:9">
      <c r="C201"/>
      <c r="D201"/>
      <c r="E201"/>
      <c r="F201"/>
      <c r="G201"/>
      <c r="H201"/>
      <c r="I201"/>
    </row>
    <row r="202" spans="3:9">
      <c r="C202"/>
      <c r="D202"/>
      <c r="E202"/>
      <c r="F202"/>
      <c r="G202"/>
      <c r="H202"/>
      <c r="I202"/>
    </row>
    <row r="203" spans="3:9">
      <c r="C203"/>
      <c r="D203"/>
      <c r="E203"/>
      <c r="F203"/>
      <c r="G203"/>
      <c r="H203"/>
      <c r="I203"/>
    </row>
    <row r="204" spans="3:9">
      <c r="C204"/>
      <c r="D204"/>
      <c r="E204"/>
      <c r="F204"/>
      <c r="G204"/>
      <c r="H204"/>
      <c r="I204"/>
    </row>
    <row r="205" spans="3:9">
      <c r="C205"/>
      <c r="D205"/>
      <c r="E205"/>
      <c r="F205"/>
      <c r="G205"/>
      <c r="H205"/>
      <c r="I205"/>
    </row>
    <row r="206" spans="3:9">
      <c r="C206"/>
      <c r="D206"/>
      <c r="E206"/>
      <c r="F206"/>
      <c r="G206"/>
      <c r="H206"/>
      <c r="I206"/>
    </row>
    <row r="207" spans="3:9">
      <c r="C207"/>
      <c r="D207"/>
      <c r="E207"/>
      <c r="F207"/>
      <c r="G207"/>
      <c r="H207"/>
      <c r="I207"/>
    </row>
    <row r="208" spans="3:9">
      <c r="C208"/>
      <c r="D208"/>
      <c r="E208"/>
      <c r="F208"/>
      <c r="G208"/>
      <c r="H208"/>
      <c r="I208"/>
    </row>
    <row r="209" spans="3:9">
      <c r="C209"/>
      <c r="D209"/>
      <c r="E209"/>
      <c r="F209"/>
      <c r="G209"/>
      <c r="H209"/>
      <c r="I209"/>
    </row>
    <row r="210" spans="3:9">
      <c r="C210"/>
      <c r="D210"/>
      <c r="E210"/>
      <c r="F210"/>
      <c r="G210"/>
      <c r="H210"/>
      <c r="I210"/>
    </row>
    <row r="211" spans="3:9">
      <c r="C211"/>
      <c r="D211"/>
      <c r="E211"/>
      <c r="F211"/>
      <c r="G211"/>
      <c r="H211"/>
      <c r="I211"/>
    </row>
    <row r="212" spans="3:9">
      <c r="C212"/>
      <c r="D212"/>
      <c r="E212"/>
      <c r="F212"/>
      <c r="G212"/>
      <c r="H212"/>
      <c r="I212"/>
    </row>
    <row r="213" spans="3:9">
      <c r="C213"/>
      <c r="D213"/>
      <c r="E213"/>
      <c r="F213"/>
      <c r="G213"/>
      <c r="H213"/>
      <c r="I213"/>
    </row>
    <row r="214" spans="3:9">
      <c r="C214"/>
      <c r="D214"/>
      <c r="E214"/>
      <c r="F214"/>
      <c r="G214"/>
      <c r="H214"/>
      <c r="I214"/>
    </row>
    <row r="215" spans="3:9">
      <c r="C215"/>
      <c r="D215"/>
      <c r="E215"/>
      <c r="F215"/>
      <c r="G215"/>
      <c r="H215"/>
      <c r="I215"/>
    </row>
    <row r="216" spans="3:9">
      <c r="C216"/>
      <c r="D216"/>
      <c r="E216"/>
      <c r="F216"/>
      <c r="G216"/>
      <c r="H216"/>
      <c r="I216"/>
    </row>
    <row r="217" spans="3:9">
      <c r="C217"/>
      <c r="D217"/>
      <c r="E217"/>
      <c r="F217"/>
      <c r="G217"/>
      <c r="H217"/>
      <c r="I217"/>
    </row>
    <row r="218" spans="3:9">
      <c r="C218"/>
      <c r="D218"/>
      <c r="E218"/>
      <c r="F218"/>
      <c r="G218"/>
      <c r="H218"/>
      <c r="I218"/>
    </row>
    <row r="219" spans="3:9">
      <c r="C219"/>
      <c r="D219"/>
      <c r="E219"/>
      <c r="F219"/>
      <c r="G219"/>
      <c r="H219"/>
      <c r="I219"/>
    </row>
    <row r="220" spans="3:9">
      <c r="C220"/>
      <c r="D220"/>
      <c r="E220"/>
      <c r="F220"/>
      <c r="G220"/>
      <c r="H220"/>
      <c r="I220"/>
    </row>
    <row r="221" spans="3:9">
      <c r="C221"/>
      <c r="D221"/>
      <c r="E221"/>
      <c r="F221"/>
      <c r="G221"/>
      <c r="H221"/>
      <c r="I221"/>
    </row>
    <row r="222" spans="3:9">
      <c r="C222"/>
      <c r="D222"/>
      <c r="E222"/>
      <c r="F222"/>
      <c r="G222"/>
      <c r="H222"/>
      <c r="I222"/>
    </row>
    <row r="223" spans="3:9">
      <c r="C223"/>
      <c r="D223"/>
      <c r="E223"/>
      <c r="F223"/>
      <c r="G223"/>
      <c r="H223"/>
      <c r="I223"/>
    </row>
    <row r="224" spans="3:9">
      <c r="C224"/>
      <c r="D224"/>
      <c r="E224"/>
      <c r="F224"/>
      <c r="G224"/>
      <c r="H224"/>
      <c r="I224"/>
    </row>
    <row r="225" spans="3:9">
      <c r="C225"/>
      <c r="D225"/>
      <c r="E225"/>
      <c r="F225"/>
      <c r="G225"/>
      <c r="H225"/>
      <c r="I225"/>
    </row>
    <row r="226" spans="3:9">
      <c r="C226"/>
      <c r="D226"/>
      <c r="E226"/>
      <c r="F226"/>
      <c r="G226"/>
      <c r="H226"/>
      <c r="I226"/>
    </row>
    <row r="227" spans="3:9">
      <c r="C227"/>
      <c r="D227"/>
      <c r="E227"/>
      <c r="F227"/>
      <c r="G227"/>
      <c r="H227"/>
      <c r="I227"/>
    </row>
    <row r="228" spans="3:9">
      <c r="C228"/>
      <c r="D228"/>
      <c r="E228"/>
      <c r="F228"/>
      <c r="G228"/>
      <c r="H228"/>
      <c r="I228"/>
    </row>
    <row r="229" spans="3:9">
      <c r="C229"/>
      <c r="D229"/>
      <c r="E229"/>
      <c r="F229"/>
      <c r="G229"/>
      <c r="H229"/>
      <c r="I229"/>
    </row>
    <row r="230" spans="3:9">
      <c r="C230"/>
      <c r="D230"/>
      <c r="E230"/>
      <c r="F230"/>
      <c r="G230"/>
      <c r="H230"/>
      <c r="I230"/>
    </row>
    <row r="231" spans="3:9">
      <c r="C231"/>
      <c r="D231"/>
      <c r="E231"/>
      <c r="F231"/>
      <c r="G231"/>
      <c r="H231"/>
      <c r="I231"/>
    </row>
    <row r="232" spans="3:9">
      <c r="C232"/>
      <c r="D232"/>
      <c r="E232"/>
      <c r="F232"/>
      <c r="G232"/>
      <c r="H232"/>
      <c r="I232"/>
    </row>
    <row r="233" spans="3:9">
      <c r="C233"/>
      <c r="D233"/>
      <c r="E233"/>
      <c r="F233"/>
      <c r="G233"/>
      <c r="H233"/>
      <c r="I233"/>
    </row>
    <row r="234" spans="3:9">
      <c r="C234"/>
      <c r="D234"/>
      <c r="E234"/>
      <c r="F234"/>
      <c r="G234"/>
      <c r="H234"/>
      <c r="I234"/>
    </row>
    <row r="235" spans="3:9">
      <c r="C235"/>
      <c r="D235"/>
      <c r="E235"/>
      <c r="F235"/>
      <c r="G235"/>
      <c r="H235"/>
      <c r="I235"/>
    </row>
    <row r="236" spans="3:9">
      <c r="C236"/>
      <c r="D236"/>
      <c r="E236"/>
      <c r="F236"/>
      <c r="G236"/>
      <c r="H236"/>
      <c r="I236"/>
    </row>
    <row r="237" spans="3:9">
      <c r="C237"/>
      <c r="D237"/>
      <c r="E237"/>
      <c r="F237"/>
      <c r="G237"/>
      <c r="H237"/>
      <c r="I237"/>
    </row>
    <row r="238" spans="3:9">
      <c r="C238"/>
      <c r="D238"/>
      <c r="E238"/>
      <c r="F238"/>
      <c r="G238"/>
      <c r="H238"/>
      <c r="I238"/>
    </row>
    <row r="239" spans="3:9">
      <c r="C239"/>
      <c r="D239"/>
      <c r="E239"/>
      <c r="F239"/>
      <c r="G239"/>
      <c r="H239"/>
      <c r="I239"/>
    </row>
    <row r="240" spans="3:9">
      <c r="C240"/>
      <c r="D240"/>
      <c r="E240"/>
      <c r="F240"/>
      <c r="G240"/>
      <c r="H240"/>
      <c r="I240"/>
    </row>
    <row r="241" spans="3:9">
      <c r="C241"/>
      <c r="D241"/>
      <c r="E241"/>
      <c r="F241"/>
      <c r="G241"/>
      <c r="H241"/>
      <c r="I241"/>
    </row>
    <row r="242" spans="3:9">
      <c r="C242"/>
      <c r="D242"/>
      <c r="E242"/>
      <c r="F242"/>
      <c r="G242"/>
      <c r="H242"/>
      <c r="I242"/>
    </row>
    <row r="243" spans="3:9">
      <c r="C243"/>
      <c r="D243"/>
      <c r="E243"/>
      <c r="F243"/>
      <c r="G243"/>
      <c r="H243"/>
      <c r="I243"/>
    </row>
    <row r="244" spans="3:9">
      <c r="C244"/>
      <c r="D244"/>
      <c r="E244"/>
      <c r="F244"/>
      <c r="G244"/>
      <c r="H244"/>
      <c r="I244"/>
    </row>
    <row r="245" spans="3:9">
      <c r="C245"/>
      <c r="D245"/>
      <c r="E245"/>
      <c r="F245"/>
      <c r="G245"/>
      <c r="H245"/>
      <c r="I245"/>
    </row>
    <row r="246" spans="3:9">
      <c r="C246"/>
      <c r="D246"/>
      <c r="E246"/>
      <c r="F246"/>
      <c r="G246"/>
      <c r="H246"/>
      <c r="I246"/>
    </row>
    <row r="247" spans="3:9">
      <c r="C247"/>
      <c r="D247"/>
      <c r="E247"/>
      <c r="F247"/>
      <c r="G247"/>
      <c r="H247"/>
      <c r="I247"/>
    </row>
    <row r="248" spans="3:9">
      <c r="C248"/>
      <c r="D248"/>
      <c r="E248"/>
      <c r="F248"/>
      <c r="G248"/>
      <c r="H248"/>
      <c r="I248"/>
    </row>
    <row r="249" spans="3:9">
      <c r="C249"/>
      <c r="D249"/>
      <c r="E249"/>
      <c r="F249"/>
      <c r="G249"/>
      <c r="H249"/>
      <c r="I249"/>
    </row>
    <row r="250" spans="3:9">
      <c r="C250"/>
      <c r="D250"/>
      <c r="E250"/>
      <c r="F250"/>
      <c r="G250"/>
      <c r="H250"/>
      <c r="I250"/>
    </row>
    <row r="251" spans="3:9">
      <c r="C251"/>
      <c r="D251"/>
      <c r="E251"/>
      <c r="F251"/>
      <c r="G251"/>
      <c r="H251"/>
      <c r="I251"/>
    </row>
    <row r="252" spans="3:9">
      <c r="C252"/>
      <c r="D252"/>
      <c r="E252"/>
      <c r="F252"/>
      <c r="G252"/>
      <c r="H252"/>
      <c r="I252"/>
    </row>
    <row r="253" spans="3:9">
      <c r="C253"/>
      <c r="D253"/>
      <c r="E253"/>
      <c r="F253"/>
      <c r="G253"/>
      <c r="H253"/>
      <c r="I253"/>
    </row>
    <row r="254" spans="3:9">
      <c r="C254"/>
      <c r="D254"/>
      <c r="E254"/>
      <c r="F254"/>
      <c r="G254"/>
      <c r="H254"/>
      <c r="I254"/>
    </row>
    <row r="255" spans="3:9">
      <c r="C255"/>
      <c r="D255"/>
      <c r="E255"/>
      <c r="F255"/>
      <c r="G255"/>
      <c r="H255"/>
      <c r="I255"/>
    </row>
    <row r="256" spans="3:9">
      <c r="C256"/>
      <c r="D256"/>
      <c r="E256"/>
      <c r="F256"/>
      <c r="G256"/>
      <c r="H256"/>
      <c r="I256"/>
    </row>
    <row r="257" spans="3:9">
      <c r="C257"/>
      <c r="D257"/>
      <c r="E257"/>
      <c r="F257"/>
      <c r="G257"/>
      <c r="H257"/>
      <c r="I257"/>
    </row>
    <row r="258" spans="3:9">
      <c r="C258"/>
      <c r="D258"/>
      <c r="E258"/>
      <c r="F258"/>
      <c r="G258"/>
      <c r="H258"/>
      <c r="I258"/>
    </row>
    <row r="259" spans="3:9">
      <c r="C259"/>
      <c r="D259"/>
      <c r="E259"/>
      <c r="F259"/>
      <c r="G259"/>
      <c r="H259"/>
      <c r="I259"/>
    </row>
    <row r="260" spans="3:9">
      <c r="C260"/>
      <c r="D260"/>
      <c r="E260"/>
      <c r="F260"/>
      <c r="G260"/>
      <c r="H260"/>
      <c r="I260"/>
    </row>
    <row r="261" spans="3:9">
      <c r="C261"/>
      <c r="D261"/>
      <c r="E261"/>
      <c r="F261"/>
      <c r="G261"/>
      <c r="H261"/>
      <c r="I261"/>
    </row>
    <row r="262" spans="3:9">
      <c r="C262"/>
      <c r="D262"/>
      <c r="E262"/>
      <c r="F262"/>
      <c r="G262"/>
      <c r="H262"/>
      <c r="I262"/>
    </row>
    <row r="263" spans="3:9">
      <c r="C263"/>
      <c r="D263"/>
      <c r="E263"/>
      <c r="F263"/>
      <c r="G263"/>
      <c r="H263"/>
      <c r="I263"/>
    </row>
    <row r="264" spans="3:9">
      <c r="C264"/>
      <c r="D264"/>
      <c r="E264"/>
      <c r="F264"/>
      <c r="G264"/>
      <c r="H264"/>
      <c r="I264"/>
    </row>
    <row r="265" spans="3:9">
      <c r="C265"/>
      <c r="D265"/>
      <c r="E265"/>
      <c r="F265"/>
      <c r="G265"/>
      <c r="H265"/>
      <c r="I265"/>
    </row>
    <row r="266" spans="3:9">
      <c r="C266"/>
      <c r="D266"/>
      <c r="E266"/>
      <c r="F266"/>
      <c r="G266"/>
      <c r="H266"/>
      <c r="I266"/>
    </row>
    <row r="267" spans="3:9">
      <c r="C267"/>
      <c r="D267"/>
      <c r="E267"/>
      <c r="F267"/>
      <c r="G267"/>
      <c r="H267"/>
      <c r="I267"/>
    </row>
    <row r="268" spans="3:9">
      <c r="C268"/>
      <c r="D268"/>
      <c r="E268"/>
      <c r="F268"/>
      <c r="G268"/>
      <c r="H268"/>
      <c r="I268"/>
    </row>
    <row r="269" spans="3:9">
      <c r="C269"/>
      <c r="D269"/>
      <c r="E269"/>
      <c r="F269"/>
      <c r="G269"/>
      <c r="H269"/>
      <c r="I269"/>
    </row>
    <row r="270" spans="3:9">
      <c r="C270"/>
      <c r="D270"/>
      <c r="E270"/>
      <c r="F270"/>
      <c r="G270"/>
      <c r="H270"/>
      <c r="I270"/>
    </row>
    <row r="271" spans="3:9">
      <c r="C271"/>
      <c r="D271"/>
      <c r="E271"/>
      <c r="F271"/>
      <c r="G271"/>
      <c r="H271"/>
      <c r="I271"/>
    </row>
    <row r="272" spans="3:9">
      <c r="C272"/>
      <c r="D272"/>
      <c r="E272"/>
      <c r="F272"/>
      <c r="G272"/>
      <c r="H272"/>
      <c r="I272"/>
    </row>
    <row r="273" spans="3:9">
      <c r="C273"/>
      <c r="D273"/>
      <c r="E273"/>
      <c r="F273"/>
      <c r="G273"/>
      <c r="H273"/>
      <c r="I273"/>
    </row>
    <row r="274" spans="3:9">
      <c r="C274"/>
      <c r="D274"/>
      <c r="E274"/>
      <c r="F274"/>
      <c r="G274"/>
      <c r="H274"/>
      <c r="I274"/>
    </row>
    <row r="275" spans="3:9">
      <c r="C275"/>
      <c r="D275"/>
      <c r="E275"/>
      <c r="F275"/>
      <c r="G275"/>
      <c r="H275"/>
      <c r="I275"/>
    </row>
    <row r="276" spans="3:9">
      <c r="C276"/>
      <c r="D276"/>
      <c r="E276"/>
      <c r="F276"/>
      <c r="G276"/>
      <c r="H276"/>
      <c r="I276"/>
    </row>
    <row r="277" spans="3:9">
      <c r="C277"/>
      <c r="D277"/>
      <c r="E277"/>
      <c r="F277"/>
      <c r="G277"/>
      <c r="H277"/>
      <c r="I277"/>
    </row>
    <row r="278" spans="3:9">
      <c r="C278"/>
      <c r="D278"/>
      <c r="E278"/>
      <c r="F278"/>
      <c r="G278"/>
      <c r="H278"/>
      <c r="I278"/>
    </row>
    <row r="279" spans="3:9">
      <c r="C279"/>
      <c r="D279"/>
      <c r="E279"/>
      <c r="F279"/>
      <c r="G279"/>
      <c r="H279"/>
      <c r="I279"/>
    </row>
    <row r="280" spans="3:9">
      <c r="C280"/>
      <c r="D280"/>
      <c r="E280"/>
      <c r="F280"/>
      <c r="G280"/>
      <c r="H280"/>
      <c r="I280"/>
    </row>
    <row r="281" spans="3:9">
      <c r="C281"/>
      <c r="D281"/>
      <c r="E281"/>
      <c r="F281"/>
      <c r="G281"/>
      <c r="H281"/>
      <c r="I281"/>
    </row>
    <row r="282" spans="3:9">
      <c r="C282"/>
      <c r="D282"/>
      <c r="E282"/>
      <c r="F282"/>
      <c r="G282"/>
      <c r="H282"/>
      <c r="I282"/>
    </row>
    <row r="283" spans="3:9">
      <c r="C283"/>
      <c r="D283"/>
      <c r="E283"/>
      <c r="F283"/>
      <c r="G283"/>
      <c r="H283"/>
      <c r="I283"/>
    </row>
    <row r="284" spans="3:9">
      <c r="C284"/>
      <c r="D284"/>
      <c r="E284"/>
      <c r="F284"/>
      <c r="G284"/>
      <c r="H284"/>
      <c r="I284"/>
    </row>
    <row r="285" spans="3:9">
      <c r="C285"/>
      <c r="D285"/>
      <c r="E285"/>
      <c r="F285"/>
      <c r="G285"/>
      <c r="H285"/>
      <c r="I285"/>
    </row>
    <row r="286" spans="3:9">
      <c r="C286"/>
      <c r="D286"/>
      <c r="E286"/>
      <c r="F286"/>
      <c r="G286"/>
      <c r="H286"/>
      <c r="I286"/>
    </row>
    <row r="287" spans="3:9">
      <c r="C287"/>
      <c r="D287"/>
      <c r="E287"/>
      <c r="F287"/>
      <c r="G287"/>
      <c r="H287"/>
      <c r="I287"/>
    </row>
    <row r="288" spans="3:9">
      <c r="C288"/>
      <c r="D288"/>
      <c r="E288"/>
      <c r="F288"/>
      <c r="G288"/>
      <c r="H288"/>
      <c r="I288"/>
    </row>
    <row r="289" spans="3:9">
      <c r="C289"/>
      <c r="D289"/>
      <c r="E289"/>
      <c r="F289"/>
      <c r="G289"/>
      <c r="H289"/>
      <c r="I289"/>
    </row>
    <row r="290" spans="3:9">
      <c r="C290"/>
      <c r="D290"/>
      <c r="E290"/>
      <c r="F290"/>
      <c r="G290"/>
      <c r="H290"/>
      <c r="I290"/>
    </row>
    <row r="291" spans="3:9">
      <c r="C291"/>
      <c r="D291"/>
      <c r="E291"/>
      <c r="F291"/>
      <c r="G291"/>
      <c r="H291"/>
      <c r="I291"/>
    </row>
    <row r="292" spans="3:9">
      <c r="C292"/>
      <c r="D292"/>
      <c r="E292"/>
      <c r="F292"/>
      <c r="G292"/>
      <c r="H292"/>
      <c r="I292"/>
    </row>
    <row r="293" spans="3:9">
      <c r="C293"/>
      <c r="D293"/>
      <c r="E293"/>
      <c r="F293"/>
      <c r="G293"/>
      <c r="H293"/>
      <c r="I293"/>
    </row>
    <row r="294" spans="3:9">
      <c r="C294"/>
      <c r="D294"/>
      <c r="E294"/>
      <c r="F294"/>
      <c r="G294"/>
      <c r="H294"/>
      <c r="I294"/>
    </row>
    <row r="295" spans="3:9">
      <c r="C295"/>
      <c r="D295"/>
      <c r="E295"/>
      <c r="F295"/>
      <c r="G295"/>
      <c r="H295"/>
      <c r="I295"/>
    </row>
    <row r="296" spans="3:9">
      <c r="C296"/>
      <c r="D296"/>
      <c r="E296"/>
      <c r="F296"/>
      <c r="G296"/>
      <c r="H296"/>
      <c r="I296"/>
    </row>
    <row r="297" spans="3:9">
      <c r="C297"/>
      <c r="D297"/>
      <c r="E297"/>
      <c r="F297"/>
      <c r="G297"/>
      <c r="H297"/>
      <c r="I297"/>
    </row>
    <row r="298" spans="3:9">
      <c r="C298"/>
      <c r="D298"/>
      <c r="E298"/>
      <c r="F298"/>
      <c r="G298"/>
      <c r="H298"/>
      <c r="I298"/>
    </row>
    <row r="299" spans="3:9">
      <c r="C299"/>
      <c r="D299"/>
      <c r="E299"/>
      <c r="F299"/>
      <c r="G299"/>
      <c r="H299"/>
      <c r="I299"/>
    </row>
    <row r="300" spans="3:9">
      <c r="C300"/>
      <c r="D300"/>
      <c r="E300"/>
      <c r="F300"/>
      <c r="G300"/>
      <c r="H300"/>
      <c r="I300"/>
    </row>
    <row r="301" spans="3:9">
      <c r="C301"/>
      <c r="D301"/>
      <c r="E301"/>
      <c r="F301"/>
      <c r="G301"/>
      <c r="H301"/>
      <c r="I301"/>
    </row>
    <row r="302" spans="3:9">
      <c r="C302"/>
      <c r="D302"/>
      <c r="E302"/>
      <c r="F302"/>
      <c r="G302"/>
      <c r="H302"/>
      <c r="I302"/>
    </row>
    <row r="303" spans="3:9">
      <c r="C303"/>
      <c r="D303"/>
      <c r="E303"/>
      <c r="F303"/>
      <c r="G303"/>
      <c r="H303"/>
      <c r="I303"/>
    </row>
    <row r="304" spans="3:9">
      <c r="C304"/>
      <c r="D304"/>
      <c r="E304"/>
      <c r="F304"/>
      <c r="G304"/>
      <c r="H304"/>
      <c r="I304"/>
    </row>
    <row r="305" spans="3:9">
      <c r="C305"/>
      <c r="D305"/>
      <c r="E305"/>
      <c r="F305"/>
      <c r="G305"/>
      <c r="H305"/>
      <c r="I305"/>
    </row>
    <row r="306" spans="3:9">
      <c r="C306"/>
      <c r="D306"/>
      <c r="E306"/>
      <c r="F306"/>
      <c r="G306"/>
      <c r="H306"/>
      <c r="I306"/>
    </row>
    <row r="307" spans="3:9">
      <c r="C307"/>
      <c r="D307"/>
      <c r="E307"/>
      <c r="F307"/>
      <c r="G307"/>
      <c r="H307"/>
      <c r="I307"/>
    </row>
    <row r="308" spans="3:9">
      <c r="C308"/>
      <c r="D308"/>
      <c r="E308"/>
      <c r="F308"/>
      <c r="G308"/>
      <c r="H308"/>
      <c r="I308"/>
    </row>
    <row r="309" spans="3:9">
      <c r="C309"/>
      <c r="D309"/>
      <c r="E309"/>
      <c r="F309"/>
      <c r="G309"/>
      <c r="H309"/>
      <c r="I309"/>
    </row>
    <row r="310" spans="3:9">
      <c r="C310"/>
      <c r="D310"/>
      <c r="E310"/>
      <c r="F310"/>
      <c r="G310"/>
      <c r="H310"/>
      <c r="I310"/>
    </row>
    <row r="311" spans="3:9">
      <c r="C311"/>
      <c r="D311"/>
      <c r="E311"/>
      <c r="F311"/>
      <c r="G311"/>
      <c r="H311"/>
      <c r="I311"/>
    </row>
    <row r="312" spans="3:9">
      <c r="C312"/>
      <c r="D312"/>
      <c r="E312"/>
      <c r="F312"/>
      <c r="G312"/>
      <c r="H312"/>
      <c r="I312"/>
    </row>
    <row r="313" spans="3:9">
      <c r="C313"/>
      <c r="D313"/>
      <c r="E313"/>
      <c r="F313"/>
      <c r="G313"/>
      <c r="H313"/>
      <c r="I313"/>
    </row>
    <row r="314" spans="3:9">
      <c r="C314"/>
      <c r="D314"/>
      <c r="E314"/>
      <c r="F314"/>
      <c r="G314"/>
      <c r="H314"/>
      <c r="I314"/>
    </row>
    <row r="315" spans="3:9">
      <c r="C315"/>
      <c r="D315"/>
      <c r="E315"/>
      <c r="F315"/>
      <c r="G315"/>
      <c r="H315"/>
      <c r="I315"/>
    </row>
    <row r="316" spans="3:9">
      <c r="C316"/>
      <c r="D316"/>
      <c r="E316"/>
      <c r="F316"/>
      <c r="G316"/>
      <c r="H316"/>
      <c r="I316"/>
    </row>
    <row r="317" spans="3:9">
      <c r="C317"/>
      <c r="D317"/>
      <c r="E317"/>
      <c r="F317"/>
      <c r="G317"/>
      <c r="H317"/>
      <c r="I317"/>
    </row>
    <row r="318" spans="3:9">
      <c r="C318"/>
      <c r="D318"/>
      <c r="E318"/>
      <c r="F318"/>
      <c r="G318"/>
      <c r="H318"/>
      <c r="I318"/>
    </row>
    <row r="319" spans="3:9">
      <c r="C319"/>
      <c r="D319"/>
      <c r="E319"/>
      <c r="F319"/>
      <c r="G319"/>
      <c r="H319"/>
      <c r="I319"/>
    </row>
    <row r="320" spans="3:9">
      <c r="C320"/>
      <c r="D320"/>
      <c r="E320"/>
      <c r="F320"/>
      <c r="G320"/>
      <c r="H320"/>
      <c r="I320"/>
    </row>
    <row r="321" spans="3:9">
      <c r="C321"/>
      <c r="D321"/>
      <c r="E321"/>
      <c r="F321"/>
      <c r="G321"/>
      <c r="H321"/>
      <c r="I321"/>
    </row>
    <row r="322" spans="3:9">
      <c r="C322"/>
      <c r="D322"/>
      <c r="E322"/>
      <c r="F322"/>
      <c r="G322"/>
      <c r="H322"/>
      <c r="I322"/>
    </row>
    <row r="323" spans="3:9">
      <c r="C323"/>
      <c r="D323"/>
      <c r="E323"/>
      <c r="F323"/>
      <c r="G323"/>
      <c r="H323"/>
      <c r="I323"/>
    </row>
    <row r="324" spans="3:9">
      <c r="C324"/>
      <c r="D324"/>
      <c r="E324"/>
      <c r="F324"/>
      <c r="G324"/>
      <c r="H324"/>
      <c r="I324"/>
    </row>
    <row r="325" spans="3:9">
      <c r="C325"/>
      <c r="D325"/>
      <c r="E325"/>
      <c r="F325"/>
      <c r="G325"/>
      <c r="H325"/>
      <c r="I325"/>
    </row>
    <row r="326" spans="3:9">
      <c r="C326"/>
      <c r="D326"/>
      <c r="E326"/>
      <c r="F326"/>
      <c r="G326"/>
      <c r="H326"/>
      <c r="I326"/>
    </row>
    <row r="327" spans="3:9">
      <c r="C327"/>
      <c r="D327"/>
      <c r="E327"/>
      <c r="F327"/>
      <c r="G327"/>
      <c r="H327"/>
      <c r="I327"/>
    </row>
    <row r="328" spans="3:9">
      <c r="C328"/>
      <c r="D328"/>
      <c r="E328"/>
      <c r="F328"/>
      <c r="G328"/>
      <c r="H328"/>
      <c r="I328"/>
    </row>
    <row r="329" spans="3:9">
      <c r="C329"/>
      <c r="D329"/>
      <c r="E329"/>
      <c r="F329"/>
      <c r="G329"/>
      <c r="H329"/>
      <c r="I329"/>
    </row>
    <row r="330" spans="3:9">
      <c r="C330"/>
      <c r="D330"/>
      <c r="E330"/>
      <c r="F330"/>
      <c r="G330"/>
      <c r="H330"/>
      <c r="I330"/>
    </row>
    <row r="331" spans="3:9">
      <c r="C331"/>
      <c r="D331"/>
      <c r="E331"/>
      <c r="F331"/>
      <c r="G331"/>
      <c r="H331"/>
      <c r="I331"/>
    </row>
    <row r="332" spans="3:9">
      <c r="C332"/>
      <c r="D332"/>
      <c r="E332"/>
      <c r="F332"/>
      <c r="G332"/>
      <c r="H332"/>
      <c r="I332"/>
    </row>
    <row r="333" spans="3:9">
      <c r="C333"/>
      <c r="D333"/>
      <c r="E333"/>
      <c r="F333"/>
      <c r="G333"/>
      <c r="H333"/>
      <c r="I333"/>
    </row>
    <row r="334" spans="3:9">
      <c r="C334"/>
      <c r="D334"/>
      <c r="E334"/>
      <c r="F334"/>
      <c r="G334"/>
      <c r="H334"/>
      <c r="I334"/>
    </row>
    <row r="335" spans="3:9">
      <c r="C335"/>
      <c r="D335"/>
      <c r="E335"/>
      <c r="F335"/>
      <c r="G335"/>
      <c r="H335"/>
      <c r="I335"/>
    </row>
    <row r="336" spans="3:9">
      <c r="C336"/>
      <c r="D336"/>
      <c r="E336"/>
      <c r="F336"/>
      <c r="G336"/>
      <c r="H336"/>
      <c r="I336"/>
    </row>
    <row r="337" spans="3:9">
      <c r="C337"/>
      <c r="D337"/>
      <c r="E337"/>
      <c r="F337"/>
      <c r="G337"/>
      <c r="H337"/>
      <c r="I337"/>
    </row>
    <row r="338" spans="3:9">
      <c r="C338"/>
      <c r="D338"/>
      <c r="E338"/>
      <c r="F338"/>
      <c r="G338"/>
      <c r="H338"/>
      <c r="I338"/>
    </row>
    <row r="339" spans="3:9">
      <c r="C339"/>
      <c r="D339"/>
      <c r="E339"/>
      <c r="F339"/>
      <c r="G339"/>
      <c r="H339"/>
      <c r="I339"/>
    </row>
    <row r="340" spans="3:9">
      <c r="C340"/>
      <c r="D340"/>
      <c r="E340"/>
      <c r="F340"/>
      <c r="G340"/>
      <c r="H340"/>
      <c r="I340"/>
    </row>
    <row r="341" spans="3:9">
      <c r="C341"/>
      <c r="D341"/>
      <c r="E341"/>
      <c r="F341"/>
      <c r="G341"/>
      <c r="H341"/>
      <c r="I341"/>
    </row>
    <row r="342" spans="3:9">
      <c r="C342"/>
      <c r="D342"/>
      <c r="E342"/>
      <c r="F342"/>
      <c r="G342"/>
      <c r="H342"/>
      <c r="I342"/>
    </row>
    <row r="343" spans="3:9">
      <c r="C343"/>
      <c r="D343"/>
      <c r="E343"/>
      <c r="F343"/>
      <c r="G343"/>
      <c r="H343"/>
      <c r="I343"/>
    </row>
    <row r="344" spans="3:9">
      <c r="C344"/>
      <c r="D344"/>
      <c r="E344"/>
      <c r="F344"/>
      <c r="G344"/>
      <c r="H344"/>
      <c r="I344"/>
    </row>
    <row r="345" spans="3:9">
      <c r="C345"/>
      <c r="D345"/>
      <c r="E345"/>
      <c r="F345"/>
      <c r="G345"/>
      <c r="H345"/>
      <c r="I345"/>
    </row>
    <row r="346" spans="3:9">
      <c r="C346"/>
      <c r="D346"/>
      <c r="E346"/>
      <c r="F346"/>
      <c r="G346"/>
      <c r="H346"/>
      <c r="I346"/>
    </row>
    <row r="347" spans="3:9">
      <c r="C347"/>
      <c r="D347"/>
      <c r="E347"/>
      <c r="F347"/>
      <c r="G347"/>
      <c r="H347"/>
      <c r="I347"/>
    </row>
    <row r="348" spans="3:9">
      <c r="C348"/>
      <c r="D348"/>
      <c r="E348"/>
      <c r="F348"/>
      <c r="G348"/>
      <c r="H348"/>
      <c r="I348"/>
    </row>
    <row r="349" spans="3:9">
      <c r="C349"/>
      <c r="D349"/>
      <c r="E349"/>
      <c r="F349"/>
      <c r="G349"/>
      <c r="H349"/>
      <c r="I349"/>
    </row>
    <row r="350" spans="3:9">
      <c r="C350"/>
      <c r="D350"/>
      <c r="E350"/>
      <c r="F350"/>
      <c r="G350"/>
      <c r="H350"/>
      <c r="I350"/>
    </row>
    <row r="351" spans="3:9">
      <c r="C351"/>
      <c r="D351"/>
      <c r="E351"/>
      <c r="F351"/>
      <c r="G351"/>
      <c r="H351"/>
      <c r="I351"/>
    </row>
    <row r="352" spans="3:9">
      <c r="C352"/>
      <c r="D352"/>
      <c r="E352"/>
      <c r="F352"/>
      <c r="G352"/>
      <c r="H352"/>
      <c r="I352"/>
    </row>
    <row r="353" spans="3:9">
      <c r="C353"/>
      <c r="D353"/>
      <c r="E353"/>
      <c r="F353"/>
      <c r="G353"/>
      <c r="H353"/>
      <c r="I353"/>
    </row>
    <row r="354" spans="3:9">
      <c r="C354"/>
      <c r="D354"/>
      <c r="E354"/>
      <c r="F354"/>
      <c r="G354"/>
      <c r="H354"/>
      <c r="I354"/>
    </row>
    <row r="355" spans="3:9">
      <c r="C355"/>
      <c r="D355"/>
      <c r="E355"/>
      <c r="F355"/>
      <c r="G355"/>
      <c r="H355"/>
      <c r="I355"/>
    </row>
    <row r="356" spans="3:9">
      <c r="C356"/>
      <c r="D356"/>
      <c r="E356"/>
      <c r="F356"/>
      <c r="G356"/>
      <c r="H356"/>
      <c r="I356"/>
    </row>
    <row r="357" spans="3:9">
      <c r="C357"/>
      <c r="D357"/>
      <c r="E357"/>
      <c r="F357"/>
      <c r="G357"/>
      <c r="H357"/>
      <c r="I357"/>
    </row>
    <row r="358" spans="3:9">
      <c r="C358"/>
      <c r="D358"/>
      <c r="E358"/>
      <c r="F358"/>
      <c r="G358"/>
      <c r="H358"/>
      <c r="I358"/>
    </row>
    <row r="359" spans="3:9">
      <c r="C359"/>
      <c r="D359"/>
      <c r="E359"/>
      <c r="F359"/>
      <c r="G359"/>
      <c r="H359"/>
      <c r="I359"/>
    </row>
    <row r="360" spans="3:9">
      <c r="C360"/>
      <c r="D360"/>
      <c r="E360"/>
      <c r="F360"/>
      <c r="G360"/>
      <c r="H360"/>
      <c r="I360"/>
    </row>
    <row r="361" spans="3:9">
      <c r="C361"/>
      <c r="D361"/>
      <c r="E361"/>
      <c r="F361"/>
      <c r="G361"/>
      <c r="H361"/>
      <c r="I361"/>
    </row>
    <row r="362" spans="3:9">
      <c r="C362"/>
      <c r="D362"/>
      <c r="E362"/>
      <c r="F362"/>
      <c r="G362"/>
      <c r="H362"/>
      <c r="I362"/>
    </row>
    <row r="363" spans="3:9">
      <c r="C363"/>
      <c r="D363"/>
      <c r="E363"/>
      <c r="F363"/>
      <c r="G363"/>
      <c r="H363"/>
      <c r="I363"/>
    </row>
    <row r="364" spans="3:9">
      <c r="C364"/>
      <c r="D364"/>
      <c r="E364"/>
      <c r="F364"/>
      <c r="G364"/>
      <c r="H364"/>
      <c r="I364"/>
    </row>
    <row r="365" spans="3:9">
      <c r="C365"/>
      <c r="D365"/>
      <c r="E365"/>
      <c r="F365"/>
      <c r="G365"/>
      <c r="H365"/>
      <c r="I365"/>
    </row>
    <row r="366" spans="3:9">
      <c r="C366"/>
      <c r="D366"/>
      <c r="E366"/>
      <c r="F366"/>
      <c r="G366"/>
      <c r="H366"/>
      <c r="I366"/>
    </row>
  </sheetData>
  <mergeCells count="3">
    <mergeCell ref="C3:L3"/>
    <mergeCell ref="C14:L14"/>
    <mergeCell ref="H16:H17"/>
  </mergeCells>
  <hyperlinks>
    <hyperlink ref="H16:H17" location="'GRAFICA ZONAS ALOJA PAI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D5:K153"/>
  <sheetViews>
    <sheetView showGridLines="0" zoomScaleNormal="100" workbookViewId="0">
      <selection activeCell="C1" sqref="C1"/>
    </sheetView>
  </sheetViews>
  <sheetFormatPr baseColWidth="10" defaultRowHeight="12.75"/>
  <cols>
    <col min="3" max="3" width="12.85546875" customWidth="1"/>
    <col min="10" max="10" width="12.28515625" customWidth="1"/>
  </cols>
  <sheetData>
    <row r="5" ht="18.75" customHeight="1"/>
    <row r="34" spans="10:11">
      <c r="J34" s="12"/>
      <c r="K34" s="12"/>
    </row>
    <row r="35" spans="10:11">
      <c r="J35" s="12"/>
      <c r="K35" s="12"/>
    </row>
    <row r="36" spans="10:11" ht="17.25" customHeight="1">
      <c r="J36" s="12"/>
      <c r="K36" s="12"/>
    </row>
    <row r="37" spans="10:11">
      <c r="J37" s="12"/>
      <c r="K37" s="292" t="s">
        <v>60</v>
      </c>
    </row>
    <row r="38" spans="10:11">
      <c r="J38" s="12"/>
      <c r="K38" s="292"/>
    </row>
    <row r="39" spans="10:11">
      <c r="J39" s="12"/>
      <c r="K39" s="12"/>
    </row>
    <row r="40" spans="10:11">
      <c r="J40" s="12"/>
      <c r="K40" s="12"/>
    </row>
    <row r="152" spans="4:5" ht="13.5" thickBot="1"/>
    <row r="153" spans="4:5">
      <c r="D153" s="102" t="e">
        <f>#REF!</f>
        <v>#REF!</v>
      </c>
      <c r="E153" s="103" t="e">
        <f>#REF!</f>
        <v>#REF!</v>
      </c>
    </row>
  </sheetData>
  <mergeCells count="1">
    <mergeCell ref="K37:K38"/>
  </mergeCells>
  <hyperlinks>
    <hyperlink ref="K37:K38" location="'Zonas de aloja Total y Paí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F153"/>
  <sheetViews>
    <sheetView showGridLines="0" zoomScaleNormal="100" workbookViewId="0">
      <selection activeCell="C1" sqref="C1"/>
    </sheetView>
  </sheetViews>
  <sheetFormatPr baseColWidth="10" defaultRowHeight="12.75"/>
  <cols>
    <col min="1" max="1" width="22.7109375" style="1" customWidth="1"/>
    <col min="2" max="2" width="22.28515625" style="1" customWidth="1"/>
    <col min="3" max="11" width="7.7109375" style="1" customWidth="1"/>
    <col min="13" max="16384" width="11.42578125" style="1"/>
  </cols>
  <sheetData>
    <row r="2" spans="2:11" ht="23.25" customHeight="1"/>
    <row r="3" spans="2:11" ht="18" customHeight="1">
      <c r="B3" s="309" t="s">
        <v>207</v>
      </c>
      <c r="C3" s="309"/>
      <c r="D3" s="309"/>
      <c r="E3" s="309"/>
      <c r="F3" s="309"/>
      <c r="G3" s="309"/>
      <c r="H3" s="309"/>
      <c r="I3" s="309"/>
      <c r="J3" s="309"/>
      <c r="K3" s="309"/>
    </row>
    <row r="4" spans="2:11" ht="29.25" customHeight="1">
      <c r="B4" s="7"/>
      <c r="C4" s="7">
        <f>actualizaciones!A7</f>
        <v>2007</v>
      </c>
      <c r="D4" s="7">
        <f>actualizaciones!B7</f>
        <v>2008</v>
      </c>
      <c r="E4" s="7">
        <f>actualizaciones!C7</f>
        <v>2009</v>
      </c>
      <c r="F4" s="7">
        <f>actualizaciones!D7</f>
        <v>2010</v>
      </c>
      <c r="G4" s="7">
        <f>actualizaciones!E7</f>
        <v>2011</v>
      </c>
      <c r="H4" s="126" t="str">
        <f>actualizaciones!I7</f>
        <v>var. 08/07</v>
      </c>
      <c r="I4" s="126" t="str">
        <f>actualizaciones!J7</f>
        <v>var. 09/08</v>
      </c>
      <c r="J4" s="126" t="str">
        <f>actualizaciones!K7</f>
        <v>var. 10/09</v>
      </c>
      <c r="K4" s="126" t="str">
        <f>actualizaciones!L7</f>
        <v>var. 11/10</v>
      </c>
    </row>
    <row r="5" spans="2:11" ht="15" customHeight="1">
      <c r="B5" s="30" t="s">
        <v>208</v>
      </c>
      <c r="C5" s="10">
        <v>47.527272727272702</v>
      </c>
      <c r="D5" s="10">
        <v>50.109090909090909</v>
      </c>
      <c r="E5" s="10">
        <v>50.9</v>
      </c>
      <c r="F5" s="10">
        <v>54.218181818181819</v>
      </c>
      <c r="G5" s="10">
        <v>50.572727272727271</v>
      </c>
      <c r="H5" s="11">
        <f t="shared" ref="H5:K11" si="0">D5/C5-1</f>
        <v>5.4322876817139099E-2</v>
      </c>
      <c r="I5" s="11">
        <f t="shared" si="0"/>
        <v>1.5783744557329449E-2</v>
      </c>
      <c r="J5" s="11">
        <f t="shared" si="0"/>
        <v>6.5190212537953318E-2</v>
      </c>
      <c r="K5" s="11">
        <f>G5/F5-1</f>
        <v>-6.7236753856472209E-2</v>
      </c>
    </row>
    <row r="6" spans="2:11" ht="15" customHeight="1">
      <c r="B6" s="30" t="s">
        <v>209</v>
      </c>
      <c r="C6" s="10">
        <v>19.390909090909101</v>
      </c>
      <c r="D6" s="10">
        <v>19.136363636363637</v>
      </c>
      <c r="E6" s="10">
        <v>19.281818181818181</v>
      </c>
      <c r="F6" s="10">
        <v>18.109090909090909</v>
      </c>
      <c r="G6" s="10">
        <v>19.463636363636365</v>
      </c>
      <c r="H6" s="11">
        <f t="shared" si="0"/>
        <v>-1.3127051101735177E-2</v>
      </c>
      <c r="I6" s="11">
        <f t="shared" si="0"/>
        <v>7.6009501187648265E-3</v>
      </c>
      <c r="J6" s="11">
        <f t="shared" si="0"/>
        <v>-6.0820367751060811E-2</v>
      </c>
      <c r="K6" s="11">
        <f t="shared" si="0"/>
        <v>7.4799196787148636E-2</v>
      </c>
    </row>
    <row r="7" spans="2:11" ht="15" customHeight="1">
      <c r="B7" s="30" t="s">
        <v>210</v>
      </c>
      <c r="C7" s="10">
        <v>13.472727272727299</v>
      </c>
      <c r="D7" s="10">
        <v>12.236363636363636</v>
      </c>
      <c r="E7" s="10">
        <v>11.981818181818182</v>
      </c>
      <c r="F7" s="10">
        <v>11.227272727272727</v>
      </c>
      <c r="G7" s="10">
        <v>12.718181818181819</v>
      </c>
      <c r="H7" s="11">
        <f t="shared" si="0"/>
        <v>-9.1767881241567206E-2</v>
      </c>
      <c r="I7" s="11">
        <f t="shared" si="0"/>
        <v>-2.080237741456159E-2</v>
      </c>
      <c r="J7" s="11">
        <f t="shared" si="0"/>
        <v>-6.2974203338391654E-2</v>
      </c>
      <c r="K7" s="11">
        <f t="shared" si="0"/>
        <v>0.13279352226720653</v>
      </c>
    </row>
    <row r="8" spans="2:11" ht="15" customHeight="1">
      <c r="B8" s="30" t="s">
        <v>211</v>
      </c>
      <c r="C8" s="10">
        <v>8.6363636363636402</v>
      </c>
      <c r="D8" s="10">
        <v>9.463636363636363</v>
      </c>
      <c r="E8" s="10">
        <v>8.0272727272727273</v>
      </c>
      <c r="F8" s="10">
        <v>7.581818181818182</v>
      </c>
      <c r="G8" s="10">
        <v>8.745454545454546</v>
      </c>
      <c r="H8" s="11">
        <f>D8/C8-1</f>
        <v>9.578947368420998E-2</v>
      </c>
      <c r="I8" s="11">
        <f>E8/D8-1</f>
        <v>-0.15177713736791543</v>
      </c>
      <c r="J8" s="11">
        <f>F8/E8-1</f>
        <v>-5.5492638731596822E-2</v>
      </c>
      <c r="K8" s="11">
        <f>G8/F8-1</f>
        <v>0.15347721822541982</v>
      </c>
    </row>
    <row r="9" spans="2:11" ht="15" customHeight="1">
      <c r="B9" s="30" t="s">
        <v>169</v>
      </c>
      <c r="C9" s="10">
        <v>10.6181818181818</v>
      </c>
      <c r="D9" s="10">
        <v>8.709090909090909</v>
      </c>
      <c r="E9" s="10">
        <v>9.3818181818181809</v>
      </c>
      <c r="F9" s="10">
        <v>8.3545454545454554</v>
      </c>
      <c r="G9" s="10">
        <v>8.1090909090909093</v>
      </c>
      <c r="H9" s="11">
        <f t="shared" si="0"/>
        <v>-0.17979452054794376</v>
      </c>
      <c r="I9" s="11">
        <f t="shared" si="0"/>
        <v>7.7244258872651184E-2</v>
      </c>
      <c r="J9" s="11">
        <f t="shared" si="0"/>
        <v>-0.10949612403100761</v>
      </c>
      <c r="K9" s="11">
        <f t="shared" si="0"/>
        <v>-2.9379760609358097E-2</v>
      </c>
    </row>
    <row r="10" spans="2:11" ht="15" customHeight="1">
      <c r="B10" s="30" t="s">
        <v>212</v>
      </c>
      <c r="C10" s="92">
        <v>0.27272727272727298</v>
      </c>
      <c r="D10" s="92">
        <v>0.3</v>
      </c>
      <c r="E10" s="92">
        <v>0.38181818181818183</v>
      </c>
      <c r="F10" s="92">
        <v>0.48181818181818181</v>
      </c>
      <c r="G10" s="92">
        <v>0.34545454545454546</v>
      </c>
      <c r="H10" s="11">
        <f t="shared" si="0"/>
        <v>9.9999999999998979E-2</v>
      </c>
      <c r="I10" s="11">
        <f t="shared" si="0"/>
        <v>0.27272727272727293</v>
      </c>
      <c r="J10" s="11">
        <f t="shared" si="0"/>
        <v>0.26190476190476186</v>
      </c>
      <c r="K10" s="11">
        <f t="shared" si="0"/>
        <v>-0.28301886792452824</v>
      </c>
    </row>
    <row r="11" spans="2:11" ht="15" customHeight="1">
      <c r="B11" s="30" t="s">
        <v>213</v>
      </c>
      <c r="C11" s="92">
        <v>8.1818181818181804E-2</v>
      </c>
      <c r="D11" s="92">
        <v>4.5454545454545456E-2</v>
      </c>
      <c r="E11" s="92">
        <v>4.5454545454545456E-2</v>
      </c>
      <c r="F11" s="92">
        <v>2.7272727272727271E-2</v>
      </c>
      <c r="G11" s="92">
        <v>4.5454545454545456E-2</v>
      </c>
      <c r="H11" s="11">
        <f t="shared" si="0"/>
        <v>-0.44444444444444431</v>
      </c>
      <c r="I11" s="11">
        <f t="shared" si="0"/>
        <v>0</v>
      </c>
      <c r="J11" s="11">
        <f t="shared" si="0"/>
        <v>-0.4</v>
      </c>
      <c r="K11" s="11">
        <f t="shared" si="0"/>
        <v>0.66666666666666674</v>
      </c>
    </row>
    <row r="12" spans="2:11" ht="15" customHeight="1">
      <c r="B12" s="310" t="s">
        <v>214</v>
      </c>
      <c r="C12" s="310"/>
      <c r="D12" s="310"/>
      <c r="E12" s="310"/>
      <c r="F12" s="310"/>
      <c r="G12" s="310"/>
      <c r="H12" s="310"/>
      <c r="I12" s="310"/>
      <c r="J12" s="310"/>
      <c r="K12" s="310"/>
    </row>
    <row r="15" spans="2:11" ht="18" customHeight="1">
      <c r="B15" s="309" t="s">
        <v>215</v>
      </c>
      <c r="C15" s="309"/>
      <c r="D15" s="309"/>
      <c r="E15" s="309"/>
      <c r="F15" s="309"/>
      <c r="G15" s="309"/>
      <c r="H15" s="309"/>
      <c r="I15" s="309"/>
      <c r="J15" s="309"/>
      <c r="K15" s="309"/>
    </row>
    <row r="16" spans="2:11" ht="24">
      <c r="B16" s="7"/>
      <c r="C16" s="7">
        <f>actualizaciones!$A$7</f>
        <v>2007</v>
      </c>
      <c r="D16" s="7">
        <f>actualizaciones!$B$7</f>
        <v>2008</v>
      </c>
      <c r="E16" s="7">
        <f>actualizaciones!$C$7</f>
        <v>2009</v>
      </c>
      <c r="F16" s="7">
        <f>actualizaciones!$D$7</f>
        <v>2010</v>
      </c>
      <c r="G16" s="7">
        <f>actualizaciones!$E$7</f>
        <v>2011</v>
      </c>
      <c r="H16" s="126" t="str">
        <f>actualizaciones!I7</f>
        <v>var. 08/07</v>
      </c>
      <c r="I16" s="126" t="str">
        <f>actualizaciones!J7</f>
        <v>var. 09/08</v>
      </c>
      <c r="J16" s="126" t="str">
        <f>actualizaciones!K7</f>
        <v>var. 10/09</v>
      </c>
      <c r="K16" s="126" t="str">
        <f>actualizaciones!L7</f>
        <v>var. 11/10</v>
      </c>
    </row>
    <row r="17" spans="2:11" ht="15" customHeight="1">
      <c r="B17" s="25" t="s">
        <v>216</v>
      </c>
      <c r="C17" s="10">
        <v>5.8363636363636404</v>
      </c>
      <c r="D17" s="10">
        <v>5.8636363636363633</v>
      </c>
      <c r="E17" s="10">
        <v>6.8909090909090907</v>
      </c>
      <c r="F17" s="10">
        <v>7.5181818181818185</v>
      </c>
      <c r="G17" s="10">
        <v>9.2272727272727266</v>
      </c>
      <c r="H17" s="11">
        <f t="shared" ref="H17:I29" si="1">D17/C17-1</f>
        <v>4.6728971962608501E-3</v>
      </c>
      <c r="I17" s="11">
        <f t="shared" si="1"/>
        <v>0.17519379844961236</v>
      </c>
      <c r="J17" s="11">
        <f>IFERROR(F17/E17-1,"-")</f>
        <v>9.1029023746701965E-2</v>
      </c>
      <c r="K17" s="11">
        <f>IFERROR(G17/F17-1,"-")</f>
        <v>0.2273276904474002</v>
      </c>
    </row>
    <row r="18" spans="2:11" ht="15" customHeight="1">
      <c r="B18" s="25" t="s">
        <v>217</v>
      </c>
      <c r="C18" s="10">
        <v>35.636363636363598</v>
      </c>
      <c r="D18" s="10">
        <v>38.481818181818184</v>
      </c>
      <c r="E18" s="10">
        <v>37.972727272727276</v>
      </c>
      <c r="F18" s="10">
        <v>40.772727272727273</v>
      </c>
      <c r="G18" s="10">
        <v>35.336363636363636</v>
      </c>
      <c r="H18" s="11">
        <f t="shared" si="1"/>
        <v>7.9846938775511411E-2</v>
      </c>
      <c r="I18" s="11">
        <f t="shared" si="1"/>
        <v>-1.3229388140798437E-2</v>
      </c>
      <c r="J18" s="11">
        <f t="shared" ref="J18:K32" si="2">IFERROR(F18/E18-1,"-")</f>
        <v>7.3737131912856135E-2</v>
      </c>
      <c r="K18" s="11">
        <f t="shared" si="2"/>
        <v>-0.1333333333333333</v>
      </c>
    </row>
    <row r="19" spans="2:11" ht="15" customHeight="1">
      <c r="B19" s="25" t="s">
        <v>218</v>
      </c>
      <c r="C19" s="10">
        <v>5.4363636363636401</v>
      </c>
      <c r="D19" s="10">
        <v>5.127272727272727</v>
      </c>
      <c r="E19" s="10">
        <v>5.2545454545454549</v>
      </c>
      <c r="F19" s="10">
        <v>5.0272727272727273</v>
      </c>
      <c r="G19" s="10">
        <v>4.872727272727273</v>
      </c>
      <c r="H19" s="11">
        <f t="shared" si="1"/>
        <v>-5.6856187290970639E-2</v>
      </c>
      <c r="I19" s="11">
        <f t="shared" si="1"/>
        <v>2.4822695035461084E-2</v>
      </c>
      <c r="J19" s="11">
        <f t="shared" si="2"/>
        <v>-4.3252595155709339E-2</v>
      </c>
      <c r="K19" s="11">
        <f t="shared" si="2"/>
        <v>-3.0741410488245857E-2</v>
      </c>
    </row>
    <row r="20" spans="2:11" ht="15" customHeight="1">
      <c r="B20" s="25" t="s">
        <v>219</v>
      </c>
      <c r="C20" s="10">
        <v>0.4</v>
      </c>
      <c r="D20" s="10">
        <v>0.39090909090909093</v>
      </c>
      <c r="E20" s="10">
        <v>0.41818181818181815</v>
      </c>
      <c r="F20" s="10">
        <v>0.37272727272727274</v>
      </c>
      <c r="G20" s="10">
        <v>0.47272727272727272</v>
      </c>
      <c r="H20" s="11">
        <f t="shared" si="1"/>
        <v>-2.2727272727272707E-2</v>
      </c>
      <c r="I20" s="11">
        <f t="shared" si="1"/>
        <v>6.9767441860465018E-2</v>
      </c>
      <c r="J20" s="11">
        <f t="shared" si="2"/>
        <v>-0.10869565217391297</v>
      </c>
      <c r="K20" s="11">
        <f t="shared" si="2"/>
        <v>0.26829268292682928</v>
      </c>
    </row>
    <row r="21" spans="2:11" ht="15" customHeight="1">
      <c r="B21" s="25" t="s">
        <v>220</v>
      </c>
      <c r="C21" s="10">
        <v>3.2272727272727302</v>
      </c>
      <c r="D21" s="10">
        <v>3.2</v>
      </c>
      <c r="E21" s="10">
        <v>2.5181818181818181</v>
      </c>
      <c r="F21" s="10">
        <v>2.6</v>
      </c>
      <c r="G21" s="10">
        <v>3</v>
      </c>
      <c r="H21" s="11">
        <f t="shared" si="1"/>
        <v>-8.4507042253529896E-3</v>
      </c>
      <c r="I21" s="11">
        <f t="shared" si="1"/>
        <v>-0.21306818181818188</v>
      </c>
      <c r="J21" s="11">
        <f t="shared" si="2"/>
        <v>3.2490974729241895E-2</v>
      </c>
      <c r="K21" s="11">
        <f t="shared" si="2"/>
        <v>0.15384615384615374</v>
      </c>
    </row>
    <row r="22" spans="2:11" ht="15" customHeight="1">
      <c r="B22" s="25" t="s">
        <v>221</v>
      </c>
      <c r="C22" s="10">
        <v>4.9909090909090903</v>
      </c>
      <c r="D22" s="10">
        <v>5.7818181818181822</v>
      </c>
      <c r="E22" s="10">
        <v>5.0545454545454547</v>
      </c>
      <c r="F22" s="10">
        <v>4.5727272727272723</v>
      </c>
      <c r="G22" s="10">
        <v>5.2</v>
      </c>
      <c r="H22" s="11">
        <f t="shared" si="1"/>
        <v>0.15846994535519143</v>
      </c>
      <c r="I22" s="11">
        <f t="shared" si="1"/>
        <v>-0.12578616352201266</v>
      </c>
      <c r="J22" s="11">
        <f t="shared" si="2"/>
        <v>-9.5323741007194318E-2</v>
      </c>
      <c r="K22" s="11">
        <f t="shared" si="2"/>
        <v>0.1371769383697814</v>
      </c>
    </row>
    <row r="23" spans="2:11" ht="15" customHeight="1">
      <c r="B23" s="25" t="s">
        <v>222</v>
      </c>
      <c r="C23" s="10">
        <v>0.20909090909090899</v>
      </c>
      <c r="D23" s="10">
        <v>0.3</v>
      </c>
      <c r="E23" s="10">
        <v>0.20909090909090908</v>
      </c>
      <c r="F23" s="10">
        <v>0.17272727272727273</v>
      </c>
      <c r="G23" s="10">
        <v>0.26363636363636361</v>
      </c>
      <c r="H23" s="11">
        <f t="shared" si="1"/>
        <v>0.43478260869565277</v>
      </c>
      <c r="I23" s="11">
        <f t="shared" si="1"/>
        <v>-0.30303030303030309</v>
      </c>
      <c r="J23" s="11">
        <f t="shared" si="2"/>
        <v>-0.17391304347826075</v>
      </c>
      <c r="K23" s="11">
        <f t="shared" si="2"/>
        <v>0.52631578947368407</v>
      </c>
    </row>
    <row r="24" spans="2:11" ht="15" customHeight="1">
      <c r="B24" s="25" t="s">
        <v>223</v>
      </c>
      <c r="C24" s="10">
        <v>12.954545454545499</v>
      </c>
      <c r="D24" s="10">
        <v>13.063636363636364</v>
      </c>
      <c r="E24" s="10">
        <v>12.845454545454546</v>
      </c>
      <c r="F24" s="10">
        <v>12.445454545454545</v>
      </c>
      <c r="G24" s="10">
        <v>13.681818181818182</v>
      </c>
      <c r="H24" s="11">
        <f t="shared" si="1"/>
        <v>8.4210526315755541E-3</v>
      </c>
      <c r="I24" s="11">
        <f t="shared" si="1"/>
        <v>-1.6701461377870652E-2</v>
      </c>
      <c r="J24" s="11">
        <f t="shared" si="2"/>
        <v>-3.1139419674451552E-2</v>
      </c>
      <c r="K24" s="11">
        <f t="shared" si="2"/>
        <v>9.9342585829072405E-2</v>
      </c>
    </row>
    <row r="25" spans="2:11" ht="15" customHeight="1">
      <c r="B25" s="25" t="s">
        <v>224</v>
      </c>
      <c r="C25" s="10">
        <v>4.6909090909090896</v>
      </c>
      <c r="D25" s="10">
        <v>4.6363636363636367</v>
      </c>
      <c r="E25" s="10">
        <v>4.4636363636363638</v>
      </c>
      <c r="F25" s="10">
        <v>3.7727272727272729</v>
      </c>
      <c r="G25" s="10">
        <v>3.6818181818181817</v>
      </c>
      <c r="H25" s="11">
        <f t="shared" si="1"/>
        <v>-1.1627906976743874E-2</v>
      </c>
      <c r="I25" s="11">
        <f t="shared" si="1"/>
        <v>-3.7254901960784292E-2</v>
      </c>
      <c r="J25" s="11">
        <f t="shared" si="2"/>
        <v>-0.15478615071283097</v>
      </c>
      <c r="K25" s="11">
        <f t="shared" si="2"/>
        <v>-2.4096385542168752E-2</v>
      </c>
    </row>
    <row r="26" spans="2:11" ht="15" customHeight="1">
      <c r="B26" s="25" t="s">
        <v>225</v>
      </c>
      <c r="C26" s="10">
        <v>1.3</v>
      </c>
      <c r="D26" s="10">
        <v>1.1363636363636365</v>
      </c>
      <c r="E26" s="10">
        <v>1.490909090909091</v>
      </c>
      <c r="F26" s="10">
        <v>1.4272727272727272</v>
      </c>
      <c r="G26" s="10">
        <v>1.6</v>
      </c>
      <c r="H26" s="11">
        <f t="shared" si="1"/>
        <v>-0.12587412587412583</v>
      </c>
      <c r="I26" s="11">
        <f t="shared" si="1"/>
        <v>0.31199999999999983</v>
      </c>
      <c r="J26" s="11">
        <f t="shared" si="2"/>
        <v>-4.2682926829268331E-2</v>
      </c>
      <c r="K26" s="11">
        <f t="shared" si="2"/>
        <v>0.12101910828025475</v>
      </c>
    </row>
    <row r="27" spans="2:11" ht="15" customHeight="1">
      <c r="B27" s="25" t="s">
        <v>226</v>
      </c>
      <c r="C27" s="10">
        <v>13.472727272727299</v>
      </c>
      <c r="D27" s="10">
        <v>12.236363636363636</v>
      </c>
      <c r="E27" s="10">
        <v>11.981818181818182</v>
      </c>
      <c r="F27" s="10">
        <v>11.227272727272727</v>
      </c>
      <c r="G27" s="10">
        <v>12.718181818181819</v>
      </c>
      <c r="H27" s="11">
        <f t="shared" si="1"/>
        <v>-9.1767881241567206E-2</v>
      </c>
      <c r="I27" s="11">
        <f t="shared" si="1"/>
        <v>-2.080237741456159E-2</v>
      </c>
      <c r="J27" s="11">
        <f t="shared" si="2"/>
        <v>-6.2974203338391654E-2</v>
      </c>
      <c r="K27" s="11">
        <f t="shared" si="2"/>
        <v>0.13279352226720653</v>
      </c>
    </row>
    <row r="28" spans="2:11" ht="15" customHeight="1">
      <c r="B28" s="25" t="s">
        <v>169</v>
      </c>
      <c r="C28" s="10">
        <v>10.2909090909091</v>
      </c>
      <c r="D28" s="10">
        <v>8.5</v>
      </c>
      <c r="E28" s="10">
        <v>9.036363636363637</v>
      </c>
      <c r="F28" s="10">
        <v>8.0727272727272723</v>
      </c>
      <c r="G28" s="10">
        <v>7.8181818181818183</v>
      </c>
      <c r="H28" s="11">
        <f t="shared" si="1"/>
        <v>-0.17402826855123743</v>
      </c>
      <c r="I28" s="11">
        <f t="shared" si="1"/>
        <v>6.3101604278074985E-2</v>
      </c>
      <c r="J28" s="11">
        <f t="shared" si="2"/>
        <v>-0.10663983903420537</v>
      </c>
      <c r="K28" s="11">
        <f t="shared" si="2"/>
        <v>-3.1531531531531432E-2</v>
      </c>
    </row>
    <row r="29" spans="2:11" ht="15" customHeight="1">
      <c r="B29" s="25" t="s">
        <v>227</v>
      </c>
      <c r="C29" s="10">
        <v>0.27272727272727298</v>
      </c>
      <c r="D29" s="10">
        <v>0.30909090909090908</v>
      </c>
      <c r="E29" s="10">
        <v>0.38181818181818183</v>
      </c>
      <c r="F29" s="10">
        <v>0.48181818181818181</v>
      </c>
      <c r="G29" s="10">
        <v>0.34545454545454546</v>
      </c>
      <c r="H29" s="11">
        <f t="shared" si="1"/>
        <v>0.13333333333333219</v>
      </c>
      <c r="I29" s="11">
        <f t="shared" si="1"/>
        <v>0.23529411764705888</v>
      </c>
      <c r="J29" s="11">
        <f t="shared" si="2"/>
        <v>0.26190476190476186</v>
      </c>
      <c r="K29" s="11">
        <f t="shared" si="2"/>
        <v>-0.28301886792452824</v>
      </c>
    </row>
    <row r="30" spans="2:11" ht="15" customHeight="1">
      <c r="B30" s="25" t="s">
        <v>228</v>
      </c>
      <c r="C30" s="10">
        <v>2.7272727272727299E-2</v>
      </c>
      <c r="D30" s="10">
        <v>9.0909090909090905E-3</v>
      </c>
      <c r="E30" s="10">
        <v>0</v>
      </c>
      <c r="F30" s="10">
        <v>9.0909090909090905E-3</v>
      </c>
      <c r="G30" s="10">
        <v>0</v>
      </c>
      <c r="H30" s="11" t="s">
        <v>81</v>
      </c>
      <c r="I30" s="11" t="s">
        <v>81</v>
      </c>
      <c r="J30" s="11" t="str">
        <f t="shared" si="2"/>
        <v>-</v>
      </c>
      <c r="K30" s="11">
        <f t="shared" si="2"/>
        <v>-1</v>
      </c>
    </row>
    <row r="31" spans="2:11" ht="15" customHeight="1">
      <c r="B31" s="25" t="s">
        <v>229</v>
      </c>
      <c r="C31" s="10">
        <v>3.6363636363636397E-2</v>
      </c>
      <c r="D31" s="10">
        <v>3.6363636363636362E-2</v>
      </c>
      <c r="E31" s="10">
        <v>3.6363636363636362E-2</v>
      </c>
      <c r="F31" s="10">
        <v>1.8181818181818181E-2</v>
      </c>
      <c r="G31" s="10">
        <v>4.5454545454545456E-2</v>
      </c>
      <c r="H31" s="11" t="s">
        <v>81</v>
      </c>
      <c r="I31" s="11" t="s">
        <v>81</v>
      </c>
      <c r="J31" s="11">
        <f t="shared" si="2"/>
        <v>-0.5</v>
      </c>
      <c r="K31" s="11">
        <f t="shared" si="2"/>
        <v>1.5</v>
      </c>
    </row>
    <row r="32" spans="2:11" ht="15" customHeight="1">
      <c r="B32" s="25" t="s">
        <v>57</v>
      </c>
      <c r="C32" s="10">
        <v>1.21818181818182</v>
      </c>
      <c r="D32" s="10">
        <v>0.92727272727272725</v>
      </c>
      <c r="E32" s="10">
        <v>1.4454545454545455</v>
      </c>
      <c r="F32" s="10">
        <v>1.509090909090909</v>
      </c>
      <c r="G32" s="10">
        <v>1.7363636363636363</v>
      </c>
      <c r="H32" s="11">
        <f>D32/C32-1</f>
        <v>-0.23880597014925486</v>
      </c>
      <c r="I32" s="11">
        <f>E32/D32-1</f>
        <v>0.55882352941176494</v>
      </c>
      <c r="J32" s="11">
        <f t="shared" si="2"/>
        <v>4.4025157232704393E-2</v>
      </c>
      <c r="K32" s="11">
        <f t="shared" si="2"/>
        <v>0.15060240963855431</v>
      </c>
    </row>
    <row r="33" spans="2:11" ht="15" customHeight="1">
      <c r="B33" s="310" t="s">
        <v>214</v>
      </c>
      <c r="C33" s="310"/>
      <c r="D33" s="310"/>
      <c r="E33" s="310"/>
      <c r="F33" s="310"/>
      <c r="G33" s="310"/>
      <c r="H33" s="310"/>
      <c r="I33" s="310"/>
      <c r="J33" s="310"/>
      <c r="K33" s="310"/>
    </row>
    <row r="34" spans="2:11" ht="27" customHeight="1">
      <c r="B34" s="127"/>
      <c r="C34" s="127"/>
      <c r="D34" s="127"/>
      <c r="E34" s="127"/>
      <c r="F34" s="127"/>
      <c r="G34" s="127"/>
      <c r="H34" s="127"/>
      <c r="I34" s="127"/>
      <c r="J34" s="127"/>
      <c r="K34" s="127"/>
    </row>
    <row r="35" spans="2:11">
      <c r="B35" s="127"/>
      <c r="C35" s="127"/>
      <c r="D35" s="127"/>
      <c r="E35" s="127"/>
      <c r="F35" s="127"/>
      <c r="G35" s="127"/>
      <c r="H35" s="127"/>
      <c r="I35" s="127"/>
      <c r="J35" s="127"/>
      <c r="K35" s="127"/>
    </row>
    <row r="152" spans="4:5" ht="13.5" thickBot="1"/>
    <row r="153" spans="4:5">
      <c r="D153" s="102" t="e">
        <f>#REF!</f>
        <v>#REF!</v>
      </c>
      <c r="E153" s="103" t="e">
        <f>#REF!</f>
        <v>#REF!</v>
      </c>
    </row>
  </sheetData>
  <mergeCells count="4">
    <mergeCell ref="B3:K3"/>
    <mergeCell ref="B12:K12"/>
    <mergeCell ref="B15:K15"/>
    <mergeCell ref="B33:K3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D30:M153"/>
  <sheetViews>
    <sheetView showGridLines="0" zoomScaleNormal="100" workbookViewId="0">
      <selection activeCell="C1" sqref="C1"/>
    </sheetView>
  </sheetViews>
  <sheetFormatPr baseColWidth="10" defaultRowHeight="12.75"/>
  <cols>
    <col min="10" max="10" width="5.42578125" customWidth="1"/>
  </cols>
  <sheetData>
    <row r="30" spans="10:13">
      <c r="J30" s="12"/>
      <c r="K30" s="12"/>
      <c r="L30" s="12"/>
      <c r="M30" s="12"/>
    </row>
    <row r="31" spans="10:13">
      <c r="J31" s="12"/>
      <c r="K31" s="12"/>
      <c r="L31" s="12"/>
      <c r="M31" s="12"/>
    </row>
    <row r="32" spans="10:13">
      <c r="J32" s="12"/>
      <c r="K32" s="12"/>
      <c r="L32" s="12"/>
      <c r="M32" s="12"/>
    </row>
    <row r="33" spans="10:13">
      <c r="J33" s="12"/>
      <c r="K33" s="292" t="s">
        <v>60</v>
      </c>
      <c r="L33" s="12"/>
      <c r="M33" s="12"/>
    </row>
    <row r="34" spans="10:13">
      <c r="J34" s="12"/>
      <c r="K34" s="292"/>
      <c r="L34" s="12"/>
      <c r="M34" s="12"/>
    </row>
    <row r="35" spans="10:13">
      <c r="J35" s="12"/>
      <c r="K35" s="12"/>
      <c r="L35" s="12"/>
      <c r="M35" s="12"/>
    </row>
    <row r="36" spans="10:13">
      <c r="J36" s="12"/>
      <c r="K36" s="12"/>
      <c r="L36" s="12"/>
      <c r="M36" s="12"/>
    </row>
    <row r="37" spans="10:13">
      <c r="J37" s="12"/>
      <c r="K37" s="12"/>
      <c r="L37" s="12"/>
      <c r="M37" s="12"/>
    </row>
    <row r="38" spans="10:13">
      <c r="J38" s="12"/>
      <c r="K38" s="12"/>
      <c r="L38" s="12"/>
      <c r="M38" s="12"/>
    </row>
    <row r="153" spans="4:5">
      <c r="D153" s="128" t="e">
        <f t="shared" ref="D153:E153" si="0">#REF!</f>
        <v>#REF!</v>
      </c>
      <c r="E153" s="108" t="e">
        <f t="shared" si="0"/>
        <v>#REF!</v>
      </c>
    </row>
  </sheetData>
  <mergeCells count="1">
    <mergeCell ref="K33:K34"/>
  </mergeCells>
  <hyperlinks>
    <hyperlink ref="K33:K34" location="'Tipo de alojamiento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G153"/>
  <sheetViews>
    <sheetView showGridLines="0" topLeftCell="B1" zoomScaleNormal="100" workbookViewId="0">
      <selection activeCell="C1" sqref="C1"/>
    </sheetView>
  </sheetViews>
  <sheetFormatPr baseColWidth="10" defaultRowHeight="12.75"/>
  <cols>
    <col min="3" max="3" width="15.85546875" customWidth="1"/>
    <col min="4" max="12" width="7.7109375" customWidth="1"/>
    <col min="13" max="13" width="11.42578125" customWidth="1"/>
    <col min="14" max="14" width="23.85546875" customWidth="1"/>
    <col min="15" max="15" width="12.28515625" bestFit="1" customWidth="1"/>
    <col min="16" max="16" width="13.28515625" customWidth="1"/>
    <col min="17" max="17" width="14.85546875" customWidth="1"/>
    <col min="18" max="18" width="17.140625" bestFit="1" customWidth="1"/>
    <col min="19" max="19" width="11.42578125" customWidth="1"/>
  </cols>
  <sheetData>
    <row r="2" spans="3:12" ht="32.25" customHeight="1"/>
    <row r="3" spans="3:12" ht="36" customHeight="1">
      <c r="C3" s="305" t="s">
        <v>230</v>
      </c>
      <c r="D3" s="305"/>
      <c r="E3" s="305"/>
      <c r="F3" s="305"/>
      <c r="G3" s="305"/>
      <c r="H3" s="305"/>
      <c r="I3" s="305"/>
      <c r="J3" s="305"/>
      <c r="K3" s="305"/>
      <c r="L3" s="305"/>
    </row>
    <row r="4" spans="3:12" ht="26.25" customHeight="1">
      <c r="C4" s="7"/>
      <c r="D4" s="7">
        <f>actualizaciones!$A$7</f>
        <v>2007</v>
      </c>
      <c r="E4" s="7">
        <f>actualizaciones!$B$7</f>
        <v>2008</v>
      </c>
      <c r="F4" s="7">
        <f>actualizaciones!$C$7</f>
        <v>2009</v>
      </c>
      <c r="G4" s="7">
        <f>actualizaciones!$D$7</f>
        <v>2010</v>
      </c>
      <c r="H4" s="7">
        <f>actualizaciones!$E$7</f>
        <v>2011</v>
      </c>
      <c r="I4" s="237" t="s">
        <v>516</v>
      </c>
      <c r="J4" s="237" t="s">
        <v>517</v>
      </c>
      <c r="K4" s="237" t="s">
        <v>518</v>
      </c>
      <c r="L4" s="237" t="s">
        <v>519</v>
      </c>
    </row>
    <row r="5" spans="3:12" ht="15" customHeight="1">
      <c r="C5" s="115" t="s">
        <v>83</v>
      </c>
      <c r="D5" s="92">
        <v>12.222972972973</v>
      </c>
      <c r="E5" s="92">
        <v>12.29245283018868</v>
      </c>
      <c r="F5" s="92">
        <v>12.730769230769228</v>
      </c>
      <c r="G5" s="92">
        <v>12.011049723756901</v>
      </c>
      <c r="H5" s="92">
        <v>12.660079051383395</v>
      </c>
      <c r="I5" s="129">
        <f t="shared" ref="I5:L20" si="0">E5-D5</f>
        <v>6.9479857215679175E-2</v>
      </c>
      <c r="J5" s="129">
        <f t="shared" si="0"/>
        <v>0.43831640058054866</v>
      </c>
      <c r="K5" s="129">
        <f t="shared" si="0"/>
        <v>-0.71971950701232679</v>
      </c>
      <c r="L5" s="129">
        <f t="shared" si="0"/>
        <v>0.64902932762649357</v>
      </c>
    </row>
    <row r="6" spans="3:12" ht="15" customHeight="1">
      <c r="C6" s="115" t="s">
        <v>72</v>
      </c>
      <c r="D6" s="92">
        <v>12.4801734820322</v>
      </c>
      <c r="E6" s="92">
        <v>11.987508674531574</v>
      </c>
      <c r="F6" s="92">
        <v>12.729985443959256</v>
      </c>
      <c r="G6" s="92">
        <v>12.22560113154174</v>
      </c>
      <c r="H6" s="92">
        <v>11.65563380281691</v>
      </c>
      <c r="I6" s="129">
        <f t="shared" si="0"/>
        <v>-0.49266480750062591</v>
      </c>
      <c r="J6" s="129">
        <f t="shared" si="0"/>
        <v>0.74247676942768237</v>
      </c>
      <c r="K6" s="129">
        <f t="shared" si="0"/>
        <v>-0.5043843124175158</v>
      </c>
      <c r="L6" s="129">
        <f t="shared" si="0"/>
        <v>-0.56996732872483058</v>
      </c>
    </row>
    <row r="7" spans="3:12" ht="15" customHeight="1">
      <c r="C7" s="115" t="s">
        <v>78</v>
      </c>
      <c r="D7" s="92">
        <v>11.108843537415</v>
      </c>
      <c r="E7" s="92">
        <v>9.3632286995515663</v>
      </c>
      <c r="F7" s="92">
        <v>12.916666666666664</v>
      </c>
      <c r="G7" s="92">
        <v>10.214876033057855</v>
      </c>
      <c r="H7" s="92">
        <v>10.650349650349652</v>
      </c>
      <c r="I7" s="129">
        <f t="shared" si="0"/>
        <v>-1.7456148378634335</v>
      </c>
      <c r="J7" s="129">
        <f t="shared" si="0"/>
        <v>3.553437967115098</v>
      </c>
      <c r="K7" s="129">
        <f t="shared" si="0"/>
        <v>-2.7017906336088089</v>
      </c>
      <c r="L7" s="129">
        <f t="shared" si="0"/>
        <v>0.43547361729179634</v>
      </c>
    </row>
    <row r="8" spans="3:12" ht="15" customHeight="1">
      <c r="C8" s="118" t="s">
        <v>77</v>
      </c>
      <c r="D8" s="85">
        <v>12.25</v>
      </c>
      <c r="E8" s="85">
        <v>10.357142857142859</v>
      </c>
      <c r="F8" s="85">
        <v>10.3525641025641</v>
      </c>
      <c r="G8" s="85">
        <v>11.253164556962023</v>
      </c>
      <c r="H8" s="85">
        <v>10.21857923497268</v>
      </c>
      <c r="I8" s="129">
        <f>E8-D8</f>
        <v>-1.8928571428571406</v>
      </c>
      <c r="J8" s="129">
        <f>F8-E8</f>
        <v>-4.5787545787590034E-3</v>
      </c>
      <c r="K8" s="129">
        <f>G8-F8</f>
        <v>0.90060045439792269</v>
      </c>
      <c r="L8" s="129">
        <f>H8-G8</f>
        <v>-1.0345853219893435</v>
      </c>
    </row>
    <row r="9" spans="3:12" ht="15" customHeight="1">
      <c r="C9" s="115" t="s">
        <v>73</v>
      </c>
      <c r="D9" s="92">
        <v>10.6407407407407</v>
      </c>
      <c r="E9" s="92">
        <v>11.213709677419347</v>
      </c>
      <c r="F9" s="92">
        <v>10.334384858044166</v>
      </c>
      <c r="G9" s="92">
        <v>10.79559748427673</v>
      </c>
      <c r="H9" s="92">
        <v>10.099378881987576</v>
      </c>
      <c r="I9" s="129">
        <f t="shared" si="0"/>
        <v>0.57296893667864701</v>
      </c>
      <c r="J9" s="129">
        <f t="shared" si="0"/>
        <v>-0.87932481937518148</v>
      </c>
      <c r="K9" s="129">
        <f t="shared" si="0"/>
        <v>0.4612126262325642</v>
      </c>
      <c r="L9" s="129">
        <f t="shared" si="0"/>
        <v>-0.69621860228915367</v>
      </c>
    </row>
    <row r="10" spans="3:12" ht="15" customHeight="1">
      <c r="C10" s="115" t="s">
        <v>69</v>
      </c>
      <c r="D10" s="92">
        <v>9.6851591760299698</v>
      </c>
      <c r="E10" s="92">
        <v>9.6778264228689164</v>
      </c>
      <c r="F10" s="92">
        <v>9.916947832857522</v>
      </c>
      <c r="G10" s="92">
        <v>10.005880848887726</v>
      </c>
      <c r="H10" s="92">
        <v>9.6732897384305421</v>
      </c>
      <c r="I10" s="129">
        <f t="shared" si="0"/>
        <v>-7.332753161053418E-3</v>
      </c>
      <c r="J10" s="129">
        <f t="shared" si="0"/>
        <v>0.23912140998860565</v>
      </c>
      <c r="K10" s="129">
        <f t="shared" si="0"/>
        <v>8.893301603020376E-2</v>
      </c>
      <c r="L10" s="129">
        <f t="shared" si="0"/>
        <v>-0.3325911104571837</v>
      </c>
    </row>
    <row r="11" spans="3:12" ht="15" customHeight="1">
      <c r="C11" s="115" t="s">
        <v>75</v>
      </c>
      <c r="D11" s="92">
        <v>9.8372093023255793</v>
      </c>
      <c r="E11" s="92">
        <v>10.193905817174523</v>
      </c>
      <c r="F11" s="92">
        <v>10.179894179894184</v>
      </c>
      <c r="G11" s="92">
        <v>9.9603174603174587</v>
      </c>
      <c r="H11" s="92">
        <v>9.6693989071038366</v>
      </c>
      <c r="I11" s="129">
        <f t="shared" si="0"/>
        <v>0.35669651484894338</v>
      </c>
      <c r="J11" s="129">
        <f t="shared" si="0"/>
        <v>-1.4011637280338718E-2</v>
      </c>
      <c r="K11" s="129">
        <f t="shared" si="0"/>
        <v>-0.21957671957672531</v>
      </c>
      <c r="L11" s="129">
        <f t="shared" si="0"/>
        <v>-0.29091855321362203</v>
      </c>
    </row>
    <row r="12" spans="3:12" ht="15" customHeight="1">
      <c r="C12" s="118" t="s">
        <v>71</v>
      </c>
      <c r="D12" s="85">
        <v>9.5425101214574894</v>
      </c>
      <c r="E12" s="85">
        <v>9.5263157894736814</v>
      </c>
      <c r="F12" s="85">
        <v>10.827450980392157</v>
      </c>
      <c r="G12" s="85">
        <v>9.4440789473684159</v>
      </c>
      <c r="H12" s="85">
        <v>9.6267029972752187</v>
      </c>
      <c r="I12" s="129">
        <f t="shared" si="0"/>
        <v>-1.6194331983808041E-2</v>
      </c>
      <c r="J12" s="129">
        <f t="shared" si="0"/>
        <v>1.3011351909184761</v>
      </c>
      <c r="K12" s="129">
        <f t="shared" si="0"/>
        <v>-1.3833720330237416</v>
      </c>
      <c r="L12" s="129">
        <f t="shared" si="0"/>
        <v>0.18262404990680281</v>
      </c>
    </row>
    <row r="13" spans="3:12" ht="15" customHeight="1">
      <c r="C13" s="117" t="s">
        <v>74</v>
      </c>
      <c r="D13" s="83">
        <v>9.5459090909091202</v>
      </c>
      <c r="E13" s="83">
        <v>9.4019999999999264</v>
      </c>
      <c r="F13" s="83">
        <v>9.6280909090909255</v>
      </c>
      <c r="G13" s="83">
        <v>9.6505454545454583</v>
      </c>
      <c r="H13" s="83">
        <v>9.4033636363636877</v>
      </c>
      <c r="I13" s="83">
        <f t="shared" si="0"/>
        <v>-0.14390909090919379</v>
      </c>
      <c r="J13" s="83">
        <f t="shared" si="0"/>
        <v>0.22609090909099905</v>
      </c>
      <c r="K13" s="83">
        <f t="shared" si="0"/>
        <v>2.2454545454532848E-2</v>
      </c>
      <c r="L13" s="83">
        <f t="shared" si="0"/>
        <v>-0.24718181818177065</v>
      </c>
    </row>
    <row r="14" spans="3:12" ht="15" customHeight="1">
      <c r="C14" s="116" t="s">
        <v>68</v>
      </c>
      <c r="D14" s="85">
        <v>10.237500000000001</v>
      </c>
      <c r="E14" s="85">
        <v>11.876651982378855</v>
      </c>
      <c r="F14" s="85">
        <v>12.210280373831774</v>
      </c>
      <c r="G14" s="85">
        <v>10.255681818181817</v>
      </c>
      <c r="H14" s="85">
        <v>9.3205128205128247</v>
      </c>
      <c r="I14" s="129">
        <f t="shared" si="0"/>
        <v>1.6391519823788538</v>
      </c>
      <c r="J14" s="129">
        <f t="shared" si="0"/>
        <v>0.333628391452919</v>
      </c>
      <c r="K14" s="129">
        <f t="shared" si="0"/>
        <v>-1.954598555649957</v>
      </c>
      <c r="L14" s="129">
        <f t="shared" si="0"/>
        <v>-0.93516899766899186</v>
      </c>
    </row>
    <row r="15" spans="3:12" ht="15" customHeight="1">
      <c r="C15" s="115" t="s">
        <v>142</v>
      </c>
      <c r="D15" s="92">
        <v>8.9225589225589204</v>
      </c>
      <c r="E15" s="92">
        <v>9.7369668246445471</v>
      </c>
      <c r="F15" s="92">
        <v>8.762917933130705</v>
      </c>
      <c r="G15" s="92">
        <v>9.2868852459016367</v>
      </c>
      <c r="H15" s="92">
        <v>9.143507972665164</v>
      </c>
      <c r="I15" s="129">
        <f t="shared" si="0"/>
        <v>0.81440790208562674</v>
      </c>
      <c r="J15" s="129">
        <f t="shared" si="0"/>
        <v>-0.97404889151384211</v>
      </c>
      <c r="K15" s="129">
        <f t="shared" si="0"/>
        <v>0.52396731277093167</v>
      </c>
      <c r="L15" s="129">
        <f t="shared" si="0"/>
        <v>-0.14337727323647265</v>
      </c>
    </row>
    <row r="16" spans="3:12" ht="15" customHeight="1">
      <c r="C16" s="112" t="s">
        <v>65</v>
      </c>
      <c r="D16" s="92">
        <v>8.4362416107382607</v>
      </c>
      <c r="E16" s="92">
        <v>9.1702127659574408</v>
      </c>
      <c r="F16" s="92">
        <v>10.627906976744182</v>
      </c>
      <c r="G16" s="92">
        <v>10.371757925072048</v>
      </c>
      <c r="H16" s="92">
        <v>8.8220338983050901</v>
      </c>
      <c r="I16" s="130">
        <f>E16-D16</f>
        <v>0.7339711552191801</v>
      </c>
      <c r="J16" s="130">
        <f>F16-E16</f>
        <v>1.457694210786741</v>
      </c>
      <c r="K16" s="130">
        <f>G16-F16</f>
        <v>-0.25614905167213387</v>
      </c>
      <c r="L16" s="130">
        <f>H16-G16</f>
        <v>-1.5497240267669579</v>
      </c>
    </row>
    <row r="17" spans="3:12" ht="15" customHeight="1">
      <c r="C17" s="115" t="s">
        <v>180</v>
      </c>
      <c r="D17" s="92">
        <v>9.1081081081081106</v>
      </c>
      <c r="E17" s="92">
        <v>8.8877005347593538</v>
      </c>
      <c r="F17" s="92">
        <v>7.8387096774193505</v>
      </c>
      <c r="G17" s="92">
        <v>10.30813953488372</v>
      </c>
      <c r="H17" s="92">
        <v>8.7237569060773499</v>
      </c>
      <c r="I17" s="129">
        <f t="shared" si="0"/>
        <v>-0.22040757334875671</v>
      </c>
      <c r="J17" s="129">
        <f t="shared" si="0"/>
        <v>-1.0489908573400033</v>
      </c>
      <c r="K17" s="129">
        <f t="shared" si="0"/>
        <v>2.4694298574643696</v>
      </c>
      <c r="L17" s="129">
        <f t="shared" si="0"/>
        <v>-1.5843826288063703</v>
      </c>
    </row>
    <row r="18" spans="3:12" ht="15" customHeight="1">
      <c r="C18" s="115" t="s">
        <v>67</v>
      </c>
      <c r="D18" s="92">
        <v>8.9155844155844104</v>
      </c>
      <c r="E18" s="92">
        <v>9.8515205724508128</v>
      </c>
      <c r="F18" s="92">
        <v>10.528061224489806</v>
      </c>
      <c r="G18" s="92">
        <v>10.528712871287135</v>
      </c>
      <c r="H18" s="92">
        <v>8.7120555073720745</v>
      </c>
      <c r="I18" s="129">
        <f t="shared" si="0"/>
        <v>0.93593615686640241</v>
      </c>
      <c r="J18" s="129">
        <f t="shared" si="0"/>
        <v>0.67654065203899272</v>
      </c>
      <c r="K18" s="129">
        <f t="shared" si="0"/>
        <v>6.5164679732987452E-4</v>
      </c>
      <c r="L18" s="129">
        <f t="shared" si="0"/>
        <v>-1.8166573639150609</v>
      </c>
    </row>
    <row r="19" spans="3:12" ht="15" customHeight="1">
      <c r="C19" s="112" t="s">
        <v>70</v>
      </c>
      <c r="D19" s="92">
        <v>9.2694300518134707</v>
      </c>
      <c r="E19" s="92">
        <v>9.9530685920577628</v>
      </c>
      <c r="F19" s="92">
        <v>10.963525835866257</v>
      </c>
      <c r="G19" s="92">
        <v>11.863468634686358</v>
      </c>
      <c r="H19" s="92">
        <v>8.5210843373494036</v>
      </c>
      <c r="I19" s="129">
        <f t="shared" si="0"/>
        <v>0.68363854024429216</v>
      </c>
      <c r="J19" s="129">
        <f t="shared" si="0"/>
        <v>1.010457243808494</v>
      </c>
      <c r="K19" s="129">
        <f t="shared" si="0"/>
        <v>0.89994279882010098</v>
      </c>
      <c r="L19" s="129">
        <f t="shared" si="0"/>
        <v>-3.3423842973369542</v>
      </c>
    </row>
    <row r="20" spans="3:12" ht="15" customHeight="1">
      <c r="C20" s="112" t="s">
        <v>66</v>
      </c>
      <c r="D20" s="92">
        <v>8.4139194139194107</v>
      </c>
      <c r="E20" s="92">
        <v>8.92631578947368</v>
      </c>
      <c r="F20" s="92">
        <v>8.6678200692041596</v>
      </c>
      <c r="G20" s="92">
        <v>9.3287037037037024</v>
      </c>
      <c r="H20" s="92">
        <v>8.2060085836909913</v>
      </c>
      <c r="I20" s="130">
        <f t="shared" si="0"/>
        <v>0.51239637555426931</v>
      </c>
      <c r="J20" s="130">
        <f t="shared" si="0"/>
        <v>-0.25849572026952039</v>
      </c>
      <c r="K20" s="130">
        <f t="shared" si="0"/>
        <v>0.66088363449954279</v>
      </c>
      <c r="L20" s="130">
        <f t="shared" si="0"/>
        <v>-1.1226951200127111</v>
      </c>
    </row>
    <row r="21" spans="3:12" ht="15" customHeight="1">
      <c r="C21" s="112" t="s">
        <v>79</v>
      </c>
      <c r="D21" s="92" t="s">
        <v>81</v>
      </c>
      <c r="E21" s="92">
        <v>6.8946466809421914</v>
      </c>
      <c r="F21" s="92">
        <v>6.7626491155902819</v>
      </c>
      <c r="G21" s="92">
        <v>7.0329625051503895</v>
      </c>
      <c r="H21" s="92">
        <v>7.1735579377233369</v>
      </c>
      <c r="I21" s="129" t="s">
        <v>81</v>
      </c>
      <c r="J21" s="129">
        <f t="shared" ref="J21:L23" si="1">F21-E21</f>
        <v>-0.13199756535190943</v>
      </c>
      <c r="K21" s="129">
        <f t="shared" si="1"/>
        <v>0.27031338956010753</v>
      </c>
      <c r="L21" s="129">
        <f t="shared" si="1"/>
        <v>0.14059543257294749</v>
      </c>
    </row>
    <row r="22" spans="3:12" ht="15" customHeight="1">
      <c r="C22" s="115" t="s">
        <v>82</v>
      </c>
      <c r="D22" s="92">
        <v>6.8464566929133897</v>
      </c>
      <c r="E22" s="92">
        <v>6.6617412140575079</v>
      </c>
      <c r="F22" s="92">
        <v>6.5333076626877169</v>
      </c>
      <c r="G22" s="92">
        <v>6.8487824037706213</v>
      </c>
      <c r="H22" s="92">
        <v>6.983446932814025</v>
      </c>
      <c r="I22" s="129">
        <f>E22-D22</f>
        <v>-0.1847154788558818</v>
      </c>
      <c r="J22" s="129">
        <f t="shared" si="1"/>
        <v>-0.12843355136979095</v>
      </c>
      <c r="K22" s="129">
        <f t="shared" si="1"/>
        <v>0.31547474108290441</v>
      </c>
      <c r="L22" s="129">
        <f t="shared" si="1"/>
        <v>0.13466452904340365</v>
      </c>
    </row>
    <row r="23" spans="3:12" ht="15" customHeight="1">
      <c r="C23" s="112" t="s">
        <v>84</v>
      </c>
      <c r="D23" s="92" t="s">
        <v>81</v>
      </c>
      <c r="E23" s="92">
        <v>3.4437869822485192</v>
      </c>
      <c r="F23" s="92">
        <v>3.174698795180722</v>
      </c>
      <c r="G23" s="92">
        <v>3.0924369747899161</v>
      </c>
      <c r="H23" s="92">
        <v>3.0631578947368419</v>
      </c>
      <c r="I23" s="129" t="s">
        <v>81</v>
      </c>
      <c r="J23" s="129">
        <f t="shared" si="1"/>
        <v>-0.26908818706779725</v>
      </c>
      <c r="K23" s="129">
        <f t="shared" si="1"/>
        <v>-8.2261820390805873E-2</v>
      </c>
      <c r="L23" s="129">
        <f t="shared" si="1"/>
        <v>-2.9279080053074225E-2</v>
      </c>
    </row>
    <row r="24" spans="3:12" ht="15" customHeight="1">
      <c r="C24" s="293" t="s">
        <v>178</v>
      </c>
      <c r="D24" s="293"/>
      <c r="E24" s="293"/>
      <c r="F24" s="293"/>
      <c r="G24" s="293"/>
      <c r="H24" s="293"/>
      <c r="I24" s="293"/>
      <c r="J24" s="293"/>
      <c r="K24" s="293"/>
      <c r="L24" s="293"/>
    </row>
    <row r="25" spans="3:12"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3:12"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3:12"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3:12">
      <c r="C28" s="12"/>
      <c r="D28" s="12"/>
      <c r="E28" s="12"/>
      <c r="F28" s="12"/>
      <c r="G28" s="12"/>
      <c r="H28" s="12"/>
      <c r="I28" s="12"/>
      <c r="J28" s="321" t="s">
        <v>85</v>
      </c>
      <c r="K28" s="12"/>
      <c r="L28" s="12"/>
    </row>
    <row r="29" spans="3:12">
      <c r="C29" s="12"/>
      <c r="D29" s="12"/>
      <c r="E29" s="12"/>
      <c r="F29" s="12"/>
      <c r="G29" s="12"/>
      <c r="H29" s="12"/>
      <c r="I29" s="12"/>
      <c r="J29" s="321"/>
      <c r="K29" s="12"/>
      <c r="L29" s="12"/>
    </row>
    <row r="30" spans="3:12"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3:12"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3:12"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3:12"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3:12"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153" spans="4:5">
      <c r="D153" s="131" t="e">
        <f t="shared" ref="D153:E153" si="2">#REF!</f>
        <v>#REF!</v>
      </c>
      <c r="E153" s="132" t="e">
        <f t="shared" si="2"/>
        <v>#REF!</v>
      </c>
    </row>
  </sheetData>
  <mergeCells count="3">
    <mergeCell ref="C3:L3"/>
    <mergeCell ref="C24:L24"/>
    <mergeCell ref="J28:J29"/>
  </mergeCells>
  <hyperlinks>
    <hyperlink ref="J28:J29" location="'GRAFICA estancia medi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D35:M153"/>
  <sheetViews>
    <sheetView showGridLines="0" zoomScaleNormal="100" workbookViewId="0">
      <selection activeCell="C1" sqref="C1"/>
    </sheetView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2"/>
      <c r="K35" s="12"/>
      <c r="L35" s="12"/>
      <c r="M35" s="12"/>
    </row>
    <row r="36" spans="10:13">
      <c r="J36" s="12"/>
      <c r="K36" s="12"/>
      <c r="L36" s="12"/>
      <c r="M36" s="12"/>
    </row>
    <row r="37" spans="10:13">
      <c r="J37" s="12"/>
      <c r="K37" s="12"/>
      <c r="L37" s="12"/>
      <c r="M37" s="12"/>
    </row>
    <row r="38" spans="10:13">
      <c r="J38" s="12"/>
      <c r="K38" s="12"/>
      <c r="L38" s="292" t="s">
        <v>60</v>
      </c>
      <c r="M38" s="12"/>
    </row>
    <row r="39" spans="10:13">
      <c r="J39" s="12"/>
      <c r="K39" s="12"/>
      <c r="L39" s="292"/>
      <c r="M39" s="12"/>
    </row>
    <row r="40" spans="10:13">
      <c r="J40" s="12"/>
      <c r="K40" s="12"/>
      <c r="L40" s="12"/>
      <c r="M40" s="12"/>
    </row>
    <row r="41" spans="10:13">
      <c r="J41" s="12"/>
      <c r="K41" s="12"/>
      <c r="L41" s="12"/>
      <c r="M41" s="12"/>
    </row>
    <row r="152" spans="4:5" ht="13.5" thickBot="1"/>
    <row r="153" spans="4:5">
      <c r="D153" s="133" t="e">
        <f>#REF!</f>
        <v>#REF!</v>
      </c>
      <c r="E153" s="103" t="e">
        <f>#REF!</f>
        <v>#REF!</v>
      </c>
    </row>
  </sheetData>
  <mergeCells count="1">
    <mergeCell ref="L38:L39"/>
  </mergeCells>
  <hyperlinks>
    <hyperlink ref="L38:L39" location="'estancia medi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C5:AG153"/>
  <sheetViews>
    <sheetView showGridLines="0" zoomScaleNormal="100" workbookViewId="0">
      <selection activeCell="C1" sqref="C1"/>
    </sheetView>
  </sheetViews>
  <sheetFormatPr baseColWidth="10" defaultRowHeight="12.75"/>
  <cols>
    <col min="3" max="3" width="18.7109375" customWidth="1"/>
    <col min="4" max="12" width="7.7109375" customWidth="1"/>
  </cols>
  <sheetData>
    <row r="5" spans="3:12" ht="36" customHeight="1">
      <c r="C5" s="303" t="s">
        <v>231</v>
      </c>
      <c r="D5" s="303"/>
      <c r="E5" s="303"/>
      <c r="F5" s="303"/>
      <c r="G5" s="303"/>
      <c r="H5" s="303"/>
      <c r="I5" s="303"/>
      <c r="J5" s="303"/>
      <c r="K5" s="303"/>
      <c r="L5" s="303"/>
    </row>
    <row r="6" spans="3:12" ht="30.75" customHeight="1">
      <c r="C6" s="134"/>
      <c r="D6" s="7">
        <v>2007</v>
      </c>
      <c r="E6" s="7">
        <v>2008</v>
      </c>
      <c r="F6" s="7">
        <v>2009</v>
      </c>
      <c r="G6" s="7">
        <v>2010</v>
      </c>
      <c r="H6" s="7">
        <v>2011</v>
      </c>
      <c r="I6" s="8" t="str">
        <f>actualizaciones!I7</f>
        <v>var. 08/07</v>
      </c>
      <c r="J6" s="8" t="str">
        <f>actualizaciones!J7</f>
        <v>var. 09/08</v>
      </c>
      <c r="K6" s="8" t="str">
        <f>actualizaciones!K7</f>
        <v>var. 10/09</v>
      </c>
      <c r="L6" s="8" t="str">
        <f>actualizaciones!L7</f>
        <v>var. 11/10</v>
      </c>
    </row>
    <row r="7" spans="3:12" ht="15" customHeight="1">
      <c r="C7" s="26" t="s">
        <v>234</v>
      </c>
      <c r="D7" s="75">
        <f>SUM(D8,D10,D12)</f>
        <v>37.172727272727307</v>
      </c>
      <c r="E7" s="75">
        <f>SUM(E8,E10,E12)</f>
        <v>37.1</v>
      </c>
      <c r="F7" s="75">
        <f>SUM(F8,F10,F12)</f>
        <v>38.136363636363633</v>
      </c>
      <c r="G7" s="75">
        <f>SUM(G8,G10,G12)</f>
        <v>38.909090909090907</v>
      </c>
      <c r="H7" s="75">
        <f>SUM(H8,H10,H12)</f>
        <v>36.736363636363635</v>
      </c>
      <c r="I7" s="45">
        <f>E7/D7-1</f>
        <v>-1.9564685742243793E-3</v>
      </c>
      <c r="J7" s="45">
        <f t="shared" ref="J7:L8" si="0">F7/E7-1</f>
        <v>2.7934329821122095E-2</v>
      </c>
      <c r="K7" s="45">
        <f t="shared" si="0"/>
        <v>2.0262216924910703E-2</v>
      </c>
      <c r="L7" s="45">
        <f t="shared" si="0"/>
        <v>-5.5841121495327051E-2</v>
      </c>
    </row>
    <row r="8" spans="3:12" ht="15" customHeight="1">
      <c r="C8" s="135" t="s">
        <v>235</v>
      </c>
      <c r="D8" s="136">
        <v>34.363636363636402</v>
      </c>
      <c r="E8" s="136">
        <v>34.200000000000003</v>
      </c>
      <c r="F8" s="136">
        <v>35.281818181818181</v>
      </c>
      <c r="G8" s="136">
        <v>36.209090909090911</v>
      </c>
      <c r="H8" s="136">
        <v>33.854545454545452</v>
      </c>
      <c r="I8" s="137">
        <f>E8/D8-1</f>
        <v>-4.7619047619058552E-3</v>
      </c>
      <c r="J8" s="137">
        <f t="shared" si="0"/>
        <v>3.1632110579478789E-2</v>
      </c>
      <c r="K8" s="137">
        <f t="shared" si="0"/>
        <v>2.6281886111826802E-2</v>
      </c>
      <c r="L8" s="137">
        <f t="shared" si="0"/>
        <v>-6.5026362038664409E-2</v>
      </c>
    </row>
    <row r="9" spans="3:12" ht="15" customHeight="1">
      <c r="C9" s="138" t="s">
        <v>236</v>
      </c>
      <c r="D9" s="72">
        <v>5.5276712328767204</v>
      </c>
      <c r="E9" s="72">
        <v>5.556684051605826</v>
      </c>
      <c r="F9" s="72">
        <v>5.8538106861947261</v>
      </c>
      <c r="G9" s="72">
        <v>5.8549374500931606</v>
      </c>
      <c r="H9" s="72">
        <v>6.0805216898213752</v>
      </c>
      <c r="I9" s="139">
        <f>E9-D9</f>
        <v>2.9012818729105661E-2</v>
      </c>
      <c r="J9" s="139">
        <f>F9-E9</f>
        <v>0.2971266345889001</v>
      </c>
      <c r="K9" s="139">
        <f>G9-F9</f>
        <v>1.1267638984344686E-3</v>
      </c>
      <c r="L9" s="139">
        <f>H9-G9</f>
        <v>0.22558423972821462</v>
      </c>
    </row>
    <row r="10" spans="3:12" ht="15" customHeight="1">
      <c r="C10" s="135" t="s">
        <v>237</v>
      </c>
      <c r="D10" s="136">
        <v>1.6454545454545499</v>
      </c>
      <c r="E10" s="136">
        <v>1.7636363636363637</v>
      </c>
      <c r="F10" s="136">
        <v>1.7454545454545454</v>
      </c>
      <c r="G10" s="136">
        <v>1.6181818181818182</v>
      </c>
      <c r="H10" s="136">
        <v>1.7363636363636363</v>
      </c>
      <c r="I10" s="137">
        <f t="shared" ref="I10:L15" si="1">E10/D10-1</f>
        <v>7.1823204419886544E-2</v>
      </c>
      <c r="J10" s="137">
        <f t="shared" si="1"/>
        <v>-1.0309278350515538E-2</v>
      </c>
      <c r="K10" s="137">
        <f t="shared" si="1"/>
        <v>-7.291666666666663E-2</v>
      </c>
      <c r="L10" s="137">
        <f t="shared" si="1"/>
        <v>7.3033707865168607E-2</v>
      </c>
    </row>
    <row r="11" spans="3:12" ht="15" customHeight="1">
      <c r="C11" s="138" t="s">
        <v>238</v>
      </c>
      <c r="D11" s="72">
        <v>6.4909090909090903</v>
      </c>
      <c r="E11" s="72">
        <v>6.7865168539325804</v>
      </c>
      <c r="F11" s="72">
        <v>6.9939759036144569</v>
      </c>
      <c r="G11" s="72">
        <v>8.317880794701983</v>
      </c>
      <c r="H11" s="72">
        <v>7.2614379084967311</v>
      </c>
      <c r="I11" s="139">
        <f>E11-D11</f>
        <v>0.29560776302349012</v>
      </c>
      <c r="J11" s="139">
        <f>F11-E11</f>
        <v>0.20745904968187645</v>
      </c>
      <c r="K11" s="139">
        <f>G11-F11</f>
        <v>1.3239048910875262</v>
      </c>
      <c r="L11" s="139">
        <f>H11-G11</f>
        <v>-1.056442886205252</v>
      </c>
    </row>
    <row r="12" spans="3:12" ht="15" customHeight="1">
      <c r="C12" s="135" t="s">
        <v>239</v>
      </c>
      <c r="D12" s="136">
        <v>1.16363636363636</v>
      </c>
      <c r="E12" s="136">
        <v>1.1363636363636365</v>
      </c>
      <c r="F12" s="136">
        <v>1.1090909090909091</v>
      </c>
      <c r="G12" s="136">
        <v>1.0818181818181818</v>
      </c>
      <c r="H12" s="136">
        <v>1.1454545454545455</v>
      </c>
      <c r="I12" s="137">
        <f t="shared" si="1"/>
        <v>-2.3437499999996891E-2</v>
      </c>
      <c r="J12" s="137">
        <f t="shared" si="1"/>
        <v>-2.4000000000000021E-2</v>
      </c>
      <c r="K12" s="137">
        <f t="shared" si="1"/>
        <v>-2.4590163934426257E-2</v>
      </c>
      <c r="L12" s="137">
        <f t="shared" si="1"/>
        <v>5.8823529411764719E-2</v>
      </c>
    </row>
    <row r="13" spans="3:12" ht="15" customHeight="1">
      <c r="C13" s="138" t="s">
        <v>240</v>
      </c>
      <c r="D13" s="72">
        <v>18.117647058823501</v>
      </c>
      <c r="E13" s="72">
        <v>12.990384615384615</v>
      </c>
      <c r="F13" s="72">
        <v>13.919999999999996</v>
      </c>
      <c r="G13" s="72">
        <v>19.163265306122451</v>
      </c>
      <c r="H13" s="72">
        <v>15.638095238095241</v>
      </c>
      <c r="I13" s="139">
        <f>E13-D13</f>
        <v>-5.1272624434388856</v>
      </c>
      <c r="J13" s="139">
        <f>F13-E13</f>
        <v>0.9296153846153814</v>
      </c>
      <c r="K13" s="139">
        <f>G13-F13</f>
        <v>5.2432653061224546</v>
      </c>
      <c r="L13" s="139">
        <f>H13-G13</f>
        <v>-3.5251700680272098</v>
      </c>
    </row>
    <row r="14" spans="3:12" ht="15" customHeight="1">
      <c r="C14" s="106" t="s">
        <v>241</v>
      </c>
      <c r="D14" s="23">
        <v>54.218181818181797</v>
      </c>
      <c r="E14" s="23">
        <v>54.4</v>
      </c>
      <c r="F14" s="23">
        <v>56.245454545454542</v>
      </c>
      <c r="G14" s="23">
        <v>54.981818181818184</v>
      </c>
      <c r="H14" s="23">
        <v>57.4</v>
      </c>
      <c r="I14" s="65">
        <f t="shared" si="1"/>
        <v>3.3534540576798388E-3</v>
      </c>
      <c r="J14" s="65">
        <f t="shared" si="1"/>
        <v>3.3923796791443861E-2</v>
      </c>
      <c r="K14" s="65">
        <f t="shared" si="1"/>
        <v>-2.2466461936317961E-2</v>
      </c>
      <c r="L14" s="65">
        <f t="shared" si="1"/>
        <v>4.3981481481481399E-2</v>
      </c>
    </row>
    <row r="15" spans="3:12" ht="15" customHeight="1">
      <c r="C15" s="140" t="s">
        <v>126</v>
      </c>
      <c r="D15" s="72">
        <v>8.6090909090909093</v>
      </c>
      <c r="E15" s="72">
        <v>8.5</v>
      </c>
      <c r="F15" s="72">
        <v>5.6181818181818182</v>
      </c>
      <c r="G15" s="72">
        <v>6.1090909090909093</v>
      </c>
      <c r="H15" s="72">
        <v>5.8636363636363633</v>
      </c>
      <c r="I15" s="141">
        <f t="shared" si="1"/>
        <v>-1.2671594508975703E-2</v>
      </c>
      <c r="J15" s="141">
        <f t="shared" si="1"/>
        <v>-0.33903743315508017</v>
      </c>
      <c r="K15" s="141">
        <f t="shared" si="1"/>
        <v>8.737864077669899E-2</v>
      </c>
      <c r="L15" s="141">
        <f t="shared" si="1"/>
        <v>-4.0178571428571508E-2</v>
      </c>
    </row>
    <row r="16" spans="3:12" ht="15" customHeight="1">
      <c r="C16" s="311" t="s">
        <v>242</v>
      </c>
      <c r="D16" s="311"/>
      <c r="E16" s="311"/>
      <c r="F16" s="311"/>
      <c r="G16" s="311"/>
      <c r="H16" s="311"/>
      <c r="I16" s="311"/>
      <c r="J16" s="311"/>
      <c r="K16" s="311"/>
      <c r="L16" s="311"/>
    </row>
    <row r="152" spans="4:5" ht="13.5" thickBot="1"/>
    <row r="153" spans="4:5">
      <c r="D153" s="102" t="e">
        <f t="shared" ref="D153:E153" si="2">#REF!</f>
        <v>#REF!</v>
      </c>
      <c r="E153" s="103" t="e">
        <f t="shared" si="2"/>
        <v>#REF!</v>
      </c>
    </row>
  </sheetData>
  <mergeCells count="2">
    <mergeCell ref="C5:L5"/>
    <mergeCell ref="C16:L1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I165"/>
  <sheetViews>
    <sheetView showGridLines="0" zoomScaleNormal="100" workbookViewId="0">
      <selection activeCell="C1" sqref="C1"/>
    </sheetView>
  </sheetViews>
  <sheetFormatPr baseColWidth="10" defaultRowHeight="12.75"/>
  <cols>
    <col min="1" max="1" width="5.28515625" style="142" customWidth="1"/>
    <col min="2" max="2" width="16.42578125" style="142" customWidth="1"/>
    <col min="3" max="3" width="31.28515625" style="142" customWidth="1"/>
    <col min="4" max="16" width="7.7109375" style="142" customWidth="1"/>
    <col min="17" max="254" width="11.42578125" style="142"/>
    <col min="255" max="255" width="5.28515625" style="142" customWidth="1"/>
    <col min="256" max="256" width="57" style="142" bestFit="1" customWidth="1"/>
    <col min="257" max="259" width="10.7109375" style="142" customWidth="1"/>
    <col min="260" max="510" width="11.42578125" style="142"/>
    <col min="511" max="511" width="5.28515625" style="142" customWidth="1"/>
    <col min="512" max="512" width="57" style="142" bestFit="1" customWidth="1"/>
    <col min="513" max="515" width="10.7109375" style="142" customWidth="1"/>
    <col min="516" max="766" width="11.42578125" style="142"/>
    <col min="767" max="767" width="5.28515625" style="142" customWidth="1"/>
    <col min="768" max="768" width="57" style="142" bestFit="1" customWidth="1"/>
    <col min="769" max="771" width="10.7109375" style="142" customWidth="1"/>
    <col min="772" max="1022" width="11.42578125" style="142"/>
    <col min="1023" max="1023" width="5.28515625" style="142" customWidth="1"/>
    <col min="1024" max="1024" width="57" style="142" bestFit="1" customWidth="1"/>
    <col min="1025" max="1027" width="10.7109375" style="142" customWidth="1"/>
    <col min="1028" max="1278" width="11.42578125" style="142"/>
    <col min="1279" max="1279" width="5.28515625" style="142" customWidth="1"/>
    <col min="1280" max="1280" width="57" style="142" bestFit="1" customWidth="1"/>
    <col min="1281" max="1283" width="10.7109375" style="142" customWidth="1"/>
    <col min="1284" max="1534" width="11.42578125" style="142"/>
    <col min="1535" max="1535" width="5.28515625" style="142" customWidth="1"/>
    <col min="1536" max="1536" width="57" style="142" bestFit="1" customWidth="1"/>
    <col min="1537" max="1539" width="10.7109375" style="142" customWidth="1"/>
    <col min="1540" max="1790" width="11.42578125" style="142"/>
    <col min="1791" max="1791" width="5.28515625" style="142" customWidth="1"/>
    <col min="1792" max="1792" width="57" style="142" bestFit="1" customWidth="1"/>
    <col min="1793" max="1795" width="10.7109375" style="142" customWidth="1"/>
    <col min="1796" max="2046" width="11.42578125" style="142"/>
    <col min="2047" max="2047" width="5.28515625" style="142" customWidth="1"/>
    <col min="2048" max="2048" width="57" style="142" bestFit="1" customWidth="1"/>
    <col min="2049" max="2051" width="10.7109375" style="142" customWidth="1"/>
    <col min="2052" max="2302" width="11.42578125" style="142"/>
    <col min="2303" max="2303" width="5.28515625" style="142" customWidth="1"/>
    <col min="2304" max="2304" width="57" style="142" bestFit="1" customWidth="1"/>
    <col min="2305" max="2307" width="10.7109375" style="142" customWidth="1"/>
    <col min="2308" max="2558" width="11.42578125" style="142"/>
    <col min="2559" max="2559" width="5.28515625" style="142" customWidth="1"/>
    <col min="2560" max="2560" width="57" style="142" bestFit="1" customWidth="1"/>
    <col min="2561" max="2563" width="10.7109375" style="142" customWidth="1"/>
    <col min="2564" max="2814" width="11.42578125" style="142"/>
    <col min="2815" max="2815" width="5.28515625" style="142" customWidth="1"/>
    <col min="2816" max="2816" width="57" style="142" bestFit="1" customWidth="1"/>
    <col min="2817" max="2819" width="10.7109375" style="142" customWidth="1"/>
    <col min="2820" max="3070" width="11.42578125" style="142"/>
    <col min="3071" max="3071" width="5.28515625" style="142" customWidth="1"/>
    <col min="3072" max="3072" width="57" style="142" bestFit="1" customWidth="1"/>
    <col min="3073" max="3075" width="10.7109375" style="142" customWidth="1"/>
    <col min="3076" max="3326" width="11.42578125" style="142"/>
    <col min="3327" max="3327" width="5.28515625" style="142" customWidth="1"/>
    <col min="3328" max="3328" width="57" style="142" bestFit="1" customWidth="1"/>
    <col min="3329" max="3331" width="10.7109375" style="142" customWidth="1"/>
    <col min="3332" max="3582" width="11.42578125" style="142"/>
    <col min="3583" max="3583" width="5.28515625" style="142" customWidth="1"/>
    <col min="3584" max="3584" width="57" style="142" bestFit="1" customWidth="1"/>
    <col min="3585" max="3587" width="10.7109375" style="142" customWidth="1"/>
    <col min="3588" max="3838" width="11.42578125" style="142"/>
    <col min="3839" max="3839" width="5.28515625" style="142" customWidth="1"/>
    <col min="3840" max="3840" width="57" style="142" bestFit="1" customWidth="1"/>
    <col min="3841" max="3843" width="10.7109375" style="142" customWidth="1"/>
    <col min="3844" max="4094" width="11.42578125" style="142"/>
    <col min="4095" max="4095" width="5.28515625" style="142" customWidth="1"/>
    <col min="4096" max="4096" width="57" style="142" bestFit="1" customWidth="1"/>
    <col min="4097" max="4099" width="10.7109375" style="142" customWidth="1"/>
    <col min="4100" max="4350" width="11.42578125" style="142"/>
    <col min="4351" max="4351" width="5.28515625" style="142" customWidth="1"/>
    <col min="4352" max="4352" width="57" style="142" bestFit="1" customWidth="1"/>
    <col min="4353" max="4355" width="10.7109375" style="142" customWidth="1"/>
    <col min="4356" max="4606" width="11.42578125" style="142"/>
    <col min="4607" max="4607" width="5.28515625" style="142" customWidth="1"/>
    <col min="4608" max="4608" width="57" style="142" bestFit="1" customWidth="1"/>
    <col min="4609" max="4611" width="10.7109375" style="142" customWidth="1"/>
    <col min="4612" max="4862" width="11.42578125" style="142"/>
    <col min="4863" max="4863" width="5.28515625" style="142" customWidth="1"/>
    <col min="4864" max="4864" width="57" style="142" bestFit="1" customWidth="1"/>
    <col min="4865" max="4867" width="10.7109375" style="142" customWidth="1"/>
    <col min="4868" max="5118" width="11.42578125" style="142"/>
    <col min="5119" max="5119" width="5.28515625" style="142" customWidth="1"/>
    <col min="5120" max="5120" width="57" style="142" bestFit="1" customWidth="1"/>
    <col min="5121" max="5123" width="10.7109375" style="142" customWidth="1"/>
    <col min="5124" max="5374" width="11.42578125" style="142"/>
    <col min="5375" max="5375" width="5.28515625" style="142" customWidth="1"/>
    <col min="5376" max="5376" width="57" style="142" bestFit="1" customWidth="1"/>
    <col min="5377" max="5379" width="10.7109375" style="142" customWidth="1"/>
    <col min="5380" max="5630" width="11.42578125" style="142"/>
    <col min="5631" max="5631" width="5.28515625" style="142" customWidth="1"/>
    <col min="5632" max="5632" width="57" style="142" bestFit="1" customWidth="1"/>
    <col min="5633" max="5635" width="10.7109375" style="142" customWidth="1"/>
    <col min="5636" max="5886" width="11.42578125" style="142"/>
    <col min="5887" max="5887" width="5.28515625" style="142" customWidth="1"/>
    <col min="5888" max="5888" width="57" style="142" bestFit="1" customWidth="1"/>
    <col min="5889" max="5891" width="10.7109375" style="142" customWidth="1"/>
    <col min="5892" max="6142" width="11.42578125" style="142"/>
    <col min="6143" max="6143" width="5.28515625" style="142" customWidth="1"/>
    <col min="6144" max="6144" width="57" style="142" bestFit="1" customWidth="1"/>
    <col min="6145" max="6147" width="10.7109375" style="142" customWidth="1"/>
    <col min="6148" max="6398" width="11.42578125" style="142"/>
    <col min="6399" max="6399" width="5.28515625" style="142" customWidth="1"/>
    <col min="6400" max="6400" width="57" style="142" bestFit="1" customWidth="1"/>
    <col min="6401" max="6403" width="10.7109375" style="142" customWidth="1"/>
    <col min="6404" max="6654" width="11.42578125" style="142"/>
    <col min="6655" max="6655" width="5.28515625" style="142" customWidth="1"/>
    <col min="6656" max="6656" width="57" style="142" bestFit="1" customWidth="1"/>
    <col min="6657" max="6659" width="10.7109375" style="142" customWidth="1"/>
    <col min="6660" max="6910" width="11.42578125" style="142"/>
    <col min="6911" max="6911" width="5.28515625" style="142" customWidth="1"/>
    <col min="6912" max="6912" width="57" style="142" bestFit="1" customWidth="1"/>
    <col min="6913" max="6915" width="10.7109375" style="142" customWidth="1"/>
    <col min="6916" max="7166" width="11.42578125" style="142"/>
    <col min="7167" max="7167" width="5.28515625" style="142" customWidth="1"/>
    <col min="7168" max="7168" width="57" style="142" bestFit="1" customWidth="1"/>
    <col min="7169" max="7171" width="10.7109375" style="142" customWidth="1"/>
    <col min="7172" max="7422" width="11.42578125" style="142"/>
    <col min="7423" max="7423" width="5.28515625" style="142" customWidth="1"/>
    <col min="7424" max="7424" width="57" style="142" bestFit="1" customWidth="1"/>
    <col min="7425" max="7427" width="10.7109375" style="142" customWidth="1"/>
    <col min="7428" max="7678" width="11.42578125" style="142"/>
    <col min="7679" max="7679" width="5.28515625" style="142" customWidth="1"/>
    <col min="7680" max="7680" width="57" style="142" bestFit="1" customWidth="1"/>
    <col min="7681" max="7683" width="10.7109375" style="142" customWidth="1"/>
    <col min="7684" max="7934" width="11.42578125" style="142"/>
    <col min="7935" max="7935" width="5.28515625" style="142" customWidth="1"/>
    <col min="7936" max="7936" width="57" style="142" bestFit="1" customWidth="1"/>
    <col min="7937" max="7939" width="10.7109375" style="142" customWidth="1"/>
    <col min="7940" max="8190" width="11.42578125" style="142"/>
    <col min="8191" max="8191" width="5.28515625" style="142" customWidth="1"/>
    <col min="8192" max="8192" width="57" style="142" bestFit="1" customWidth="1"/>
    <col min="8193" max="8195" width="10.7109375" style="142" customWidth="1"/>
    <col min="8196" max="8446" width="11.42578125" style="142"/>
    <col min="8447" max="8447" width="5.28515625" style="142" customWidth="1"/>
    <col min="8448" max="8448" width="57" style="142" bestFit="1" customWidth="1"/>
    <col min="8449" max="8451" width="10.7109375" style="142" customWidth="1"/>
    <col min="8452" max="8702" width="11.42578125" style="142"/>
    <col min="8703" max="8703" width="5.28515625" style="142" customWidth="1"/>
    <col min="8704" max="8704" width="57" style="142" bestFit="1" customWidth="1"/>
    <col min="8705" max="8707" width="10.7109375" style="142" customWidth="1"/>
    <col min="8708" max="8958" width="11.42578125" style="142"/>
    <col min="8959" max="8959" width="5.28515625" style="142" customWidth="1"/>
    <col min="8960" max="8960" width="57" style="142" bestFit="1" customWidth="1"/>
    <col min="8961" max="8963" width="10.7109375" style="142" customWidth="1"/>
    <col min="8964" max="9214" width="11.42578125" style="142"/>
    <col min="9215" max="9215" width="5.28515625" style="142" customWidth="1"/>
    <col min="9216" max="9216" width="57" style="142" bestFit="1" customWidth="1"/>
    <col min="9217" max="9219" width="10.7109375" style="142" customWidth="1"/>
    <col min="9220" max="9470" width="11.42578125" style="142"/>
    <col min="9471" max="9471" width="5.28515625" style="142" customWidth="1"/>
    <col min="9472" max="9472" width="57" style="142" bestFit="1" customWidth="1"/>
    <col min="9473" max="9475" width="10.7109375" style="142" customWidth="1"/>
    <col min="9476" max="9726" width="11.42578125" style="142"/>
    <col min="9727" max="9727" width="5.28515625" style="142" customWidth="1"/>
    <col min="9728" max="9728" width="57" style="142" bestFit="1" customWidth="1"/>
    <col min="9729" max="9731" width="10.7109375" style="142" customWidth="1"/>
    <col min="9732" max="9982" width="11.42578125" style="142"/>
    <col min="9983" max="9983" width="5.28515625" style="142" customWidth="1"/>
    <col min="9984" max="9984" width="57" style="142" bestFit="1" customWidth="1"/>
    <col min="9985" max="9987" width="10.7109375" style="142" customWidth="1"/>
    <col min="9988" max="10238" width="11.42578125" style="142"/>
    <col min="10239" max="10239" width="5.28515625" style="142" customWidth="1"/>
    <col min="10240" max="10240" width="57" style="142" bestFit="1" customWidth="1"/>
    <col min="10241" max="10243" width="10.7109375" style="142" customWidth="1"/>
    <col min="10244" max="10494" width="11.42578125" style="142"/>
    <col min="10495" max="10495" width="5.28515625" style="142" customWidth="1"/>
    <col min="10496" max="10496" width="57" style="142" bestFit="1" customWidth="1"/>
    <col min="10497" max="10499" width="10.7109375" style="142" customWidth="1"/>
    <col min="10500" max="10750" width="11.42578125" style="142"/>
    <col min="10751" max="10751" width="5.28515625" style="142" customWidth="1"/>
    <col min="10752" max="10752" width="57" style="142" bestFit="1" customWidth="1"/>
    <col min="10753" max="10755" width="10.7109375" style="142" customWidth="1"/>
    <col min="10756" max="11006" width="11.42578125" style="142"/>
    <col min="11007" max="11007" width="5.28515625" style="142" customWidth="1"/>
    <col min="11008" max="11008" width="57" style="142" bestFit="1" customWidth="1"/>
    <col min="11009" max="11011" width="10.7109375" style="142" customWidth="1"/>
    <col min="11012" max="11262" width="11.42578125" style="142"/>
    <col min="11263" max="11263" width="5.28515625" style="142" customWidth="1"/>
    <col min="11264" max="11264" width="57" style="142" bestFit="1" customWidth="1"/>
    <col min="11265" max="11267" width="10.7109375" style="142" customWidth="1"/>
    <col min="11268" max="11518" width="11.42578125" style="142"/>
    <col min="11519" max="11519" width="5.28515625" style="142" customWidth="1"/>
    <col min="11520" max="11520" width="57" style="142" bestFit="1" customWidth="1"/>
    <col min="11521" max="11523" width="10.7109375" style="142" customWidth="1"/>
    <col min="11524" max="11774" width="11.42578125" style="142"/>
    <col min="11775" max="11775" width="5.28515625" style="142" customWidth="1"/>
    <col min="11776" max="11776" width="57" style="142" bestFit="1" customWidth="1"/>
    <col min="11777" max="11779" width="10.7109375" style="142" customWidth="1"/>
    <col min="11780" max="12030" width="11.42578125" style="142"/>
    <col min="12031" max="12031" width="5.28515625" style="142" customWidth="1"/>
    <col min="12032" max="12032" width="57" style="142" bestFit="1" customWidth="1"/>
    <col min="12033" max="12035" width="10.7109375" style="142" customWidth="1"/>
    <col min="12036" max="12286" width="11.42578125" style="142"/>
    <col min="12287" max="12287" width="5.28515625" style="142" customWidth="1"/>
    <col min="12288" max="12288" width="57" style="142" bestFit="1" customWidth="1"/>
    <col min="12289" max="12291" width="10.7109375" style="142" customWidth="1"/>
    <col min="12292" max="12542" width="11.42578125" style="142"/>
    <col min="12543" max="12543" width="5.28515625" style="142" customWidth="1"/>
    <col min="12544" max="12544" width="57" style="142" bestFit="1" customWidth="1"/>
    <col min="12545" max="12547" width="10.7109375" style="142" customWidth="1"/>
    <col min="12548" max="12798" width="11.42578125" style="142"/>
    <col min="12799" max="12799" width="5.28515625" style="142" customWidth="1"/>
    <col min="12800" max="12800" width="57" style="142" bestFit="1" customWidth="1"/>
    <col min="12801" max="12803" width="10.7109375" style="142" customWidth="1"/>
    <col min="12804" max="13054" width="11.42578125" style="142"/>
    <col min="13055" max="13055" width="5.28515625" style="142" customWidth="1"/>
    <col min="13056" max="13056" width="57" style="142" bestFit="1" customWidth="1"/>
    <col min="13057" max="13059" width="10.7109375" style="142" customWidth="1"/>
    <col min="13060" max="13310" width="11.42578125" style="142"/>
    <col min="13311" max="13311" width="5.28515625" style="142" customWidth="1"/>
    <col min="13312" max="13312" width="57" style="142" bestFit="1" customWidth="1"/>
    <col min="13313" max="13315" width="10.7109375" style="142" customWidth="1"/>
    <col min="13316" max="13566" width="11.42578125" style="142"/>
    <col min="13567" max="13567" width="5.28515625" style="142" customWidth="1"/>
    <col min="13568" max="13568" width="57" style="142" bestFit="1" customWidth="1"/>
    <col min="13569" max="13571" width="10.7109375" style="142" customWidth="1"/>
    <col min="13572" max="13822" width="11.42578125" style="142"/>
    <col min="13823" max="13823" width="5.28515625" style="142" customWidth="1"/>
    <col min="13824" max="13824" width="57" style="142" bestFit="1" customWidth="1"/>
    <col min="13825" max="13827" width="10.7109375" style="142" customWidth="1"/>
    <col min="13828" max="14078" width="11.42578125" style="142"/>
    <col min="14079" max="14079" width="5.28515625" style="142" customWidth="1"/>
    <col min="14080" max="14080" width="57" style="142" bestFit="1" customWidth="1"/>
    <col min="14081" max="14083" width="10.7109375" style="142" customWidth="1"/>
    <col min="14084" max="14334" width="11.42578125" style="142"/>
    <col min="14335" max="14335" width="5.28515625" style="142" customWidth="1"/>
    <col min="14336" max="14336" width="57" style="142" bestFit="1" customWidth="1"/>
    <col min="14337" max="14339" width="10.7109375" style="142" customWidth="1"/>
    <col min="14340" max="14590" width="11.42578125" style="142"/>
    <col min="14591" max="14591" width="5.28515625" style="142" customWidth="1"/>
    <col min="14592" max="14592" width="57" style="142" bestFit="1" customWidth="1"/>
    <col min="14593" max="14595" width="10.7109375" style="142" customWidth="1"/>
    <col min="14596" max="14846" width="11.42578125" style="142"/>
    <col min="14847" max="14847" width="5.28515625" style="142" customWidth="1"/>
    <col min="14848" max="14848" width="57" style="142" bestFit="1" customWidth="1"/>
    <col min="14849" max="14851" width="10.7109375" style="142" customWidth="1"/>
    <col min="14852" max="15102" width="11.42578125" style="142"/>
    <col min="15103" max="15103" width="5.28515625" style="142" customWidth="1"/>
    <col min="15104" max="15104" width="57" style="142" bestFit="1" customWidth="1"/>
    <col min="15105" max="15107" width="10.7109375" style="142" customWidth="1"/>
    <col min="15108" max="15358" width="11.42578125" style="142"/>
    <col min="15359" max="15359" width="5.28515625" style="142" customWidth="1"/>
    <col min="15360" max="15360" width="57" style="142" bestFit="1" customWidth="1"/>
    <col min="15361" max="15363" width="10.7109375" style="142" customWidth="1"/>
    <col min="15364" max="15614" width="11.42578125" style="142"/>
    <col min="15615" max="15615" width="5.28515625" style="142" customWidth="1"/>
    <col min="15616" max="15616" width="57" style="142" bestFit="1" customWidth="1"/>
    <col min="15617" max="15619" width="10.7109375" style="142" customWidth="1"/>
    <col min="15620" max="15870" width="11.42578125" style="142"/>
    <col min="15871" max="15871" width="5.28515625" style="142" customWidth="1"/>
    <col min="15872" max="15872" width="57" style="142" bestFit="1" customWidth="1"/>
    <col min="15873" max="15875" width="10.7109375" style="142" customWidth="1"/>
    <col min="15876" max="16126" width="11.42578125" style="142"/>
    <col min="16127" max="16127" width="5.28515625" style="142" customWidth="1"/>
    <col min="16128" max="16128" width="57" style="142" bestFit="1" customWidth="1"/>
    <col min="16129" max="16131" width="10.7109375" style="142" customWidth="1"/>
    <col min="16132" max="16384" width="11.42578125" style="142"/>
  </cols>
  <sheetData>
    <row r="2" spans="3:18" ht="53.25" customHeight="1"/>
    <row r="3" spans="3:18" ht="18" customHeight="1">
      <c r="C3" s="303" t="s">
        <v>243</v>
      </c>
      <c r="D3" s="303"/>
      <c r="E3" s="303"/>
      <c r="F3" s="303"/>
      <c r="G3" s="303"/>
      <c r="H3" s="303"/>
      <c r="I3" s="303"/>
      <c r="J3" s="303"/>
      <c r="K3" s="303"/>
      <c r="L3" s="303"/>
    </row>
    <row r="4" spans="3:18" ht="26.25" customHeight="1">
      <c r="C4" s="134"/>
      <c r="D4" s="7">
        <f>actualizaciones!A7</f>
        <v>2007</v>
      </c>
      <c r="E4" s="7">
        <f>actualizaciones!B7</f>
        <v>2008</v>
      </c>
      <c r="F4" s="7">
        <f>actualizaciones!C7</f>
        <v>2009</v>
      </c>
      <c r="G4" s="7">
        <f>actualizaciones!D7</f>
        <v>2010</v>
      </c>
      <c r="H4" s="7">
        <f>actualizaciones!E7</f>
        <v>2011</v>
      </c>
      <c r="I4" s="8" t="str">
        <f>actualizaciones!I7</f>
        <v>var. 08/07</v>
      </c>
      <c r="J4" s="8" t="str">
        <f>actualizaciones!J7</f>
        <v>var. 09/08</v>
      </c>
      <c r="K4" s="8" t="str">
        <f>actualizaciones!K7</f>
        <v>var. 10/09</v>
      </c>
      <c r="L4" s="8" t="str">
        <f>actualizaciones!L7</f>
        <v>var. 11/10</v>
      </c>
    </row>
    <row r="5" spans="3:18" ht="27" customHeight="1">
      <c r="C5" s="140" t="s">
        <v>244</v>
      </c>
      <c r="D5" s="72">
        <v>39.681818181818201</v>
      </c>
      <c r="E5" s="72">
        <v>41.263636363636365</v>
      </c>
      <c r="F5" s="72">
        <v>43.900000000000006</v>
      </c>
      <c r="G5" s="72">
        <v>44.645454545454541</v>
      </c>
      <c r="H5" s="72">
        <v>47.427272727272729</v>
      </c>
      <c r="I5" s="143">
        <f>E5/D5-1</f>
        <v>3.9862542955326097E-2</v>
      </c>
      <c r="J5" s="143">
        <f>F5/E5-1</f>
        <v>6.3890724829257728E-2</v>
      </c>
      <c r="K5" s="143">
        <f>G5/F5-1</f>
        <v>1.6980741354317486E-2</v>
      </c>
      <c r="L5" s="143">
        <f>H5/G5-1</f>
        <v>6.23091020158828E-2</v>
      </c>
    </row>
    <row r="6" spans="3:18" ht="15" customHeight="1">
      <c r="C6" s="140" t="s">
        <v>245</v>
      </c>
      <c r="D6" s="72">
        <v>53.845454545454501</v>
      </c>
      <c r="E6" s="72">
        <v>55.354545454545452</v>
      </c>
      <c r="F6" s="72">
        <v>54.327272727272728</v>
      </c>
      <c r="G6" s="72">
        <v>54.381818181818183</v>
      </c>
      <c r="H6" s="72">
        <v>50.172727272727272</v>
      </c>
      <c r="I6" s="143">
        <f t="shared" ref="I6:L8" si="0">E6/D6-1</f>
        <v>2.8026338004390361E-2</v>
      </c>
      <c r="J6" s="143">
        <f t="shared" si="0"/>
        <v>-1.8558055509935834E-2</v>
      </c>
      <c r="K6" s="143">
        <f t="shared" si="0"/>
        <v>1.0040160642570406E-3</v>
      </c>
      <c r="L6" s="143">
        <f t="shared" si="0"/>
        <v>-7.7398863256435968E-2</v>
      </c>
    </row>
    <row r="7" spans="3:18" ht="15" customHeight="1">
      <c r="C7" s="140" t="s">
        <v>246</v>
      </c>
      <c r="D7" s="72">
        <v>2.2999999999999998</v>
      </c>
      <c r="E7" s="72">
        <v>1.0363636363636364</v>
      </c>
      <c r="F7" s="72">
        <v>0.81818181818181823</v>
      </c>
      <c r="G7" s="72">
        <v>0.46363636363636362</v>
      </c>
      <c r="H7" s="72">
        <v>0.78181818181818186</v>
      </c>
      <c r="I7" s="143">
        <f t="shared" si="0"/>
        <v>-0.54940711462450587</v>
      </c>
      <c r="J7" s="143">
        <f t="shared" si="0"/>
        <v>-0.21052631578947367</v>
      </c>
      <c r="K7" s="143">
        <f t="shared" si="0"/>
        <v>-0.43333333333333335</v>
      </c>
      <c r="L7" s="143">
        <f t="shared" si="0"/>
        <v>0.6862745098039218</v>
      </c>
    </row>
    <row r="8" spans="3:18" ht="15" customHeight="1">
      <c r="C8" s="140" t="s">
        <v>57</v>
      </c>
      <c r="D8" s="72">
        <v>4.1727272727272702</v>
      </c>
      <c r="E8" s="72">
        <v>2.3454545454545452</v>
      </c>
      <c r="F8" s="72">
        <v>0.95454545454545459</v>
      </c>
      <c r="G8" s="72">
        <v>0.50909090909090904</v>
      </c>
      <c r="H8" s="72">
        <v>1.6181818181818182</v>
      </c>
      <c r="I8" s="143">
        <f t="shared" si="0"/>
        <v>-0.43790849673202581</v>
      </c>
      <c r="J8" s="143">
        <f t="shared" si="0"/>
        <v>-0.59302325581395343</v>
      </c>
      <c r="K8" s="143">
        <f t="shared" si="0"/>
        <v>-0.46666666666666679</v>
      </c>
      <c r="L8" s="143">
        <f t="shared" si="0"/>
        <v>2.1785714285714288</v>
      </c>
    </row>
    <row r="9" spans="3:18" ht="15" customHeight="1">
      <c r="C9" s="311" t="s">
        <v>242</v>
      </c>
      <c r="D9" s="311"/>
      <c r="E9" s="311"/>
      <c r="F9" s="311"/>
      <c r="G9" s="311"/>
      <c r="H9" s="311"/>
      <c r="I9" s="311"/>
      <c r="J9" s="311"/>
      <c r="K9" s="311"/>
      <c r="L9" s="311"/>
    </row>
    <row r="10" spans="3:18">
      <c r="C10" s="145"/>
      <c r="D10" s="145"/>
      <c r="E10" s="145"/>
      <c r="F10" s="145"/>
      <c r="G10" s="145"/>
      <c r="H10" s="145"/>
      <c r="I10" s="145"/>
      <c r="J10" s="145"/>
      <c r="K10" s="145"/>
      <c r="L10" s="145"/>
    </row>
    <row r="12" spans="3:18" ht="38.25" customHeight="1">
      <c r="C12" s="303" t="s">
        <v>247</v>
      </c>
      <c r="D12" s="303"/>
      <c r="E12" s="303"/>
      <c r="Q12"/>
      <c r="R12"/>
    </row>
    <row r="13" spans="3:18" ht="15" customHeight="1">
      <c r="C13" s="151"/>
      <c r="D13" s="238" t="s">
        <v>249</v>
      </c>
      <c r="E13" s="238">
        <v>2011</v>
      </c>
    </row>
    <row r="14" spans="3:18" ht="15" customHeight="1">
      <c r="C14" s="134" t="s">
        <v>505</v>
      </c>
      <c r="D14" s="148">
        <v>68.845454545454544</v>
      </c>
      <c r="E14" s="148">
        <v>69.5</v>
      </c>
    </row>
    <row r="15" spans="3:18" ht="15" customHeight="1">
      <c r="C15" s="149" t="s">
        <v>506</v>
      </c>
      <c r="D15" s="72">
        <v>44.718181818181819</v>
      </c>
      <c r="E15" s="72">
        <v>40.136363636363633</v>
      </c>
    </row>
    <row r="16" spans="3:18" ht="15" customHeight="1">
      <c r="C16" s="149" t="s">
        <v>507</v>
      </c>
      <c r="D16" s="72">
        <v>24.127272727272725</v>
      </c>
      <c r="E16" s="72">
        <v>29.363636363636363</v>
      </c>
    </row>
    <row r="17" spans="3:17" ht="15" customHeight="1">
      <c r="C17" s="134" t="s">
        <v>253</v>
      </c>
      <c r="D17" s="148">
        <v>26.545454545454547</v>
      </c>
      <c r="E17" s="148">
        <v>28.172727272727272</v>
      </c>
    </row>
    <row r="18" spans="3:17" ht="15" customHeight="1">
      <c r="C18" s="149" t="s">
        <v>250</v>
      </c>
      <c r="D18" s="72">
        <v>1.6090909090909091</v>
      </c>
      <c r="E18" s="72">
        <v>1.6454545454545455</v>
      </c>
    </row>
    <row r="19" spans="3:17" ht="15" customHeight="1">
      <c r="C19" s="149" t="s">
        <v>251</v>
      </c>
      <c r="D19" s="72">
        <v>20.918181818181818</v>
      </c>
      <c r="E19" s="72">
        <v>17.172727272727272</v>
      </c>
    </row>
    <row r="20" spans="3:17" ht="15" customHeight="1">
      <c r="C20" s="149" t="s">
        <v>252</v>
      </c>
      <c r="D20" s="72">
        <v>4.0181818181818185</v>
      </c>
      <c r="E20" s="72">
        <v>9.3545454545454554</v>
      </c>
    </row>
    <row r="21" spans="3:17" ht="15" customHeight="1">
      <c r="C21" s="146" t="s">
        <v>57</v>
      </c>
      <c r="D21" s="72">
        <v>4.6090909090909093</v>
      </c>
      <c r="E21" s="72">
        <v>2.3272727272727272</v>
      </c>
    </row>
    <row r="22" spans="3:17" ht="61.5" customHeight="1">
      <c r="C22" s="311" t="s">
        <v>508</v>
      </c>
      <c r="D22" s="311"/>
      <c r="E22" s="311"/>
    </row>
    <row r="23" spans="3:17" ht="36.75" customHeight="1">
      <c r="C23" s="150"/>
      <c r="D23" s="150"/>
      <c r="E23" s="150"/>
      <c r="F23" s="150"/>
      <c r="G23" s="150"/>
      <c r="H23" s="150"/>
      <c r="I23" s="150"/>
    </row>
    <row r="24" spans="3:17" ht="42.75" customHeight="1">
      <c r="C24" s="303" t="s">
        <v>248</v>
      </c>
      <c r="D24" s="303"/>
      <c r="E24" s="152"/>
      <c r="F24" s="152"/>
      <c r="G24" s="303" t="s">
        <v>512</v>
      </c>
      <c r="H24" s="303"/>
      <c r="I24" s="303"/>
      <c r="J24" s="303"/>
    </row>
    <row r="25" spans="3:17" ht="25.5" customHeight="1">
      <c r="C25" s="151"/>
      <c r="D25" s="238">
        <v>2011</v>
      </c>
      <c r="E25" s="152"/>
      <c r="F25" s="152"/>
      <c r="G25" s="151"/>
      <c r="H25" s="151"/>
      <c r="I25" s="151"/>
      <c r="J25" s="238">
        <v>2011</v>
      </c>
    </row>
    <row r="26" spans="3:17" ht="19.5" customHeight="1">
      <c r="C26" s="134" t="s">
        <v>509</v>
      </c>
      <c r="D26" s="148">
        <v>67.427272727272722</v>
      </c>
      <c r="E26" s="152"/>
      <c r="F26" s="152"/>
      <c r="G26" s="134" t="s">
        <v>513</v>
      </c>
      <c r="H26" s="134"/>
      <c r="I26" s="134"/>
      <c r="J26" s="148"/>
    </row>
    <row r="27" spans="3:17" s="152" customFormat="1" ht="15" customHeight="1">
      <c r="C27" s="149" t="s">
        <v>510</v>
      </c>
      <c r="D27" s="144">
        <v>37.854545454545452</v>
      </c>
      <c r="G27" s="319" t="s">
        <v>514</v>
      </c>
      <c r="H27" s="319"/>
      <c r="I27" s="149"/>
      <c r="J27" s="144">
        <v>41.781818181818181</v>
      </c>
      <c r="Q27" s="142"/>
    </row>
    <row r="28" spans="3:17" s="152" customFormat="1" ht="15" customHeight="1">
      <c r="C28" s="149" t="s">
        <v>511</v>
      </c>
      <c r="D28" s="144">
        <v>29.572727272727271</v>
      </c>
      <c r="G28" s="319" t="s">
        <v>515</v>
      </c>
      <c r="H28" s="319"/>
      <c r="I28" s="149"/>
      <c r="J28" s="144">
        <v>55.890909090909091</v>
      </c>
      <c r="Q28" s="142"/>
    </row>
    <row r="29" spans="3:17" s="152" customFormat="1" ht="15" customHeight="1">
      <c r="C29" s="134" t="s">
        <v>254</v>
      </c>
      <c r="D29" s="153">
        <v>12.881818181818183</v>
      </c>
      <c r="G29" s="319" t="s">
        <v>57</v>
      </c>
      <c r="H29" s="319"/>
      <c r="I29" s="149"/>
      <c r="J29" s="144">
        <v>2.3272727272727272</v>
      </c>
      <c r="Q29" s="142"/>
    </row>
    <row r="30" spans="3:17" s="152" customFormat="1" ht="15" customHeight="1">
      <c r="C30" s="149" t="s">
        <v>255</v>
      </c>
      <c r="D30" s="144">
        <v>2.709090909090909</v>
      </c>
      <c r="G30" s="320" t="s">
        <v>254</v>
      </c>
      <c r="H30" s="134"/>
      <c r="I30" s="134"/>
      <c r="J30" s="153"/>
      <c r="Q30" s="142"/>
    </row>
    <row r="31" spans="3:17" s="152" customFormat="1" ht="15" customHeight="1">
      <c r="C31" s="149" t="s">
        <v>256</v>
      </c>
      <c r="D31" s="144">
        <v>6.6727272727272728</v>
      </c>
      <c r="G31" s="319" t="s">
        <v>514</v>
      </c>
      <c r="H31" s="319"/>
      <c r="I31" s="149"/>
      <c r="J31" s="144">
        <v>40.563636363636363</v>
      </c>
      <c r="Q31" s="142"/>
    </row>
    <row r="32" spans="3:17" s="152" customFormat="1" ht="15" customHeight="1">
      <c r="C32" s="149" t="s">
        <v>257</v>
      </c>
      <c r="D32" s="144">
        <v>3.5</v>
      </c>
      <c r="G32" s="319" t="s">
        <v>515</v>
      </c>
      <c r="H32" s="319"/>
      <c r="I32" s="149"/>
      <c r="J32" s="144">
        <v>39.745454545454542</v>
      </c>
      <c r="Q32" s="142"/>
    </row>
    <row r="33" spans="3:19" s="152" customFormat="1" ht="15" customHeight="1">
      <c r="C33" s="140" t="s">
        <v>258</v>
      </c>
      <c r="D33" s="144">
        <v>0.6454545454545455</v>
      </c>
      <c r="G33" s="319" t="s">
        <v>263</v>
      </c>
      <c r="H33" s="319"/>
      <c r="I33" s="149"/>
      <c r="J33" s="144">
        <v>18.172727272727272</v>
      </c>
      <c r="L33" s="142"/>
      <c r="Q33" s="142"/>
    </row>
    <row r="34" spans="3:19" ht="15" customHeight="1">
      <c r="C34" s="140" t="s">
        <v>259</v>
      </c>
      <c r="D34" s="144">
        <v>2.290909090909091</v>
      </c>
      <c r="E34" s="152"/>
      <c r="F34" s="152"/>
      <c r="G34" s="319" t="s">
        <v>57</v>
      </c>
      <c r="H34" s="319"/>
      <c r="I34" s="149"/>
      <c r="J34" s="144">
        <v>1.5181818181818181</v>
      </c>
    </row>
    <row r="35" spans="3:19" ht="15" customHeight="1">
      <c r="C35" s="140" t="s">
        <v>260</v>
      </c>
      <c r="D35" s="144">
        <v>5.7545454545454549</v>
      </c>
      <c r="E35" s="152"/>
      <c r="F35" s="152"/>
      <c r="G35" s="311" t="s">
        <v>242</v>
      </c>
      <c r="H35" s="311"/>
      <c r="I35" s="311"/>
      <c r="J35" s="311"/>
      <c r="K35" s="152"/>
      <c r="L35" s="152"/>
    </row>
    <row r="36" spans="3:19" s="152" customFormat="1" ht="15" customHeight="1">
      <c r="C36" s="140" t="s">
        <v>169</v>
      </c>
      <c r="D36" s="144">
        <v>8.163636363636364</v>
      </c>
      <c r="G36" s="311"/>
      <c r="H36" s="311"/>
      <c r="I36" s="311"/>
      <c r="J36" s="311"/>
      <c r="R36" s="150"/>
      <c r="S36" s="150"/>
    </row>
    <row r="37" spans="3:19" ht="15" customHeight="1">
      <c r="C37" s="140" t="s">
        <v>261</v>
      </c>
      <c r="D37" s="144">
        <v>0.79090909090909089</v>
      </c>
      <c r="E37" s="152"/>
      <c r="F37" s="152"/>
      <c r="G37" s="311"/>
      <c r="H37" s="311"/>
      <c r="I37" s="311"/>
      <c r="J37" s="311"/>
      <c r="K37" s="152"/>
      <c r="L37" s="152"/>
      <c r="M37"/>
      <c r="N37"/>
      <c r="O37"/>
    </row>
    <row r="38" spans="3:19">
      <c r="C38" s="140" t="s">
        <v>262</v>
      </c>
      <c r="D38" s="144">
        <v>0.45454545454545453</v>
      </c>
      <c r="E38" s="152"/>
      <c r="F38" s="152"/>
      <c r="G38" s="152"/>
      <c r="H38" s="152"/>
      <c r="I38" s="152"/>
      <c r="J38" s="152"/>
      <c r="K38" s="152"/>
      <c r="L38" s="152"/>
      <c r="M38"/>
      <c r="N38"/>
      <c r="O38"/>
    </row>
    <row r="39" spans="3:19" s="152" customFormat="1" ht="15" customHeight="1">
      <c r="C39" s="140" t="s">
        <v>263</v>
      </c>
      <c r="D39" s="144">
        <v>7.2727272727272724E-2</v>
      </c>
      <c r="R39" s="150"/>
      <c r="S39" s="150"/>
    </row>
    <row r="40" spans="3:19">
      <c r="C40" s="140" t="s">
        <v>57</v>
      </c>
      <c r="D40" s="144">
        <v>1.5181818181818181</v>
      </c>
      <c r="E40" s="152"/>
      <c r="F40" s="152"/>
      <c r="G40" s="152"/>
      <c r="H40" s="152"/>
      <c r="I40" s="152"/>
      <c r="J40" s="152"/>
      <c r="K40" s="152"/>
      <c r="L40" s="152"/>
      <c r="M40"/>
      <c r="N40"/>
      <c r="O40"/>
    </row>
    <row r="41" spans="3:19" ht="40.5" customHeight="1">
      <c r="C41" s="311" t="s">
        <v>264</v>
      </c>
      <c r="D41" s="311"/>
      <c r="E41" s="152"/>
      <c r="F41" s="152"/>
      <c r="G41" s="152"/>
      <c r="H41" s="152"/>
      <c r="I41" s="152"/>
      <c r="J41" s="152"/>
      <c r="K41" s="152"/>
      <c r="L41" s="152"/>
    </row>
    <row r="43" spans="3:19" ht="15.75" customHeight="1"/>
    <row r="163" spans="2:2">
      <c r="B163" s="147"/>
    </row>
    <row r="165" spans="2:2">
      <c r="B165" s="147"/>
    </row>
  </sheetData>
  <mergeCells count="15">
    <mergeCell ref="G24:J24"/>
    <mergeCell ref="G27:H27"/>
    <mergeCell ref="G28:H28"/>
    <mergeCell ref="G29:H29"/>
    <mergeCell ref="G31:H31"/>
    <mergeCell ref="G32:H32"/>
    <mergeCell ref="G33:H33"/>
    <mergeCell ref="G34:H34"/>
    <mergeCell ref="G35:J37"/>
    <mergeCell ref="C3:L3"/>
    <mergeCell ref="C9:L9"/>
    <mergeCell ref="C12:E12"/>
    <mergeCell ref="C24:D24"/>
    <mergeCell ref="C22:E22"/>
    <mergeCell ref="C41:D41"/>
  </mergeCells>
  <printOptions horizontalCentered="1" verticalCentered="1"/>
  <pageMargins left="0.39370078740157483" right="0.39370078740157483" top="0.43307086614173229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rowBreaks count="1" manualBreakCount="1">
    <brk id="23" min="2" max="25" man="1"/>
  </rowBreaks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G95"/>
  <sheetViews>
    <sheetView showGridLines="0" topLeftCell="G1" zoomScaleNormal="100" workbookViewId="0">
      <selection activeCell="C1" sqref="C1"/>
    </sheetView>
  </sheetViews>
  <sheetFormatPr baseColWidth="10" defaultRowHeight="12.75"/>
  <cols>
    <col min="1" max="2" width="14.85546875" customWidth="1"/>
    <col min="3" max="3" width="28.5703125" customWidth="1"/>
    <col min="4" max="12" width="9.7109375" customWidth="1"/>
  </cols>
  <sheetData>
    <row r="1" spans="3:12" ht="33" customHeight="1"/>
    <row r="2" spans="3:12" ht="33" customHeight="1"/>
    <row r="3" spans="3:12" ht="38.25" customHeight="1">
      <c r="C3" s="312" t="s">
        <v>265</v>
      </c>
      <c r="D3" s="312"/>
      <c r="E3" s="312"/>
      <c r="F3" s="312"/>
      <c r="G3" s="312"/>
      <c r="H3" s="312"/>
      <c r="I3" s="312"/>
      <c r="J3" s="312"/>
      <c r="K3" s="312"/>
      <c r="L3" s="312"/>
    </row>
    <row r="4" spans="3:12" ht="26.25" customHeight="1">
      <c r="C4" s="7"/>
      <c r="D4" s="7">
        <f>actualizaciones!A7</f>
        <v>2007</v>
      </c>
      <c r="E4" s="7">
        <f>actualizaciones!B7</f>
        <v>2008</v>
      </c>
      <c r="F4" s="7">
        <f>actualizaciones!C7</f>
        <v>2009</v>
      </c>
      <c r="G4" s="7">
        <f>actualizaciones!D7</f>
        <v>2010</v>
      </c>
      <c r="H4" s="7">
        <f>actualizaciones!E7</f>
        <v>2011</v>
      </c>
      <c r="I4" s="8" t="str">
        <f>actualizaciones!I7</f>
        <v>var. 08/07</v>
      </c>
      <c r="J4" s="8" t="str">
        <f>actualizaciones!J7</f>
        <v>var. 09/08</v>
      </c>
      <c r="K4" s="8" t="str">
        <f>actualizaciones!K7</f>
        <v>var. 10/09</v>
      </c>
      <c r="L4" s="8" t="str">
        <f>actualizaciones!L7</f>
        <v>var. 11/10</v>
      </c>
    </row>
    <row r="5" spans="3:12" ht="15" customHeight="1">
      <c r="C5" s="154" t="s">
        <v>70</v>
      </c>
      <c r="D5" s="155">
        <v>77.202072538860094</v>
      </c>
      <c r="E5" s="155">
        <v>79.42238267148015</v>
      </c>
      <c r="F5" s="155">
        <v>74.772036474164139</v>
      </c>
      <c r="G5" s="155">
        <v>72.693726937269375</v>
      </c>
      <c r="H5" s="155">
        <v>80.120481927710841</v>
      </c>
      <c r="I5" s="156">
        <f t="shared" ref="I5:L20" si="0">E5/D5-1</f>
        <v>2.8759721852058551E-2</v>
      </c>
      <c r="J5" s="156">
        <f t="shared" si="0"/>
        <v>-5.8552086211660637E-2</v>
      </c>
      <c r="K5" s="156">
        <f t="shared" si="0"/>
        <v>-2.7795277952779585E-2</v>
      </c>
      <c r="L5" s="156">
        <f t="shared" si="0"/>
        <v>0.10216500519845884</v>
      </c>
    </row>
    <row r="6" spans="3:12" ht="15" customHeight="1">
      <c r="C6" s="154" t="s">
        <v>68</v>
      </c>
      <c r="D6" s="155">
        <v>70</v>
      </c>
      <c r="E6" s="155">
        <v>68.722466960352421</v>
      </c>
      <c r="F6" s="155">
        <v>64.953271028037378</v>
      </c>
      <c r="G6" s="155">
        <v>73.86363636363636</v>
      </c>
      <c r="H6" s="155">
        <v>78.632478632478637</v>
      </c>
      <c r="I6" s="156">
        <f>E6/D6-1</f>
        <v>-1.8250471994965434E-2</v>
      </c>
      <c r="J6" s="156">
        <f>F6/E6-1</f>
        <v>-5.4846633117661248E-2</v>
      </c>
      <c r="K6" s="156">
        <f>G6/F6-1</f>
        <v>0.13718116415958148</v>
      </c>
      <c r="L6" s="156">
        <f>H6/G6-1</f>
        <v>6.4562787639710795E-2</v>
      </c>
    </row>
    <row r="7" spans="3:12" ht="15" customHeight="1">
      <c r="C7" s="158" t="s">
        <v>67</v>
      </c>
      <c r="D7" s="159">
        <v>78.679653679653697</v>
      </c>
      <c r="E7" s="159">
        <v>78.890876565295173</v>
      </c>
      <c r="F7" s="159">
        <v>74.149659863945573</v>
      </c>
      <c r="G7" s="159">
        <v>73.56435643564356</v>
      </c>
      <c r="H7" s="159">
        <v>78.317432784041628</v>
      </c>
      <c r="I7" s="157">
        <f t="shared" si="0"/>
        <v>2.684593484631792E-3</v>
      </c>
      <c r="J7" s="157">
        <f t="shared" si="0"/>
        <v>-6.0098415783547132E-2</v>
      </c>
      <c r="K7" s="157">
        <f t="shared" si="0"/>
        <v>-7.8935416477426967E-3</v>
      </c>
      <c r="L7" s="157">
        <f t="shared" si="0"/>
        <v>6.4611132057631915E-2</v>
      </c>
    </row>
    <row r="8" spans="3:12" ht="15" customHeight="1">
      <c r="C8" s="154" t="s">
        <v>66</v>
      </c>
      <c r="D8" s="155">
        <v>84.981684981685007</v>
      </c>
      <c r="E8" s="155">
        <v>82.10526315789474</v>
      </c>
      <c r="F8" s="155">
        <v>82.352941176470594</v>
      </c>
      <c r="G8" s="155">
        <v>71.296296296296291</v>
      </c>
      <c r="H8" s="155">
        <v>78.111587982832617</v>
      </c>
      <c r="I8" s="156">
        <f>E8/D8-1</f>
        <v>-3.3847549909256092E-2</v>
      </c>
      <c r="J8" s="156">
        <f>F8/E8-1</f>
        <v>3.0165912518853588E-3</v>
      </c>
      <c r="K8" s="156">
        <f>G8/F8-1</f>
        <v>-0.13425925925925941</v>
      </c>
      <c r="L8" s="156">
        <f>H8/G8-1</f>
        <v>9.5591104174795216E-2</v>
      </c>
    </row>
    <row r="9" spans="3:12" ht="15" customHeight="1">
      <c r="C9" s="154" t="s">
        <v>65</v>
      </c>
      <c r="D9" s="155">
        <v>78.523489932885894</v>
      </c>
      <c r="E9" s="155">
        <v>82.674772036474167</v>
      </c>
      <c r="F9" s="155">
        <v>72.383720930232556</v>
      </c>
      <c r="G9" s="155">
        <v>75.50432276657061</v>
      </c>
      <c r="H9" s="155">
        <v>76.55367231638418</v>
      </c>
      <c r="I9" s="156">
        <f t="shared" si="0"/>
        <v>5.2866754994414844E-2</v>
      </c>
      <c r="J9" s="156">
        <f t="shared" si="0"/>
        <v>-0.12447631668946657</v>
      </c>
      <c r="K9" s="156">
        <f t="shared" si="0"/>
        <v>4.3111928983947445E-2</v>
      </c>
      <c r="L9" s="156">
        <f t="shared" si="0"/>
        <v>1.3897873808599526E-2</v>
      </c>
    </row>
    <row r="10" spans="3:12" ht="15" customHeight="1">
      <c r="C10" s="158" t="s">
        <v>75</v>
      </c>
      <c r="D10" s="159">
        <v>76.453488372093005</v>
      </c>
      <c r="E10" s="159">
        <v>81.16343490304709</v>
      </c>
      <c r="F10" s="159">
        <v>79.894179894179899</v>
      </c>
      <c r="G10" s="159">
        <v>75.925925925925924</v>
      </c>
      <c r="H10" s="159">
        <v>73.497267759562845</v>
      </c>
      <c r="I10" s="157">
        <f t="shared" si="0"/>
        <v>6.1605384283201836E-2</v>
      </c>
      <c r="J10" s="157">
        <f t="shared" si="0"/>
        <v>-1.5638261372049711E-2</v>
      </c>
      <c r="K10" s="157">
        <f t="shared" si="0"/>
        <v>-4.9668874172185573E-2</v>
      </c>
      <c r="L10" s="157">
        <f t="shared" si="0"/>
        <v>-3.1987205117952722E-2</v>
      </c>
    </row>
    <row r="11" spans="3:12" ht="15" customHeight="1">
      <c r="C11" s="158" t="s">
        <v>72</v>
      </c>
      <c r="D11" s="159">
        <v>75.774473358116495</v>
      </c>
      <c r="E11" s="159">
        <v>72.519083969465655</v>
      </c>
      <c r="F11" s="159">
        <v>73.289665211062598</v>
      </c>
      <c r="G11" s="159">
        <v>72.701555869872706</v>
      </c>
      <c r="H11" s="159">
        <v>67.394366197183103</v>
      </c>
      <c r="I11" s="157">
        <f t="shared" si="0"/>
        <v>-4.2961557426675845E-2</v>
      </c>
      <c r="J11" s="157">
        <f t="shared" si="0"/>
        <v>1.0625909752547402E-2</v>
      </c>
      <c r="K11" s="157">
        <f t="shared" si="0"/>
        <v>-8.0244511896218063E-3</v>
      </c>
      <c r="L11" s="157">
        <f t="shared" si="0"/>
        <v>-7.2999671178823888E-2</v>
      </c>
    </row>
    <row r="12" spans="3:12" ht="15" customHeight="1">
      <c r="C12" s="158" t="s">
        <v>77</v>
      </c>
      <c r="D12" s="159">
        <v>61.538461538461497</v>
      </c>
      <c r="E12" s="159">
        <v>77.272727272727266</v>
      </c>
      <c r="F12" s="159">
        <v>68.589743589743591</v>
      </c>
      <c r="G12" s="159">
        <v>67.088607594936704</v>
      </c>
      <c r="H12" s="159">
        <v>67.213114754098356</v>
      </c>
      <c r="I12" s="157">
        <f t="shared" si="0"/>
        <v>0.25568181818181901</v>
      </c>
      <c r="J12" s="157">
        <f t="shared" si="0"/>
        <v>-0.11236802413272995</v>
      </c>
      <c r="K12" s="157">
        <f t="shared" si="0"/>
        <v>-2.188572104578268E-2</v>
      </c>
      <c r="L12" s="157">
        <f t="shared" si="0"/>
        <v>1.8558614290133946E-3</v>
      </c>
    </row>
    <row r="13" spans="3:12" ht="15" customHeight="1">
      <c r="C13" s="158" t="s">
        <v>73</v>
      </c>
      <c r="D13" s="159">
        <v>65.185185185185205</v>
      </c>
      <c r="E13" s="159">
        <v>76.612903225806448</v>
      </c>
      <c r="F13" s="159">
        <v>63.722397476340696</v>
      </c>
      <c r="G13" s="159">
        <v>63.522012578616355</v>
      </c>
      <c r="H13" s="159">
        <v>50.621118012422357</v>
      </c>
      <c r="I13" s="157">
        <f t="shared" si="0"/>
        <v>0.17531158357771215</v>
      </c>
      <c r="J13" s="157">
        <f t="shared" si="0"/>
        <v>-0.1682550224140793</v>
      </c>
      <c r="K13" s="157">
        <f t="shared" si="0"/>
        <v>-3.1446540880503138E-3</v>
      </c>
      <c r="L13" s="157">
        <f t="shared" si="0"/>
        <v>-0.20309329069552928</v>
      </c>
    </row>
    <row r="14" spans="3:12" ht="15" customHeight="1">
      <c r="C14" s="160" t="s">
        <v>266</v>
      </c>
      <c r="D14" s="161">
        <v>53.845454545454501</v>
      </c>
      <c r="E14" s="161">
        <v>55.354545454545452</v>
      </c>
      <c r="F14" s="161">
        <v>54.327272727272728</v>
      </c>
      <c r="G14" s="161">
        <v>54.381818181818183</v>
      </c>
      <c r="H14" s="161">
        <v>50.172727272727272</v>
      </c>
      <c r="I14" s="162">
        <f t="shared" si="0"/>
        <v>2.8026338004390361E-2</v>
      </c>
      <c r="J14" s="162">
        <f t="shared" si="0"/>
        <v>-1.8558055509935834E-2</v>
      </c>
      <c r="K14" s="162">
        <f t="shared" si="0"/>
        <v>1.0040160642570406E-3</v>
      </c>
      <c r="L14" s="162">
        <f t="shared" si="0"/>
        <v>-7.7398863256435968E-2</v>
      </c>
    </row>
    <row r="15" spans="3:12" ht="15" customHeight="1">
      <c r="C15" s="158" t="s">
        <v>69</v>
      </c>
      <c r="D15" s="159">
        <v>35.276217228464397</v>
      </c>
      <c r="E15" s="159">
        <v>38.346639196497556</v>
      </c>
      <c r="F15" s="159">
        <v>42.174928627043862</v>
      </c>
      <c r="G15" s="159">
        <v>46.918946560981844</v>
      </c>
      <c r="H15" s="159">
        <v>43.737424547283702</v>
      </c>
      <c r="I15" s="157">
        <f t="shared" si="0"/>
        <v>8.7039433625996532E-2</v>
      </c>
      <c r="J15" s="157">
        <f t="shared" si="0"/>
        <v>9.9833766681069802E-2</v>
      </c>
      <c r="K15" s="157">
        <f t="shared" si="0"/>
        <v>0.11248431445823415</v>
      </c>
      <c r="L15" s="157">
        <f t="shared" si="0"/>
        <v>-6.7808896978601818E-2</v>
      </c>
    </row>
    <row r="16" spans="3:12" ht="15" customHeight="1">
      <c r="C16" s="158" t="s">
        <v>83</v>
      </c>
      <c r="D16" s="159">
        <v>69.594594594594597</v>
      </c>
      <c r="E16" s="159">
        <v>57.547169811320757</v>
      </c>
      <c r="F16" s="159">
        <v>58.791208791208788</v>
      </c>
      <c r="G16" s="159">
        <v>46.408839779005525</v>
      </c>
      <c r="H16" s="159">
        <v>43.083003952569172</v>
      </c>
      <c r="I16" s="157">
        <f t="shared" si="0"/>
        <v>-0.17310862795383775</v>
      </c>
      <c r="J16" s="157">
        <f t="shared" si="0"/>
        <v>2.161772653575933E-2</v>
      </c>
      <c r="K16" s="157">
        <f t="shared" si="0"/>
        <v>-0.21061599628233585</v>
      </c>
      <c r="L16" s="157">
        <f t="shared" si="0"/>
        <v>-7.1663843402973826E-2</v>
      </c>
    </row>
    <row r="17" spans="3:12" ht="15" customHeight="1">
      <c r="C17" s="158" t="s">
        <v>78</v>
      </c>
      <c r="D17" s="159">
        <v>65.986394557823104</v>
      </c>
      <c r="E17" s="159">
        <v>65.919282511210767</v>
      </c>
      <c r="F17" s="159">
        <v>57.89473684210526</v>
      </c>
      <c r="G17" s="159">
        <v>49.586776859504134</v>
      </c>
      <c r="H17" s="159">
        <v>42.307692307692307</v>
      </c>
      <c r="I17" s="157">
        <f>E17/D17-1</f>
        <v>-1.0170588507230072E-3</v>
      </c>
      <c r="J17" s="157">
        <f>F17/E17-1</f>
        <v>-0.12173290368779099</v>
      </c>
      <c r="K17" s="157">
        <f>G17/F17-1</f>
        <v>-0.1435011269722013</v>
      </c>
      <c r="L17" s="157">
        <f>H17/G17-1</f>
        <v>-0.14679487179487183</v>
      </c>
    </row>
    <row r="18" spans="3:12" ht="15" customHeight="1">
      <c r="C18" s="154" t="s">
        <v>79</v>
      </c>
      <c r="D18" s="155" t="s">
        <v>81</v>
      </c>
      <c r="E18" s="155">
        <v>60.471092077087796</v>
      </c>
      <c r="F18" s="155">
        <v>54.298642533936651</v>
      </c>
      <c r="G18" s="155">
        <v>51.174289245982692</v>
      </c>
      <c r="H18" s="155">
        <v>40.78611536498213</v>
      </c>
      <c r="I18" s="156" t="s">
        <v>81</v>
      </c>
      <c r="J18" s="156">
        <f t="shared" si="0"/>
        <v>-0.10207273146783236</v>
      </c>
      <c r="K18" s="156">
        <f t="shared" si="0"/>
        <v>-5.7540173053152066E-2</v>
      </c>
      <c r="L18" s="156">
        <f t="shared" si="0"/>
        <v>-0.20299595820602545</v>
      </c>
    </row>
    <row r="19" spans="3:12" ht="15" customHeight="1">
      <c r="C19" s="158" t="s">
        <v>82</v>
      </c>
      <c r="D19" s="159">
        <v>56.4741907261592</v>
      </c>
      <c r="E19" s="159">
        <v>56.509584664536739</v>
      </c>
      <c r="F19" s="159">
        <v>50.90489025798999</v>
      </c>
      <c r="G19" s="159">
        <v>48.900235663786333</v>
      </c>
      <c r="H19" s="159">
        <v>38.948393378773126</v>
      </c>
      <c r="I19" s="157">
        <f>E19/D19-1</f>
        <v>6.2672767723515044E-4</v>
      </c>
      <c r="J19" s="157">
        <f t="shared" si="0"/>
        <v>-9.9181305964615274E-2</v>
      </c>
      <c r="K19" s="157">
        <f t="shared" si="0"/>
        <v>-3.9380393200808661E-2</v>
      </c>
      <c r="L19" s="157">
        <f t="shared" si="0"/>
        <v>-0.20351317636661548</v>
      </c>
    </row>
    <row r="20" spans="3:12" ht="15" customHeight="1">
      <c r="C20" s="158" t="s">
        <v>71</v>
      </c>
      <c r="D20" s="159">
        <v>56.680161943319803</v>
      </c>
      <c r="E20" s="159">
        <v>53.036437246963565</v>
      </c>
      <c r="F20" s="159">
        <v>43.137254901960787</v>
      </c>
      <c r="G20" s="159">
        <v>42.763157894736842</v>
      </c>
      <c r="H20" s="159">
        <v>31.335149863760218</v>
      </c>
      <c r="I20" s="157">
        <f>E20/D20-1</f>
        <v>-6.4285714285713613E-2</v>
      </c>
      <c r="J20" s="157">
        <f t="shared" si="0"/>
        <v>-0.18664870528364019</v>
      </c>
      <c r="K20" s="157">
        <f t="shared" si="0"/>
        <v>-8.6722488038277756E-3</v>
      </c>
      <c r="L20" s="157">
        <f t="shared" si="0"/>
        <v>-0.26723957241668417</v>
      </c>
    </row>
    <row r="21" spans="3:12" ht="15" customHeight="1">
      <c r="C21" s="158" t="s">
        <v>180</v>
      </c>
      <c r="D21" s="159">
        <v>41.891891891891902</v>
      </c>
      <c r="E21" s="159">
        <v>14.973262032085561</v>
      </c>
      <c r="F21" s="159">
        <v>29.677419354838708</v>
      </c>
      <c r="G21" s="159">
        <v>20.348837209302324</v>
      </c>
      <c r="H21" s="159">
        <v>18.232044198895029</v>
      </c>
      <c r="I21" s="157">
        <f>E21/D21-1</f>
        <v>-0.64257374504053832</v>
      </c>
      <c r="J21" s="157">
        <f t="shared" ref="J21:L22" si="1">F21/E21-1</f>
        <v>0.98202764976958523</v>
      </c>
      <c r="K21" s="157">
        <f t="shared" si="1"/>
        <v>-0.31433265925176945</v>
      </c>
      <c r="L21" s="157">
        <f t="shared" si="1"/>
        <v>-0.10402525651144423</v>
      </c>
    </row>
    <row r="22" spans="3:12" ht="15" customHeight="1">
      <c r="C22" s="154" t="s">
        <v>84</v>
      </c>
      <c r="D22" s="155" t="s">
        <v>81</v>
      </c>
      <c r="E22" s="155">
        <v>1.7751479289940828</v>
      </c>
      <c r="F22" s="155">
        <v>1.2048192771084338</v>
      </c>
      <c r="G22" s="155">
        <v>2.5210084033613445</v>
      </c>
      <c r="H22" s="155">
        <v>1.0526315789473684</v>
      </c>
      <c r="I22" s="156" t="s">
        <v>81</v>
      </c>
      <c r="J22" s="156">
        <f t="shared" si="1"/>
        <v>-0.32128514056224888</v>
      </c>
      <c r="K22" s="156">
        <f t="shared" si="1"/>
        <v>1.0924369747899156</v>
      </c>
      <c r="L22" s="156">
        <f t="shared" si="1"/>
        <v>-0.58245614035087723</v>
      </c>
    </row>
    <row r="23" spans="3:12" ht="15" customHeight="1">
      <c r="C23" s="285" t="s">
        <v>171</v>
      </c>
      <c r="D23" s="285"/>
      <c r="E23" s="285"/>
      <c r="F23" s="285"/>
      <c r="G23" s="285"/>
      <c r="H23" s="285"/>
      <c r="I23" s="285"/>
      <c r="J23" s="285"/>
      <c r="K23" s="285"/>
      <c r="L23" s="285"/>
    </row>
    <row r="75" spans="3:12" ht="25.5" customHeight="1">
      <c r="C75" s="312" t="s">
        <v>267</v>
      </c>
      <c r="D75" s="312"/>
      <c r="E75" s="312"/>
      <c r="F75" s="312"/>
      <c r="G75" s="312"/>
      <c r="H75" s="312"/>
      <c r="I75" s="312"/>
      <c r="J75" s="312"/>
      <c r="K75" s="312"/>
      <c r="L75" s="312"/>
    </row>
    <row r="76" spans="3:12" ht="25.5" customHeight="1">
      <c r="C76" s="7"/>
      <c r="D76" s="7">
        <v>2007</v>
      </c>
      <c r="E76" s="7">
        <v>2008</v>
      </c>
      <c r="F76" s="7">
        <v>2009</v>
      </c>
      <c r="G76" s="7">
        <v>2010</v>
      </c>
      <c r="H76" s="7">
        <v>2011</v>
      </c>
      <c r="I76" s="8" t="s">
        <v>268</v>
      </c>
      <c r="J76" s="8" t="s">
        <v>269</v>
      </c>
      <c r="K76" s="8" t="s">
        <v>270</v>
      </c>
      <c r="L76" s="8" t="s">
        <v>271</v>
      </c>
    </row>
    <row r="77" spans="3:12">
      <c r="C77" s="154" t="s">
        <v>84</v>
      </c>
      <c r="D77" s="155" t="s">
        <v>81</v>
      </c>
      <c r="E77" s="155">
        <v>81.065088757396452</v>
      </c>
      <c r="F77" s="155">
        <v>90.963855421686745</v>
      </c>
      <c r="G77" s="155">
        <v>94.9579831932773</v>
      </c>
      <c r="H77" s="155">
        <v>96.84210526315789</v>
      </c>
      <c r="I77" s="156" t="s">
        <v>81</v>
      </c>
      <c r="J77" s="156">
        <f t="shared" ref="J77:L94" si="2">F77/E77-1</f>
        <v>0.12210887345000443</v>
      </c>
      <c r="K77" s="156">
        <f t="shared" si="2"/>
        <v>4.3908954310200921E-2</v>
      </c>
      <c r="L77" s="156">
        <f>H77/G77-1</f>
        <v>1.9841639496972485E-2</v>
      </c>
    </row>
    <row r="78" spans="3:12">
      <c r="C78" s="158" t="s">
        <v>180</v>
      </c>
      <c r="D78" s="159">
        <v>51.351351351351298</v>
      </c>
      <c r="E78" s="159">
        <v>80.748663101604279</v>
      </c>
      <c r="F78" s="159">
        <v>69.677419354838719</v>
      </c>
      <c r="G78" s="159">
        <v>79.069767441860463</v>
      </c>
      <c r="H78" s="159">
        <v>76.795580110497241</v>
      </c>
      <c r="I78" s="157">
        <f>E78/D78-1</f>
        <v>0.57247396566282172</v>
      </c>
      <c r="J78" s="157">
        <f t="shared" si="2"/>
        <v>-0.13710745567186489</v>
      </c>
      <c r="K78" s="157">
        <f t="shared" si="2"/>
        <v>0.13479758828596022</v>
      </c>
      <c r="L78" s="157">
        <f t="shared" si="2"/>
        <v>-2.8761780955476102E-2</v>
      </c>
    </row>
    <row r="79" spans="3:12">
      <c r="C79" s="158" t="s">
        <v>71</v>
      </c>
      <c r="D79" s="159">
        <v>28.340080971659901</v>
      </c>
      <c r="E79" s="159">
        <v>36.032388663967609</v>
      </c>
      <c r="F79" s="159">
        <v>51.764705882352942</v>
      </c>
      <c r="G79" s="159">
        <v>55.263157894736842</v>
      </c>
      <c r="H79" s="159">
        <v>64.305177111716617</v>
      </c>
      <c r="I79" s="157">
        <f t="shared" ref="I79:L94" si="3">E79/D79-1</f>
        <v>0.27142857142857224</v>
      </c>
      <c r="J79" s="157">
        <f t="shared" si="2"/>
        <v>0.43661599471249191</v>
      </c>
      <c r="K79" s="157">
        <f t="shared" si="2"/>
        <v>6.758373205741619E-2</v>
      </c>
      <c r="L79" s="157">
        <f t="shared" si="2"/>
        <v>0.16361749059296726</v>
      </c>
    </row>
    <row r="80" spans="3:12">
      <c r="C80" s="158" t="s">
        <v>82</v>
      </c>
      <c r="D80" s="159">
        <v>30.489938757655302</v>
      </c>
      <c r="E80" s="159">
        <v>37.899361022364218</v>
      </c>
      <c r="F80" s="159">
        <v>45.668078552175587</v>
      </c>
      <c r="G80" s="159">
        <v>49.214454045561666</v>
      </c>
      <c r="H80" s="159">
        <v>57.692307692307693</v>
      </c>
      <c r="I80" s="157">
        <f>E80/D80-1</f>
        <v>0.24301204156563228</v>
      </c>
      <c r="J80" s="157">
        <f>F80/E80-1</f>
        <v>0.20498281027026</v>
      </c>
      <c r="K80" s="157">
        <f>G80/F80-1</f>
        <v>7.7655456630047581E-2</v>
      </c>
      <c r="L80" s="157">
        <f>H80/G80-1</f>
        <v>0.17226349069924485</v>
      </c>
    </row>
    <row r="81" spans="3:12">
      <c r="C81" s="154" t="s">
        <v>79</v>
      </c>
      <c r="D81" s="155" t="s">
        <v>81</v>
      </c>
      <c r="E81" s="155">
        <v>34.775160599571734</v>
      </c>
      <c r="F81" s="155">
        <v>42.57507198683669</v>
      </c>
      <c r="G81" s="155">
        <v>46.97156983930779</v>
      </c>
      <c r="H81" s="155">
        <v>55.793772332822869</v>
      </c>
      <c r="I81" s="156" t="s">
        <v>81</v>
      </c>
      <c r="J81" s="156">
        <f>F81/E81-1</f>
        <v>0.22429548139487276</v>
      </c>
      <c r="K81" s="156">
        <f>G81/F81-1</f>
        <v>0.10326460173292018</v>
      </c>
      <c r="L81" s="156">
        <f>H81/G81-1</f>
        <v>0.18782004782246564</v>
      </c>
    </row>
    <row r="82" spans="3:12">
      <c r="C82" s="158" t="s">
        <v>78</v>
      </c>
      <c r="D82" s="159">
        <v>26.530612244897981</v>
      </c>
      <c r="E82" s="159">
        <v>30.941704035874441</v>
      </c>
      <c r="F82" s="159">
        <v>39.035087719298247</v>
      </c>
      <c r="G82" s="159">
        <v>50</v>
      </c>
      <c r="H82" s="159">
        <v>55.594405594405593</v>
      </c>
      <c r="I82" s="157">
        <f t="shared" si="3"/>
        <v>0.16626422904449711</v>
      </c>
      <c r="J82" s="157">
        <f t="shared" si="2"/>
        <v>0.26156877701500125</v>
      </c>
      <c r="K82" s="157">
        <f t="shared" si="2"/>
        <v>0.2808988764044944</v>
      </c>
      <c r="L82" s="157">
        <f t="shared" si="2"/>
        <v>0.11188811188811187</v>
      </c>
    </row>
    <row r="83" spans="3:12">
      <c r="C83" s="158" t="s">
        <v>69</v>
      </c>
      <c r="D83" s="159">
        <v>62.102059925093698</v>
      </c>
      <c r="E83" s="159">
        <v>60.056657223796037</v>
      </c>
      <c r="F83" s="159">
        <v>57.331949130547628</v>
      </c>
      <c r="G83" s="159">
        <v>52.646381999488625</v>
      </c>
      <c r="H83" s="159">
        <v>55.005030181086525</v>
      </c>
      <c r="I83" s="157">
        <f t="shared" si="3"/>
        <v>-3.2936149038611418E-2</v>
      </c>
      <c r="J83" s="157">
        <f t="shared" si="2"/>
        <v>-4.5368960231919275E-2</v>
      </c>
      <c r="K83" s="157">
        <f t="shared" si="2"/>
        <v>-8.1726981240246022E-2</v>
      </c>
      <c r="L83" s="157">
        <f t="shared" si="2"/>
        <v>4.4801714610147592E-2</v>
      </c>
    </row>
    <row r="84" spans="3:12">
      <c r="C84" s="158" t="s">
        <v>83</v>
      </c>
      <c r="D84" s="159">
        <v>20.94594594594593</v>
      </c>
      <c r="E84" s="159">
        <v>35.849056603773583</v>
      </c>
      <c r="F84" s="159">
        <v>40.109890109890109</v>
      </c>
      <c r="G84" s="159">
        <v>53.038674033149178</v>
      </c>
      <c r="H84" s="159">
        <v>52.569169960474305</v>
      </c>
      <c r="I84" s="157">
        <f t="shared" si="3"/>
        <v>0.71150334753499811</v>
      </c>
      <c r="J84" s="157">
        <f t="shared" si="2"/>
        <v>0.11885482938114511</v>
      </c>
      <c r="K84" s="157">
        <f t="shared" si="2"/>
        <v>0.32233406493604799</v>
      </c>
      <c r="L84" s="157">
        <f t="shared" si="2"/>
        <v>-8.8521080368908489E-3</v>
      </c>
    </row>
    <row r="85" spans="3:12">
      <c r="C85" s="160" t="s">
        <v>266</v>
      </c>
      <c r="D85" s="161">
        <v>39.681818181818201</v>
      </c>
      <c r="E85" s="161">
        <v>41.263636363636365</v>
      </c>
      <c r="F85" s="161">
        <v>43.900000000000006</v>
      </c>
      <c r="G85" s="161">
        <v>44.645454545454541</v>
      </c>
      <c r="H85" s="161">
        <v>47.427272727272729</v>
      </c>
      <c r="I85" s="162">
        <f t="shared" si="3"/>
        <v>3.9862542955326097E-2</v>
      </c>
      <c r="J85" s="162">
        <f t="shared" si="2"/>
        <v>6.3890724829257728E-2</v>
      </c>
      <c r="K85" s="162">
        <f t="shared" si="2"/>
        <v>1.6980741354317486E-2</v>
      </c>
      <c r="L85" s="162">
        <f t="shared" si="2"/>
        <v>6.23091020158828E-2</v>
      </c>
    </row>
    <row r="86" spans="3:12">
      <c r="C86" s="158" t="s">
        <v>73</v>
      </c>
      <c r="D86" s="159">
        <v>23.333333333333329</v>
      </c>
      <c r="E86" s="159">
        <v>18.548387096774192</v>
      </c>
      <c r="F86" s="159">
        <v>32.807570977917976</v>
      </c>
      <c r="G86" s="159">
        <v>34.905660377358494</v>
      </c>
      <c r="H86" s="159">
        <v>44.720496894409941</v>
      </c>
      <c r="I86" s="157">
        <f t="shared" si="3"/>
        <v>-0.20506912442396308</v>
      </c>
      <c r="J86" s="157">
        <f t="shared" si="2"/>
        <v>0.76875600054862137</v>
      </c>
      <c r="K86" s="157">
        <f t="shared" si="2"/>
        <v>6.3951378809869563E-2</v>
      </c>
      <c r="L86" s="157">
        <f t="shared" si="2"/>
        <v>0.2811818029209332</v>
      </c>
    </row>
    <row r="87" spans="3:12">
      <c r="C87" s="158" t="s">
        <v>77</v>
      </c>
      <c r="D87" s="159">
        <v>29.4871794871795</v>
      </c>
      <c r="E87" s="159">
        <v>17.532467532467535</v>
      </c>
      <c r="F87" s="159">
        <v>30.769230769230766</v>
      </c>
      <c r="G87" s="159">
        <v>31.645569620253163</v>
      </c>
      <c r="H87" s="159">
        <v>31.693989071038253</v>
      </c>
      <c r="I87" s="157">
        <f t="shared" si="3"/>
        <v>-0.40542066629023166</v>
      </c>
      <c r="J87" s="157">
        <f t="shared" si="2"/>
        <v>0.7549857549857546</v>
      </c>
      <c r="K87" s="157">
        <f t="shared" si="2"/>
        <v>2.8481012658227778E-2</v>
      </c>
      <c r="L87" s="157">
        <f t="shared" si="2"/>
        <v>1.5300546448089314E-3</v>
      </c>
    </row>
    <row r="88" spans="3:12">
      <c r="C88" s="158" t="s">
        <v>72</v>
      </c>
      <c r="D88" s="159">
        <v>18.587360594795541</v>
      </c>
      <c r="E88" s="159">
        <v>24.566273421235252</v>
      </c>
      <c r="F88" s="159">
        <v>24.818049490538574</v>
      </c>
      <c r="G88" s="159">
        <v>26.237623762376238</v>
      </c>
      <c r="H88" s="159">
        <v>30.211267605633804</v>
      </c>
      <c r="I88" s="157">
        <f t="shared" si="3"/>
        <v>0.32166551006245636</v>
      </c>
      <c r="J88" s="157">
        <f t="shared" si="2"/>
        <v>1.0248850730680381E-2</v>
      </c>
      <c r="K88" s="157">
        <f t="shared" si="2"/>
        <v>5.7199268313928187E-2</v>
      </c>
      <c r="L88" s="157">
        <f t="shared" si="2"/>
        <v>0.15144831251660906</v>
      </c>
    </row>
    <row r="89" spans="3:12">
      <c r="C89" s="158" t="s">
        <v>75</v>
      </c>
      <c r="D89" s="159">
        <v>18.604651162790699</v>
      </c>
      <c r="E89" s="159">
        <v>17.451523545706372</v>
      </c>
      <c r="F89" s="159">
        <v>18.518518518518519</v>
      </c>
      <c r="G89" s="159">
        <v>23.280423280423278</v>
      </c>
      <c r="H89" s="159">
        <v>24.863387978142079</v>
      </c>
      <c r="I89" s="157">
        <f t="shared" si="3"/>
        <v>-6.198060941828254E-2</v>
      </c>
      <c r="J89" s="157">
        <f t="shared" si="3"/>
        <v>6.1140505584949878E-2</v>
      </c>
      <c r="K89" s="157">
        <f t="shared" si="3"/>
        <v>0.2571428571428569</v>
      </c>
      <c r="L89" s="157">
        <f t="shared" si="3"/>
        <v>6.7995529061102955E-2</v>
      </c>
    </row>
    <row r="90" spans="3:12">
      <c r="C90" s="154" t="s">
        <v>65</v>
      </c>
      <c r="D90" s="155">
        <v>15.436241610738222</v>
      </c>
      <c r="E90" s="155">
        <v>15.501519756838906</v>
      </c>
      <c r="F90" s="155">
        <v>25.581395348837212</v>
      </c>
      <c r="G90" s="155">
        <v>24.207492795389047</v>
      </c>
      <c r="H90" s="155">
        <v>21.186440677966104</v>
      </c>
      <c r="I90" s="156">
        <f t="shared" si="3"/>
        <v>4.2288885952181943E-3</v>
      </c>
      <c r="J90" s="156">
        <f t="shared" si="3"/>
        <v>0.65025079799361607</v>
      </c>
      <c r="K90" s="156">
        <f t="shared" si="3"/>
        <v>-5.3707099816610038E-2</v>
      </c>
      <c r="L90" s="156">
        <f t="shared" si="3"/>
        <v>-0.12479822437449539</v>
      </c>
    </row>
    <row r="91" spans="3:12">
      <c r="C91" s="154" t="s">
        <v>66</v>
      </c>
      <c r="D91" s="155">
        <v>13.553113553113562</v>
      </c>
      <c r="E91" s="155">
        <v>16.140350877192983</v>
      </c>
      <c r="F91" s="155">
        <v>16.955017301038062</v>
      </c>
      <c r="G91" s="155">
        <v>28.703703703703706</v>
      </c>
      <c r="H91" s="155">
        <v>20.600858369098713</v>
      </c>
      <c r="I91" s="156">
        <f t="shared" si="3"/>
        <v>0.19089615931721116</v>
      </c>
      <c r="J91" s="156">
        <f t="shared" si="3"/>
        <v>5.0473897999097295E-2</v>
      </c>
      <c r="K91" s="156">
        <f t="shared" si="3"/>
        <v>0.69293272864701461</v>
      </c>
      <c r="L91" s="156">
        <f t="shared" si="3"/>
        <v>-0.2822926761733352</v>
      </c>
    </row>
    <row r="92" spans="3:12">
      <c r="C92" s="154" t="s">
        <v>68</v>
      </c>
      <c r="D92" s="155">
        <v>25.625</v>
      </c>
      <c r="E92" s="155">
        <v>29.955947136563879</v>
      </c>
      <c r="F92" s="155">
        <v>34.112149532710276</v>
      </c>
      <c r="G92" s="155">
        <v>25</v>
      </c>
      <c r="H92" s="155">
        <v>20.512820512820515</v>
      </c>
      <c r="I92" s="156">
        <f t="shared" si="3"/>
        <v>0.16901257118298063</v>
      </c>
      <c r="J92" s="156">
        <f t="shared" si="2"/>
        <v>0.13874381528312241</v>
      </c>
      <c r="K92" s="156">
        <f t="shared" si="2"/>
        <v>-0.26712328767123283</v>
      </c>
      <c r="L92" s="156">
        <f t="shared" si="2"/>
        <v>-0.1794871794871794</v>
      </c>
    </row>
    <row r="93" spans="3:12">
      <c r="C93" s="158" t="s">
        <v>67</v>
      </c>
      <c r="D93" s="159">
        <v>17.31601731601733</v>
      </c>
      <c r="E93" s="159">
        <v>19.588550983899822</v>
      </c>
      <c r="F93" s="159">
        <v>24.65986394557823</v>
      </c>
      <c r="G93" s="159">
        <v>26.03960396039604</v>
      </c>
      <c r="H93" s="159">
        <v>20.381613183000866</v>
      </c>
      <c r="I93" s="157">
        <f t="shared" si="3"/>
        <v>0.13123881932021386</v>
      </c>
      <c r="J93" s="157">
        <f t="shared" si="2"/>
        <v>0.25889168452769229</v>
      </c>
      <c r="K93" s="157">
        <f t="shared" si="2"/>
        <v>5.5950836462956621E-2</v>
      </c>
      <c r="L93" s="157">
        <f t="shared" si="2"/>
        <v>-0.21728405647030891</v>
      </c>
    </row>
    <row r="94" spans="3:12">
      <c r="C94" s="154" t="s">
        <v>70</v>
      </c>
      <c r="D94" s="155">
        <v>18.652849740932652</v>
      </c>
      <c r="E94" s="155">
        <v>19.494584837545126</v>
      </c>
      <c r="F94" s="155">
        <v>24.316109422492403</v>
      </c>
      <c r="G94" s="155">
        <v>26.937269372693727</v>
      </c>
      <c r="H94" s="155">
        <v>19.277108433734938</v>
      </c>
      <c r="I94" s="156">
        <f t="shared" si="3"/>
        <v>4.5126353790613249E-2</v>
      </c>
      <c r="J94" s="156">
        <f t="shared" si="2"/>
        <v>0.24732635370933242</v>
      </c>
      <c r="K94" s="156">
        <f t="shared" si="2"/>
        <v>0.10779520295202949</v>
      </c>
      <c r="L94" s="156">
        <f t="shared" si="2"/>
        <v>-0.28437035814490852</v>
      </c>
    </row>
    <row r="95" spans="3:12">
      <c r="C95" s="285" t="s">
        <v>171</v>
      </c>
      <c r="D95" s="285"/>
      <c r="E95" s="285"/>
      <c r="F95" s="285"/>
      <c r="G95" s="285"/>
      <c r="H95" s="285"/>
      <c r="I95" s="285"/>
      <c r="J95" s="285"/>
      <c r="K95" s="285"/>
      <c r="L95" s="285"/>
    </row>
  </sheetData>
  <mergeCells count="4">
    <mergeCell ref="C3:L3"/>
    <mergeCell ref="C23:L23"/>
    <mergeCell ref="C75:L75"/>
    <mergeCell ref="C95:L9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G32:I39"/>
  <sheetViews>
    <sheetView showGridLines="0" zoomScaleNormal="100" workbookViewId="0">
      <selection activeCell="C1" sqref="C1"/>
    </sheetView>
  </sheetViews>
  <sheetFormatPr baseColWidth="10" defaultRowHeight="12.75"/>
  <cols>
    <col min="7" max="7" width="10" customWidth="1"/>
    <col min="8" max="8" width="7.140625" customWidth="1"/>
    <col min="9" max="9" width="12.28515625" customWidth="1"/>
  </cols>
  <sheetData>
    <row r="32" ht="15.75" customHeight="1"/>
    <row r="36" spans="7:9">
      <c r="G36" s="12"/>
      <c r="H36" s="12"/>
      <c r="I36" s="284" t="s">
        <v>60</v>
      </c>
    </row>
    <row r="37" spans="7:9">
      <c r="G37" s="12"/>
      <c r="H37" s="12"/>
      <c r="I37" s="284"/>
    </row>
    <row r="38" spans="7:9">
      <c r="G38" s="12"/>
      <c r="H38" s="12"/>
      <c r="I38" s="12"/>
    </row>
    <row r="39" spans="7:9">
      <c r="G39" s="12"/>
      <c r="H39" s="12"/>
      <c r="I39" s="12"/>
    </row>
  </sheetData>
  <mergeCells count="1">
    <mergeCell ref="I36:I37"/>
  </mergeCells>
  <hyperlinks>
    <hyperlink ref="I36:I37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G153"/>
  <sheetViews>
    <sheetView showGridLines="0" topLeftCell="E1" zoomScaleNormal="100" workbookViewId="0">
      <selection activeCell="C1" sqref="C1"/>
    </sheetView>
  </sheetViews>
  <sheetFormatPr baseColWidth="10" defaultRowHeight="12.75"/>
  <cols>
    <col min="1" max="1" width="14.85546875" customWidth="1"/>
    <col min="2" max="2" width="12" customWidth="1"/>
    <col min="3" max="3" width="24.140625" bestFit="1" customWidth="1"/>
    <col min="4" max="12" width="7.7109375" customWidth="1"/>
  </cols>
  <sheetData>
    <row r="1" spans="3:12" ht="33" customHeight="1"/>
    <row r="2" spans="3:12" ht="33" customHeight="1"/>
    <row r="3" spans="3:12" ht="36" customHeight="1">
      <c r="C3" s="312" t="s">
        <v>272</v>
      </c>
      <c r="D3" s="312"/>
      <c r="E3" s="312"/>
      <c r="F3" s="312"/>
      <c r="G3" s="312"/>
      <c r="H3" s="312"/>
      <c r="I3" s="312"/>
      <c r="J3" s="312"/>
      <c r="K3" s="312"/>
      <c r="L3" s="312"/>
    </row>
    <row r="4" spans="3:12" ht="27" customHeight="1">
      <c r="C4" s="7"/>
      <c r="D4" s="7">
        <f>actualizaciones!A7</f>
        <v>2007</v>
      </c>
      <c r="E4" s="7">
        <f>actualizaciones!B7</f>
        <v>2008</v>
      </c>
      <c r="F4" s="7">
        <f>actualizaciones!C7</f>
        <v>2009</v>
      </c>
      <c r="G4" s="7">
        <v>2010</v>
      </c>
      <c r="H4" s="7">
        <v>2011</v>
      </c>
      <c r="I4" s="8" t="str">
        <f>actualizaciones!I7</f>
        <v>var. 08/07</v>
      </c>
      <c r="J4" s="8" t="str">
        <f>actualizaciones!J7</f>
        <v>var. 09/08</v>
      </c>
      <c r="K4" s="8" t="str">
        <f>actualizaciones!K7</f>
        <v>var. 10/09</v>
      </c>
      <c r="L4" s="8" t="str">
        <f>actualizaciones!L7</f>
        <v>var. 11/10</v>
      </c>
    </row>
    <row r="5" spans="3:12" ht="15" customHeight="1">
      <c r="C5" s="158" t="s">
        <v>273</v>
      </c>
      <c r="D5" s="159">
        <v>50.272727272727302</v>
      </c>
      <c r="E5" s="159">
        <v>52.372727272727275</v>
      </c>
      <c r="F5" s="159">
        <v>52.036363636363639</v>
      </c>
      <c r="G5" s="159">
        <v>50.709090909090911</v>
      </c>
      <c r="H5" s="159">
        <v>45.718181818181819</v>
      </c>
      <c r="I5" s="157">
        <f t="shared" ref="I5:J11" si="0">E5/D5-1</f>
        <v>4.1772151898733512E-2</v>
      </c>
      <c r="J5" s="157">
        <f t="shared" si="0"/>
        <v>-6.4224960944280207E-3</v>
      </c>
      <c r="K5" s="157">
        <f>IFERROR(G5/F5-1,"-")</f>
        <v>-2.5506638714185903E-2</v>
      </c>
      <c r="L5" s="157">
        <f>IFERROR(H5/G5-1,"-")</f>
        <v>-9.8422373610613123E-2</v>
      </c>
    </row>
    <row r="6" spans="3:12" ht="15" customHeight="1">
      <c r="C6" s="158" t="s">
        <v>274</v>
      </c>
      <c r="D6" s="159">
        <v>16.054545454545501</v>
      </c>
      <c r="E6" s="159">
        <v>17</v>
      </c>
      <c r="F6" s="159">
        <v>19.5</v>
      </c>
      <c r="G6" s="159">
        <v>20.290909090909089</v>
      </c>
      <c r="H6" s="159">
        <v>22.309090909090909</v>
      </c>
      <c r="I6" s="157">
        <f>E6/D6-1</f>
        <v>5.8890147225365119E-2</v>
      </c>
      <c r="J6" s="157">
        <f>F6/E6-1</f>
        <v>0.14705882352941169</v>
      </c>
      <c r="K6" s="157">
        <f>IFERROR(G6/F6-1,"-")</f>
        <v>4.0559440559440496E-2</v>
      </c>
      <c r="L6" s="157">
        <f>IFERROR(H6/G6-1,"-")</f>
        <v>9.9462365591397983E-2</v>
      </c>
    </row>
    <row r="7" spans="3:12" ht="15" customHeight="1">
      <c r="C7" s="158" t="s">
        <v>275</v>
      </c>
      <c r="D7" s="159">
        <v>28.981818181818198</v>
      </c>
      <c r="E7" s="159">
        <v>25.363636363636363</v>
      </c>
      <c r="F7" s="159">
        <v>23.663636363636364</v>
      </c>
      <c r="G7" s="159">
        <v>22.163636363636364</v>
      </c>
      <c r="H7" s="159">
        <v>19.063636363636363</v>
      </c>
      <c r="I7" s="157">
        <f t="shared" si="0"/>
        <v>-0.12484316185696409</v>
      </c>
      <c r="J7" s="157">
        <f t="shared" si="0"/>
        <v>-6.7025089605734722E-2</v>
      </c>
      <c r="K7" s="157">
        <f t="shared" ref="K7:L11" si="1">IFERROR(G7/F7-1,"-")</f>
        <v>-6.3388398002305002E-2</v>
      </c>
      <c r="L7" s="157">
        <f>IFERROR(H7/G7-1,"-")</f>
        <v>-0.13986874487284662</v>
      </c>
    </row>
    <row r="8" spans="3:12" ht="15" customHeight="1">
      <c r="C8" s="118" t="s">
        <v>276</v>
      </c>
      <c r="D8" s="163">
        <v>4.8818181818181801</v>
      </c>
      <c r="E8" s="163">
        <v>6.2454545454545451</v>
      </c>
      <c r="F8" s="163">
        <v>6.1818181818181817</v>
      </c>
      <c r="G8" s="163">
        <v>6.2727272727272725</v>
      </c>
      <c r="H8" s="163">
        <v>8.3818181818181809</v>
      </c>
      <c r="I8" s="157">
        <f t="shared" si="0"/>
        <v>0.27932960893854797</v>
      </c>
      <c r="J8" s="157">
        <f t="shared" si="0"/>
        <v>-1.0189228529839833E-2</v>
      </c>
      <c r="K8" s="157">
        <f t="shared" si="1"/>
        <v>1.4705882352941124E-2</v>
      </c>
      <c r="L8" s="157">
        <f t="shared" si="1"/>
        <v>0.336231884057971</v>
      </c>
    </row>
    <row r="9" spans="3:12" ht="15" customHeight="1">
      <c r="C9" s="158" t="s">
        <v>277</v>
      </c>
      <c r="D9" s="159"/>
      <c r="E9" s="159"/>
      <c r="F9" s="159"/>
      <c r="G9" s="159">
        <v>2.6636363636363636</v>
      </c>
      <c r="H9" s="159">
        <v>7.290909090909091</v>
      </c>
      <c r="I9" s="157"/>
      <c r="J9" s="164" t="s">
        <v>81</v>
      </c>
      <c r="K9" s="157" t="str">
        <f>IFERROR(G9/F9-1,"-")</f>
        <v>-</v>
      </c>
      <c r="L9" s="157">
        <f>IFERROR(H9/G9-1,"-")</f>
        <v>1.7372013651877136</v>
      </c>
    </row>
    <row r="10" spans="3:12" ht="15" customHeight="1">
      <c r="C10" s="158" t="s">
        <v>278</v>
      </c>
      <c r="D10" s="159">
        <v>0.71818181818181803</v>
      </c>
      <c r="E10" s="159">
        <v>0.44545454545454544</v>
      </c>
      <c r="F10" s="159">
        <v>0.44545454545454544</v>
      </c>
      <c r="G10" s="159">
        <v>0.35454545454545455</v>
      </c>
      <c r="H10" s="159">
        <v>0.44545454545454544</v>
      </c>
      <c r="I10" s="157">
        <f t="shared" si="0"/>
        <v>-0.37974683544303789</v>
      </c>
      <c r="J10" s="157">
        <f t="shared" si="0"/>
        <v>0</v>
      </c>
      <c r="K10" s="157">
        <f t="shared" si="1"/>
        <v>-0.20408163265306123</v>
      </c>
      <c r="L10" s="157">
        <f t="shared" si="1"/>
        <v>0.25641025641025639</v>
      </c>
    </row>
    <row r="11" spans="3:12" ht="15" customHeight="1">
      <c r="C11" s="158" t="s">
        <v>57</v>
      </c>
      <c r="D11" s="159">
        <v>2.9</v>
      </c>
      <c r="E11" s="159">
        <v>2.3181818181818183</v>
      </c>
      <c r="F11" s="159">
        <v>2.9</v>
      </c>
      <c r="G11" s="159">
        <v>2.5272727272727273</v>
      </c>
      <c r="H11" s="159">
        <v>1.4090909090909092</v>
      </c>
      <c r="I11" s="157">
        <f t="shared" si="0"/>
        <v>-0.20062695924764884</v>
      </c>
      <c r="J11" s="157">
        <f t="shared" si="0"/>
        <v>0.25098039215686252</v>
      </c>
      <c r="K11" s="157">
        <f t="shared" si="1"/>
        <v>-0.12852664576802508</v>
      </c>
      <c r="L11" s="157">
        <f t="shared" si="1"/>
        <v>-0.44244604316546765</v>
      </c>
    </row>
    <row r="12" spans="3:12" ht="33" customHeight="1">
      <c r="C12" s="285" t="s">
        <v>279</v>
      </c>
      <c r="D12" s="285"/>
      <c r="E12" s="285"/>
      <c r="F12" s="285"/>
      <c r="G12" s="285"/>
      <c r="H12" s="285"/>
      <c r="I12" s="285"/>
      <c r="J12" s="285"/>
      <c r="K12" s="285"/>
      <c r="L12" s="285"/>
    </row>
    <row r="21" ht="12.75" customHeight="1"/>
    <row r="22" ht="27.75" customHeight="1"/>
    <row r="78" spans="8:10" ht="13.5" thickBot="1"/>
    <row r="79" spans="8:10">
      <c r="H79" s="166" t="e">
        <f>#REF!</f>
        <v>#REF!</v>
      </c>
      <c r="I79" s="167" t="s">
        <v>280</v>
      </c>
      <c r="J79" s="101">
        <v>370.63800183376026</v>
      </c>
    </row>
    <row r="80" spans="8:10">
      <c r="H80" s="168" t="e">
        <f>#REF!</f>
        <v>#REF!</v>
      </c>
      <c r="I80" s="169" t="s">
        <v>281</v>
      </c>
      <c r="J80" s="100">
        <v>386.67056132651487</v>
      </c>
    </row>
    <row r="81" spans="8:10">
      <c r="H81" s="168"/>
      <c r="I81" s="169" t="s">
        <v>282</v>
      </c>
      <c r="J81" s="100">
        <v>360.34118135116063</v>
      </c>
    </row>
    <row r="82" spans="8:10">
      <c r="H82" s="168"/>
      <c r="I82" s="169" t="s">
        <v>283</v>
      </c>
      <c r="J82" s="100">
        <v>480.92383289801654</v>
      </c>
    </row>
    <row r="83" spans="8:10">
      <c r="H83" s="168"/>
      <c r="I83" s="169" t="s">
        <v>284</v>
      </c>
      <c r="J83" s="100">
        <v>508.64853061819082</v>
      </c>
    </row>
    <row r="84" spans="8:10">
      <c r="H84" s="168"/>
      <c r="I84" s="169" t="s">
        <v>285</v>
      </c>
      <c r="J84" s="100">
        <v>372.15946326805039</v>
      </c>
    </row>
    <row r="85" spans="8:10">
      <c r="H85" s="168"/>
      <c r="I85" s="169" t="s">
        <v>286</v>
      </c>
      <c r="J85" s="100">
        <v>676.58636837593713</v>
      </c>
    </row>
    <row r="86" spans="8:10">
      <c r="H86" s="168"/>
      <c r="I86" s="169" t="s">
        <v>287</v>
      </c>
      <c r="J86" s="100">
        <v>443.98683694728879</v>
      </c>
    </row>
    <row r="87" spans="8:10">
      <c r="H87" s="168"/>
      <c r="I87" s="170" t="s">
        <v>288</v>
      </c>
      <c r="J87" s="100">
        <v>371.09264673635397</v>
      </c>
    </row>
    <row r="88" spans="8:10">
      <c r="H88" s="168"/>
      <c r="I88" s="170" t="s">
        <v>289</v>
      </c>
      <c r="J88" s="100">
        <v>447.39458738944467</v>
      </c>
    </row>
    <row r="89" spans="8:10">
      <c r="H89" s="168"/>
      <c r="I89" s="170" t="s">
        <v>290</v>
      </c>
      <c r="J89" s="100">
        <v>369.72960182244242</v>
      </c>
    </row>
    <row r="90" spans="8:10">
      <c r="H90" s="168"/>
      <c r="I90" s="170" t="s">
        <v>291</v>
      </c>
      <c r="J90" s="100">
        <v>375.17864233872353</v>
      </c>
    </row>
    <row r="91" spans="8:10">
      <c r="H91" s="168"/>
      <c r="I91" s="170" t="s">
        <v>292</v>
      </c>
      <c r="J91" s="100">
        <v>369.26865560663077</v>
      </c>
    </row>
    <row r="92" spans="8:10">
      <c r="H92" s="168"/>
      <c r="I92" s="170" t="s">
        <v>293</v>
      </c>
      <c r="J92" s="100">
        <v>661.3921966723309</v>
      </c>
    </row>
    <row r="93" spans="8:10">
      <c r="H93" s="168"/>
      <c r="I93" s="170" t="s">
        <v>294</v>
      </c>
      <c r="J93" s="100">
        <v>818.18480377769708</v>
      </c>
    </row>
    <row r="94" spans="8:10">
      <c r="H94" s="168"/>
      <c r="I94" s="170" t="s">
        <v>295</v>
      </c>
      <c r="J94" s="100">
        <v>427.39924771462648</v>
      </c>
    </row>
    <row r="106" spans="10:10">
      <c r="J106" s="100">
        <v>360.34118135116063</v>
      </c>
    </row>
    <row r="108" spans="10:10">
      <c r="J108" s="100">
        <v>386.67056132651487</v>
      </c>
    </row>
    <row r="111" spans="10:10">
      <c r="J111" s="101">
        <v>370.63800183376026</v>
      </c>
    </row>
    <row r="112" spans="10:10">
      <c r="J112" s="100">
        <v>480.92383289801654</v>
      </c>
    </row>
    <row r="127" spans="9:10" ht="13.5" thickBot="1"/>
    <row r="128" spans="9:10">
      <c r="I128" s="171" t="e">
        <f t="shared" ref="I128:J143" si="2">#REF!</f>
        <v>#REF!</v>
      </c>
      <c r="J128" s="172" t="e">
        <f t="shared" si="2"/>
        <v>#REF!</v>
      </c>
    </row>
    <row r="129" spans="9:10">
      <c r="I129" s="173" t="e">
        <f t="shared" si="2"/>
        <v>#REF!</v>
      </c>
      <c r="J129" s="98" t="e">
        <f t="shared" si="2"/>
        <v>#REF!</v>
      </c>
    </row>
    <row r="130" spans="9:10">
      <c r="I130" s="173" t="e">
        <f t="shared" si="2"/>
        <v>#REF!</v>
      </c>
      <c r="J130" s="98" t="e">
        <f t="shared" si="2"/>
        <v>#REF!</v>
      </c>
    </row>
    <row r="131" spans="9:10">
      <c r="I131" s="173" t="e">
        <f t="shared" si="2"/>
        <v>#REF!</v>
      </c>
      <c r="J131" s="98" t="e">
        <f t="shared" si="2"/>
        <v>#REF!</v>
      </c>
    </row>
    <row r="132" spans="9:10">
      <c r="I132" s="173" t="e">
        <f t="shared" si="2"/>
        <v>#REF!</v>
      </c>
      <c r="J132" s="98" t="e">
        <f t="shared" si="2"/>
        <v>#REF!</v>
      </c>
    </row>
    <row r="133" spans="9:10">
      <c r="I133" s="173" t="e">
        <f t="shared" si="2"/>
        <v>#REF!</v>
      </c>
      <c r="J133" s="98" t="e">
        <f t="shared" si="2"/>
        <v>#REF!</v>
      </c>
    </row>
    <row r="134" spans="9:10">
      <c r="I134" s="173" t="e">
        <f t="shared" si="2"/>
        <v>#REF!</v>
      </c>
      <c r="J134" s="98" t="e">
        <f t="shared" si="2"/>
        <v>#REF!</v>
      </c>
    </row>
    <row r="135" spans="9:10">
      <c r="I135" s="173" t="e">
        <f t="shared" si="2"/>
        <v>#REF!</v>
      </c>
      <c r="J135" s="98" t="e">
        <f t="shared" si="2"/>
        <v>#REF!</v>
      </c>
    </row>
    <row r="136" spans="9:10">
      <c r="I136" s="174" t="e">
        <f t="shared" si="2"/>
        <v>#REF!</v>
      </c>
      <c r="J136" s="98" t="e">
        <f t="shared" si="2"/>
        <v>#REF!</v>
      </c>
    </row>
    <row r="137" spans="9:10">
      <c r="I137" s="174" t="e">
        <f t="shared" si="2"/>
        <v>#REF!</v>
      </c>
      <c r="J137" s="98" t="e">
        <f t="shared" si="2"/>
        <v>#REF!</v>
      </c>
    </row>
    <row r="138" spans="9:10">
      <c r="I138" s="174" t="e">
        <f t="shared" si="2"/>
        <v>#REF!</v>
      </c>
      <c r="J138" s="98" t="e">
        <f t="shared" si="2"/>
        <v>#REF!</v>
      </c>
    </row>
    <row r="139" spans="9:10">
      <c r="I139" s="174" t="e">
        <f t="shared" si="2"/>
        <v>#REF!</v>
      </c>
      <c r="J139" s="98" t="e">
        <f t="shared" si="2"/>
        <v>#REF!</v>
      </c>
    </row>
    <row r="140" spans="9:10">
      <c r="I140" s="174" t="e">
        <f t="shared" si="2"/>
        <v>#REF!</v>
      </c>
      <c r="J140" s="98" t="e">
        <f t="shared" si="2"/>
        <v>#REF!</v>
      </c>
    </row>
    <row r="141" spans="9:10">
      <c r="I141" s="174" t="e">
        <f t="shared" si="2"/>
        <v>#REF!</v>
      </c>
      <c r="J141" s="98" t="e">
        <f t="shared" si="2"/>
        <v>#REF!</v>
      </c>
    </row>
    <row r="142" spans="9:10">
      <c r="I142" s="174" t="e">
        <f t="shared" si="2"/>
        <v>#REF!</v>
      </c>
      <c r="J142" s="98" t="e">
        <f t="shared" si="2"/>
        <v>#REF!</v>
      </c>
    </row>
    <row r="143" spans="9:10">
      <c r="I143" s="174" t="e">
        <f t="shared" si="2"/>
        <v>#REF!</v>
      </c>
      <c r="J143" s="98" t="e">
        <f t="shared" si="2"/>
        <v>#REF!</v>
      </c>
    </row>
    <row r="152" spans="4:5" ht="13.5" thickBot="1"/>
    <row r="153" spans="4:5">
      <c r="D153" s="102" t="e">
        <f t="shared" ref="D153:E153" si="3">#REF!</f>
        <v>#REF!</v>
      </c>
      <c r="E153" s="103" t="e">
        <f t="shared" si="3"/>
        <v>#REF!</v>
      </c>
    </row>
  </sheetData>
  <mergeCells count="2">
    <mergeCell ref="C3:L3"/>
    <mergeCell ref="C12:L1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AG51"/>
  <sheetViews>
    <sheetView showGridLines="0" topLeftCell="G1" zoomScaleNormal="100" workbookViewId="0">
      <selection activeCell="C1" sqref="C1"/>
    </sheetView>
  </sheetViews>
  <sheetFormatPr baseColWidth="10" defaultRowHeight="12.75"/>
  <cols>
    <col min="1" max="1" width="11.42578125" style="127"/>
    <col min="2" max="2" width="10.7109375" style="127" customWidth="1"/>
    <col min="3" max="3" width="33" style="127" customWidth="1"/>
    <col min="4" max="12" width="9.7109375" style="127" customWidth="1"/>
    <col min="13" max="13" width="17" customWidth="1"/>
    <col min="14" max="15" width="11.42578125" customWidth="1"/>
    <col min="16" max="16" width="14.85546875" style="127" customWidth="1"/>
    <col min="17" max="16384" width="11.42578125" style="127"/>
  </cols>
  <sheetData>
    <row r="4" spans="3:16" ht="18" customHeight="1">
      <c r="C4" s="303" t="s">
        <v>296</v>
      </c>
      <c r="D4" s="303"/>
      <c r="E4" s="303"/>
      <c r="F4" s="303"/>
      <c r="G4" s="303"/>
      <c r="H4" s="303"/>
      <c r="I4" s="303"/>
      <c r="J4" s="303"/>
      <c r="K4" s="303"/>
      <c r="L4" s="303"/>
      <c r="P4"/>
    </row>
    <row r="5" spans="3:16" ht="28.5" customHeight="1">
      <c r="C5" s="7"/>
      <c r="D5" s="7">
        <f>actualizaciones!A7</f>
        <v>2007</v>
      </c>
      <c r="E5" s="7">
        <f>actualizaciones!B7</f>
        <v>2008</v>
      </c>
      <c r="F5" s="7">
        <f>actualizaciones!C7</f>
        <v>2009</v>
      </c>
      <c r="G5" s="7">
        <f>actualizaciones!D7</f>
        <v>2010</v>
      </c>
      <c r="H5" s="7">
        <f>actualizaciones!E7</f>
        <v>2011</v>
      </c>
      <c r="I5" s="8" t="str">
        <f>actualizaciones!I7</f>
        <v>var. 08/07</v>
      </c>
      <c r="J5" s="8" t="str">
        <f>actualizaciones!J7</f>
        <v>var. 09/08</v>
      </c>
      <c r="K5" s="8" t="str">
        <f>actualizaciones!K7</f>
        <v>var. 10/09</v>
      </c>
      <c r="L5" s="8" t="str">
        <f>actualizaciones!L7</f>
        <v>var. 11/10</v>
      </c>
      <c r="M5" s="96"/>
      <c r="N5" s="96"/>
      <c r="P5"/>
    </row>
    <row r="6" spans="3:16" ht="15" customHeight="1">
      <c r="C6" s="140" t="s">
        <v>297</v>
      </c>
      <c r="D6" s="175">
        <v>17.272727272727298</v>
      </c>
      <c r="E6" s="175">
        <v>16.227272727272727</v>
      </c>
      <c r="F6" s="175">
        <v>17.436363636363637</v>
      </c>
      <c r="G6" s="175">
        <v>15.663636363636364</v>
      </c>
      <c r="H6" s="175">
        <v>15.1</v>
      </c>
      <c r="I6" s="176">
        <f t="shared" ref="I6:L12" si="0">E6/D6-1</f>
        <v>-6.0526315789475094E-2</v>
      </c>
      <c r="J6" s="176">
        <f t="shared" si="0"/>
        <v>7.4509803921568807E-2</v>
      </c>
      <c r="K6" s="176">
        <f>G6/F6-1</f>
        <v>-0.10166840458811266</v>
      </c>
      <c r="L6" s="176">
        <f>H6/G6-1</f>
        <v>-3.5983749274521193E-2</v>
      </c>
      <c r="M6" s="175"/>
      <c r="N6" s="175"/>
      <c r="O6" s="175"/>
      <c r="P6"/>
    </row>
    <row r="7" spans="3:16" ht="15" customHeight="1">
      <c r="C7" s="140" t="s">
        <v>298</v>
      </c>
      <c r="D7" s="175">
        <v>82.727272727272705</v>
      </c>
      <c r="E7" s="175">
        <v>83.772727272727266</v>
      </c>
      <c r="F7" s="175">
        <v>82.563636363636363</v>
      </c>
      <c r="G7" s="175">
        <v>84.336363636363643</v>
      </c>
      <c r="H7" s="175">
        <v>84.9</v>
      </c>
      <c r="I7" s="176">
        <f t="shared" si="0"/>
        <v>1.2637362637362815E-2</v>
      </c>
      <c r="J7" s="176">
        <f t="shared" si="0"/>
        <v>-1.4432989690721598E-2</v>
      </c>
      <c r="K7" s="176">
        <f t="shared" si="0"/>
        <v>2.1471041620788389E-2</v>
      </c>
      <c r="L7" s="176">
        <f t="shared" si="0"/>
        <v>6.6831949983829908E-3</v>
      </c>
      <c r="M7" s="175"/>
      <c r="N7" s="175"/>
      <c r="O7" s="127"/>
      <c r="P7"/>
    </row>
    <row r="8" spans="3:16" ht="15" customHeight="1">
      <c r="C8" s="177" t="s">
        <v>299</v>
      </c>
      <c r="D8" s="23">
        <v>29.2090909090909</v>
      </c>
      <c r="E8" s="23">
        <v>27.309090909090909</v>
      </c>
      <c r="F8" s="23">
        <v>26.990909090909092</v>
      </c>
      <c r="G8" s="23">
        <v>25.645454545454545</v>
      </c>
      <c r="H8" s="23">
        <v>25.2</v>
      </c>
      <c r="I8" s="65">
        <f t="shared" si="0"/>
        <v>-6.5048241518829486E-2</v>
      </c>
      <c r="J8" s="65">
        <f t="shared" si="0"/>
        <v>-1.1651131824234273E-2</v>
      </c>
      <c r="K8" s="65">
        <f t="shared" si="0"/>
        <v>-4.9848433816099824E-2</v>
      </c>
      <c r="L8" s="65">
        <f t="shared" si="0"/>
        <v>-1.7369727047146344E-2</v>
      </c>
      <c r="M8" s="175"/>
      <c r="N8" s="175"/>
      <c r="O8" s="127"/>
      <c r="P8"/>
    </row>
    <row r="9" spans="3:16" ht="15" customHeight="1">
      <c r="C9" s="177" t="s">
        <v>300</v>
      </c>
      <c r="D9" s="23">
        <v>5.7727272727272698</v>
      </c>
      <c r="E9" s="23">
        <v>6.1818181818181817</v>
      </c>
      <c r="F9" s="23">
        <v>6.7</v>
      </c>
      <c r="G9" s="23">
        <v>7.1181818181818182</v>
      </c>
      <c r="H9" s="23">
        <v>8.754545454545454</v>
      </c>
      <c r="I9" s="65">
        <f t="shared" si="0"/>
        <v>7.0866141732284005E-2</v>
      </c>
      <c r="J9" s="65">
        <f t="shared" si="0"/>
        <v>8.3823529411764852E-2</v>
      </c>
      <c r="K9" s="65">
        <f t="shared" si="0"/>
        <v>6.241519674355489E-2</v>
      </c>
      <c r="L9" s="65">
        <f t="shared" si="0"/>
        <v>0.22988505747126431</v>
      </c>
      <c r="M9" s="175"/>
      <c r="N9" s="175"/>
      <c r="O9" s="127"/>
      <c r="P9"/>
    </row>
    <row r="10" spans="3:16" ht="15" customHeight="1">
      <c r="C10" s="177" t="s">
        <v>301</v>
      </c>
      <c r="D10" s="23">
        <v>29.936363636363598</v>
      </c>
      <c r="E10" s="23">
        <v>30.854545454545455</v>
      </c>
      <c r="F10" s="23">
        <v>29.09090909090909</v>
      </c>
      <c r="G10" s="23">
        <v>27.427272727272726</v>
      </c>
      <c r="H10" s="23">
        <v>24.454545454545453</v>
      </c>
      <c r="I10" s="65">
        <f t="shared" si="0"/>
        <v>3.0671120558762421E-2</v>
      </c>
      <c r="J10" s="65">
        <f t="shared" si="0"/>
        <v>-5.7159693576900428E-2</v>
      </c>
      <c r="K10" s="65">
        <f t="shared" si="0"/>
        <v>-5.7187500000000058E-2</v>
      </c>
      <c r="L10" s="65">
        <f t="shared" si="0"/>
        <v>-0.10838581372224065</v>
      </c>
      <c r="M10" s="175"/>
      <c r="N10" s="175"/>
      <c r="O10" s="127"/>
      <c r="P10"/>
    </row>
    <row r="11" spans="3:16" ht="15" customHeight="1">
      <c r="C11" s="177" t="s">
        <v>302</v>
      </c>
      <c r="D11" s="23">
        <v>4.4090909090909101</v>
      </c>
      <c r="E11" s="23">
        <v>6.6727272727272728</v>
      </c>
      <c r="F11" s="23">
        <v>6.3090909090909095</v>
      </c>
      <c r="G11" s="23">
        <v>6.1454545454545455</v>
      </c>
      <c r="H11" s="23">
        <v>4.5</v>
      </c>
      <c r="I11" s="65">
        <f t="shared" si="0"/>
        <v>0.51340206185566983</v>
      </c>
      <c r="J11" s="65">
        <f t="shared" si="0"/>
        <v>-5.4495912806539426E-2</v>
      </c>
      <c r="K11" s="65">
        <f t="shared" si="0"/>
        <v>-2.5936599423631135E-2</v>
      </c>
      <c r="L11" s="65">
        <f t="shared" si="0"/>
        <v>-0.26775147928994081</v>
      </c>
      <c r="M11" s="175"/>
      <c r="N11" s="175"/>
      <c r="O11" s="127"/>
      <c r="P11"/>
    </row>
    <row r="12" spans="3:16" ht="15" customHeight="1">
      <c r="C12" s="177" t="s">
        <v>303</v>
      </c>
      <c r="D12" s="23">
        <v>13.4</v>
      </c>
      <c r="E12" s="23">
        <v>12.754545454545454</v>
      </c>
      <c r="F12" s="23">
        <v>13.472727272727273</v>
      </c>
      <c r="G12" s="23">
        <v>18</v>
      </c>
      <c r="H12" s="23">
        <v>21.990909090909092</v>
      </c>
      <c r="I12" s="65">
        <f t="shared" si="0"/>
        <v>-4.8168249660787033E-2</v>
      </c>
      <c r="J12" s="65">
        <f t="shared" si="0"/>
        <v>5.6307911617961448E-2</v>
      </c>
      <c r="K12" s="65">
        <f t="shared" si="0"/>
        <v>0.33603238866396756</v>
      </c>
      <c r="L12" s="65">
        <f t="shared" si="0"/>
        <v>0.22171717171717176</v>
      </c>
      <c r="M12" s="175"/>
      <c r="N12" s="175"/>
      <c r="O12" s="127"/>
      <c r="P12"/>
    </row>
    <row r="13" spans="3:16" ht="15" customHeight="1">
      <c r="C13" s="140" t="s">
        <v>304</v>
      </c>
      <c r="D13" s="72"/>
      <c r="E13" s="72"/>
      <c r="F13" s="72"/>
      <c r="G13" s="72"/>
      <c r="H13" s="72"/>
      <c r="I13" s="72"/>
      <c r="J13" s="72"/>
      <c r="K13" s="72"/>
      <c r="L13" s="72"/>
      <c r="M13" s="127"/>
      <c r="N13" s="127"/>
      <c r="O13" s="127"/>
      <c r="P13"/>
    </row>
    <row r="14" spans="3:16" ht="15" customHeight="1">
      <c r="C14" s="177" t="s">
        <v>175</v>
      </c>
      <c r="D14" s="23">
        <v>12.3363636363636</v>
      </c>
      <c r="E14" s="23">
        <v>10.336363636363636</v>
      </c>
      <c r="F14" s="23">
        <v>9.5909090909090917</v>
      </c>
      <c r="G14" s="23">
        <v>11.209090909090909</v>
      </c>
      <c r="H14" s="23">
        <v>14.163636363636364</v>
      </c>
      <c r="I14" s="65">
        <f t="shared" ref="I14:L20" si="1">E14/D14-1</f>
        <v>-0.16212232866617293</v>
      </c>
      <c r="J14" s="65">
        <f t="shared" si="1"/>
        <v>-7.2119613016710549E-2</v>
      </c>
      <c r="K14" s="65">
        <f t="shared" si="1"/>
        <v>0.1687203791469194</v>
      </c>
      <c r="L14" s="65">
        <f t="shared" si="1"/>
        <v>0.26358475263584746</v>
      </c>
      <c r="M14" s="127"/>
      <c r="N14" s="127"/>
      <c r="O14" s="127"/>
      <c r="P14"/>
    </row>
    <row r="15" spans="3:16" ht="15" customHeight="1">
      <c r="C15" s="177" t="s">
        <v>305</v>
      </c>
      <c r="D15" s="23">
        <v>1.3</v>
      </c>
      <c r="E15" s="23">
        <v>1.0727272727272728</v>
      </c>
      <c r="F15" s="23">
        <v>0.97272727272727277</v>
      </c>
      <c r="G15" s="23">
        <v>1.0636363636363637</v>
      </c>
      <c r="H15" s="23">
        <v>2.0090909090909093</v>
      </c>
      <c r="I15" s="65">
        <f t="shared" si="1"/>
        <v>-0.17482517482517479</v>
      </c>
      <c r="J15" s="65">
        <f t="shared" si="1"/>
        <v>-9.3220338983050821E-2</v>
      </c>
      <c r="K15" s="65">
        <f t="shared" si="1"/>
        <v>9.3457943925233655E-2</v>
      </c>
      <c r="L15" s="65">
        <f t="shared" si="1"/>
        <v>0.88888888888888884</v>
      </c>
      <c r="M15" s="127"/>
      <c r="N15" s="127"/>
      <c r="O15" s="127"/>
      <c r="P15"/>
    </row>
    <row r="16" spans="3:16" ht="15" customHeight="1">
      <c r="C16" s="177" t="s">
        <v>306</v>
      </c>
      <c r="D16" s="86">
        <v>0.43636363636363601</v>
      </c>
      <c r="E16" s="86">
        <v>0.66363636363636369</v>
      </c>
      <c r="F16" s="86">
        <v>0.2818181818181818</v>
      </c>
      <c r="G16" s="86">
        <v>0.4</v>
      </c>
      <c r="H16" s="86">
        <v>0.62727272727272732</v>
      </c>
      <c r="I16" s="65">
        <f t="shared" si="1"/>
        <v>0.52083333333333459</v>
      </c>
      <c r="J16" s="65">
        <f t="shared" si="1"/>
        <v>-0.57534246575342474</v>
      </c>
      <c r="K16" s="65">
        <f t="shared" si="1"/>
        <v>0.41935483870967749</v>
      </c>
      <c r="L16" s="65">
        <f t="shared" si="1"/>
        <v>0.56818181818181812</v>
      </c>
      <c r="M16" s="127"/>
      <c r="N16" s="127"/>
      <c r="O16" s="127"/>
      <c r="P16"/>
    </row>
    <row r="17" spans="3:19" ht="15" customHeight="1">
      <c r="C17" s="177" t="s">
        <v>307</v>
      </c>
      <c r="D17" s="86">
        <v>0.25454545454545502</v>
      </c>
      <c r="E17" s="86">
        <v>0.25454545454545452</v>
      </c>
      <c r="F17" s="86">
        <v>0.25454545454545452</v>
      </c>
      <c r="G17" s="86">
        <v>0.19090909090909092</v>
      </c>
      <c r="H17" s="86">
        <v>0.46363636363636362</v>
      </c>
      <c r="I17" s="65">
        <f t="shared" si="1"/>
        <v>-1.9984014443252818E-15</v>
      </c>
      <c r="J17" s="65">
        <f t="shared" si="1"/>
        <v>0</v>
      </c>
      <c r="K17" s="65">
        <f t="shared" si="1"/>
        <v>-0.24999999999999989</v>
      </c>
      <c r="L17" s="65">
        <f t="shared" si="1"/>
        <v>1.4285714285714284</v>
      </c>
      <c r="M17" s="127"/>
      <c r="N17" s="127"/>
      <c r="O17" s="127"/>
    </row>
    <row r="18" spans="3:19" ht="15" customHeight="1">
      <c r="C18" s="177" t="s">
        <v>308</v>
      </c>
      <c r="D18" s="23" t="s">
        <v>81</v>
      </c>
      <c r="E18" s="23" t="s">
        <v>81</v>
      </c>
      <c r="F18" s="23" t="s">
        <v>81</v>
      </c>
      <c r="G18" s="86">
        <v>0.32727272727272727</v>
      </c>
      <c r="H18" s="86">
        <v>0.9</v>
      </c>
      <c r="I18" s="65" t="str">
        <f>IFERROR(E18/D18-1,"-")</f>
        <v>-</v>
      </c>
      <c r="J18" s="65" t="str">
        <f t="shared" ref="J18:K20" si="2">IFERROR(F18/E18-1,"-")</f>
        <v>-</v>
      </c>
      <c r="K18" s="65" t="str">
        <f t="shared" si="2"/>
        <v>-</v>
      </c>
      <c r="L18" s="65">
        <f t="shared" si="1"/>
        <v>1.75</v>
      </c>
      <c r="M18" s="127"/>
      <c r="N18" s="127"/>
      <c r="O18" s="127"/>
    </row>
    <row r="19" spans="3:19" ht="15" customHeight="1">
      <c r="C19" s="177" t="s">
        <v>309</v>
      </c>
      <c r="D19" s="23" t="s">
        <v>81</v>
      </c>
      <c r="E19" s="23" t="s">
        <v>81</v>
      </c>
      <c r="F19" s="23" t="s">
        <v>81</v>
      </c>
      <c r="G19" s="86">
        <v>0.3</v>
      </c>
      <c r="H19" s="86">
        <v>0.38181818181818183</v>
      </c>
      <c r="I19" s="65" t="str">
        <f>IFERROR(E19/D19-1,"-")</f>
        <v>-</v>
      </c>
      <c r="J19" s="65" t="str">
        <f t="shared" si="2"/>
        <v>-</v>
      </c>
      <c r="K19" s="65" t="str">
        <f t="shared" si="2"/>
        <v>-</v>
      </c>
      <c r="L19" s="65">
        <f t="shared" si="1"/>
        <v>0.27272727272727293</v>
      </c>
      <c r="M19" s="127"/>
      <c r="N19" s="127"/>
      <c r="O19" s="127"/>
    </row>
    <row r="20" spans="3:19" ht="15" customHeight="1">
      <c r="C20" s="177" t="s">
        <v>310</v>
      </c>
      <c r="D20" s="23" t="s">
        <v>81</v>
      </c>
      <c r="E20" s="23" t="s">
        <v>81</v>
      </c>
      <c r="F20" s="23" t="s">
        <v>81</v>
      </c>
      <c r="G20" s="86">
        <v>56.190909090909088</v>
      </c>
      <c r="H20" s="86">
        <v>53.3</v>
      </c>
      <c r="I20" s="65" t="str">
        <f>IFERROR(E20/D20-1,"-")</f>
        <v>-</v>
      </c>
      <c r="J20" s="65" t="str">
        <f t="shared" si="2"/>
        <v>-</v>
      </c>
      <c r="K20" s="65" t="str">
        <f t="shared" si="2"/>
        <v>-</v>
      </c>
      <c r="L20" s="65">
        <f t="shared" si="1"/>
        <v>-5.1447985762821502E-2</v>
      </c>
      <c r="M20" s="127"/>
      <c r="N20" s="127"/>
      <c r="O20" s="127"/>
    </row>
    <row r="21" spans="3:19" ht="15" customHeight="1">
      <c r="C21" s="293" t="s">
        <v>242</v>
      </c>
      <c r="D21" s="293"/>
      <c r="E21" s="293"/>
      <c r="F21" s="293"/>
      <c r="G21" s="293"/>
      <c r="H21" s="293"/>
      <c r="I21" s="293"/>
      <c r="J21" s="293"/>
      <c r="K21" s="293"/>
      <c r="L21" s="293"/>
      <c r="M21" s="127"/>
      <c r="N21" s="127"/>
      <c r="O21" s="127"/>
    </row>
    <row r="22" spans="3:19" ht="15" customHeight="1"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27"/>
      <c r="N22" s="127"/>
      <c r="O22" s="127"/>
    </row>
    <row r="23" spans="3:19" ht="15" customHeight="1"/>
    <row r="24" spans="3:19" ht="15" customHeight="1"/>
    <row r="25" spans="3:19" ht="15" customHeight="1"/>
    <row r="26" spans="3:19" ht="18" customHeight="1">
      <c r="C26" s="178"/>
      <c r="J26" s="179"/>
      <c r="K26" s="179"/>
      <c r="L26" s="179"/>
    </row>
    <row r="27" spans="3:19" ht="15" customHeight="1">
      <c r="J27" s="179"/>
      <c r="K27" s="179"/>
      <c r="L27" s="179"/>
      <c r="Q27"/>
      <c r="R27"/>
      <c r="S27"/>
    </row>
    <row r="28" spans="3:19">
      <c r="J28" s="179"/>
      <c r="K28" s="179"/>
      <c r="L28" s="179"/>
      <c r="Q28"/>
      <c r="R28"/>
      <c r="S28"/>
    </row>
    <row r="29" spans="3:19" ht="15" customHeight="1">
      <c r="J29" s="179"/>
      <c r="K29" s="179"/>
      <c r="L29" s="179"/>
      <c r="Q29"/>
      <c r="R29"/>
      <c r="S29"/>
    </row>
    <row r="30" spans="3:19" ht="15" customHeight="1">
      <c r="J30" s="179"/>
      <c r="K30" s="179"/>
      <c r="L30" s="179"/>
      <c r="Q30"/>
      <c r="R30"/>
      <c r="S30"/>
    </row>
    <row r="31" spans="3:19" ht="15" customHeight="1">
      <c r="J31" s="179"/>
      <c r="K31" s="179"/>
      <c r="L31" s="179"/>
      <c r="Q31"/>
      <c r="R31"/>
      <c r="S31"/>
    </row>
    <row r="32" spans="3:19" ht="15" customHeight="1">
      <c r="J32" s="179"/>
      <c r="K32" s="179"/>
      <c r="L32" s="179"/>
      <c r="Q32"/>
      <c r="R32"/>
      <c r="S32"/>
    </row>
    <row r="33" spans="17:19" ht="15" customHeight="1">
      <c r="Q33"/>
      <c r="R33"/>
      <c r="S33"/>
    </row>
    <row r="34" spans="17:19" ht="15" customHeight="1">
      <c r="Q34"/>
      <c r="R34"/>
      <c r="S34"/>
    </row>
    <row r="35" spans="17:19" ht="15" customHeight="1">
      <c r="Q35"/>
      <c r="R35"/>
      <c r="S35"/>
    </row>
    <row r="36" spans="17:19" ht="15" customHeight="1">
      <c r="Q36"/>
      <c r="R36"/>
      <c r="S36"/>
    </row>
    <row r="37" spans="17:19" ht="15" customHeight="1"/>
    <row r="38" spans="17:19" ht="15" customHeight="1"/>
    <row r="39" spans="17:19" ht="15" customHeight="1"/>
    <row r="40" spans="17:19" ht="15" customHeight="1"/>
    <row r="41" spans="17:19" ht="15" customHeight="1"/>
    <row r="42" spans="17:19" ht="15" customHeight="1"/>
    <row r="43" spans="17:19" ht="15" customHeight="1"/>
    <row r="44" spans="17:19" ht="15" customHeight="1"/>
    <row r="45" spans="17:19" ht="15" customHeight="1"/>
    <row r="46" spans="17:19" ht="15" customHeight="1"/>
    <row r="47" spans="17:19" ht="15" customHeight="1"/>
    <row r="48" spans="17:19" ht="15" customHeight="1"/>
    <row r="49" ht="15" customHeight="1"/>
    <row r="50" ht="15" customHeight="1"/>
    <row r="51" ht="15" customHeight="1"/>
  </sheetData>
  <mergeCells count="2">
    <mergeCell ref="C4:L4"/>
    <mergeCell ref="C21:L2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G153"/>
  <sheetViews>
    <sheetView showGridLines="0" zoomScaleNormal="100" workbookViewId="0">
      <selection activeCell="C1" sqref="C1"/>
    </sheetView>
  </sheetViews>
  <sheetFormatPr baseColWidth="10" defaultRowHeight="12.75"/>
  <cols>
    <col min="3" max="3" width="22" customWidth="1"/>
    <col min="4" max="12" width="9.7109375" customWidth="1"/>
    <col min="13" max="13" width="23.85546875" customWidth="1"/>
    <col min="14" max="15" width="13.85546875" customWidth="1"/>
    <col min="16" max="16" width="5.5703125" customWidth="1"/>
    <col min="17" max="17" width="16.85546875" customWidth="1"/>
    <col min="18" max="18" width="11.42578125" customWidth="1"/>
    <col min="19" max="19" width="5.5703125" customWidth="1"/>
    <col min="20" max="20" width="23.85546875" bestFit="1" customWidth="1"/>
    <col min="22" max="22" width="5.5703125" customWidth="1"/>
    <col min="23" max="23" width="23.85546875" bestFit="1" customWidth="1"/>
    <col min="25" max="25" width="5.5703125" customWidth="1"/>
    <col min="26" max="26" width="13.85546875" bestFit="1" customWidth="1"/>
    <col min="28" max="28" width="5.5703125" customWidth="1"/>
    <col min="29" max="29" width="13.85546875" bestFit="1" customWidth="1"/>
    <col min="31" max="31" width="5.5703125" customWidth="1"/>
  </cols>
  <sheetData>
    <row r="2" spans="3:12" ht="32.25" customHeight="1"/>
    <row r="3" spans="3:12" ht="36" customHeight="1">
      <c r="C3" s="305" t="s">
        <v>311</v>
      </c>
      <c r="D3" s="305"/>
      <c r="E3" s="305"/>
      <c r="F3" s="305"/>
      <c r="G3" s="305"/>
      <c r="H3" s="305"/>
      <c r="I3" s="305"/>
      <c r="J3" s="305"/>
      <c r="K3" s="305"/>
      <c r="L3" s="305"/>
    </row>
    <row r="4" spans="3:12" ht="15" customHeight="1">
      <c r="C4" s="227"/>
      <c r="D4" s="227">
        <f>actualizaciones!$A$7</f>
        <v>2007</v>
      </c>
      <c r="E4" s="227">
        <f>actualizaciones!$B$7</f>
        <v>2008</v>
      </c>
      <c r="F4" s="227">
        <f>actualizaciones!$C$7</f>
        <v>2009</v>
      </c>
      <c r="G4" s="227">
        <f>actualizaciones!$D$7</f>
        <v>2010</v>
      </c>
      <c r="H4" s="227">
        <f>actualizaciones!$E$7</f>
        <v>2011</v>
      </c>
      <c r="I4" s="8" t="str">
        <f>actualizaciones!$I$7</f>
        <v>var. 08/07</v>
      </c>
      <c r="J4" s="8" t="str">
        <f>actualizaciones!$J$7</f>
        <v>var. 09/08</v>
      </c>
      <c r="K4" s="8" t="str">
        <f>actualizaciones!$K$7</f>
        <v>var. 10/09</v>
      </c>
      <c r="L4" s="8" t="str">
        <f>actualizaciones!$L$7</f>
        <v>var. 11/10</v>
      </c>
    </row>
    <row r="5" spans="3:12" ht="14.25" customHeight="1">
      <c r="C5" s="115" t="s">
        <v>78</v>
      </c>
      <c r="D5" s="10">
        <v>35.034013605442198</v>
      </c>
      <c r="E5" s="10">
        <v>50.672645739910315</v>
      </c>
      <c r="F5" s="10">
        <v>47.368421052631582</v>
      </c>
      <c r="G5" s="10">
        <v>43.801652892561982</v>
      </c>
      <c r="H5" s="10">
        <v>36.363636363636367</v>
      </c>
      <c r="I5" s="11">
        <f>IFERROR(E5/D5-1,"-")</f>
        <v>0.4463842570420995</v>
      </c>
      <c r="J5" s="11">
        <f t="shared" ref="J5:L23" si="0">IFERROR(F5/E5-1,"-")</f>
        <v>-6.5207265952491822E-2</v>
      </c>
      <c r="K5" s="11">
        <f t="shared" si="0"/>
        <v>-7.5298438934802703E-2</v>
      </c>
      <c r="L5" s="11">
        <f t="shared" si="0"/>
        <v>-0.16981132075471683</v>
      </c>
    </row>
    <row r="6" spans="3:12" ht="15" customHeight="1">
      <c r="C6" s="115" t="s">
        <v>83</v>
      </c>
      <c r="D6" s="10">
        <v>10.8108108108108</v>
      </c>
      <c r="E6" s="10">
        <v>13.679245283018869</v>
      </c>
      <c r="F6" s="10">
        <v>18.131868131868131</v>
      </c>
      <c r="G6" s="10">
        <v>25.966850828729282</v>
      </c>
      <c r="H6" s="10">
        <v>36.363636363636367</v>
      </c>
      <c r="I6" s="11">
        <f t="shared" ref="I6:I23" si="1">IFERROR(E6/D6-1,"-")</f>
        <v>0.26533018867924674</v>
      </c>
      <c r="J6" s="11">
        <f t="shared" si="0"/>
        <v>0.32550208412277359</v>
      </c>
      <c r="K6" s="11">
        <f t="shared" si="0"/>
        <v>0.43211116691779683</v>
      </c>
      <c r="L6" s="11">
        <f t="shared" si="0"/>
        <v>0.400386847195358</v>
      </c>
    </row>
    <row r="7" spans="3:12" ht="15" customHeight="1">
      <c r="C7" s="118" t="s">
        <v>71</v>
      </c>
      <c r="D7" s="72">
        <v>23.4817813765182</v>
      </c>
      <c r="E7" s="72">
        <v>36.032388663967609</v>
      </c>
      <c r="F7" s="72">
        <v>55.294117647058826</v>
      </c>
      <c r="G7" s="72">
        <v>45.723684210526315</v>
      </c>
      <c r="H7" s="72">
        <v>31.607629427792915</v>
      </c>
      <c r="I7" s="11">
        <f t="shared" si="1"/>
        <v>0.53448275862069083</v>
      </c>
      <c r="J7" s="11">
        <f t="shared" si="0"/>
        <v>0.53456708526107088</v>
      </c>
      <c r="K7" s="11">
        <f t="shared" si="0"/>
        <v>-0.17308230683090708</v>
      </c>
      <c r="L7" s="11">
        <f t="shared" si="0"/>
        <v>-0.30872522690294635</v>
      </c>
    </row>
    <row r="8" spans="3:12" ht="15" customHeight="1">
      <c r="C8" s="115" t="s">
        <v>75</v>
      </c>
      <c r="D8" s="10">
        <v>15.988372093023299</v>
      </c>
      <c r="E8" s="10">
        <v>17.72853185595568</v>
      </c>
      <c r="F8" s="10">
        <v>32.275132275132272</v>
      </c>
      <c r="G8" s="10">
        <v>25.396825396825395</v>
      </c>
      <c r="H8" s="10">
        <v>27.868852459016395</v>
      </c>
      <c r="I8" s="11">
        <f>IFERROR(E8/D8-1,"-")</f>
        <v>0.1088390833543158</v>
      </c>
      <c r="J8" s="11">
        <f>IFERROR(F8/E8-1,"-")</f>
        <v>0.82051917989417955</v>
      </c>
      <c r="K8" s="11">
        <f>IFERROR(G8/F8-1,"-")</f>
        <v>-0.21311475409836067</v>
      </c>
      <c r="L8" s="11">
        <f>IFERROR(H8/G8-1,"-")</f>
        <v>9.7336065573770725E-2</v>
      </c>
    </row>
    <row r="9" spans="3:12" ht="15" customHeight="1">
      <c r="C9" s="118" t="s">
        <v>77</v>
      </c>
      <c r="D9" s="72">
        <v>26.923076923076898</v>
      </c>
      <c r="E9" s="72">
        <v>17.532467532467532</v>
      </c>
      <c r="F9" s="72">
        <v>23.717948717948719</v>
      </c>
      <c r="G9" s="72">
        <v>27.848101265822784</v>
      </c>
      <c r="H9" s="72">
        <v>25.136612021857925</v>
      </c>
      <c r="I9" s="11">
        <f t="shared" si="1"/>
        <v>-0.34879406307977678</v>
      </c>
      <c r="J9" s="11">
        <f>IFERROR(F9/E9-1,"-")</f>
        <v>0.35280151946818616</v>
      </c>
      <c r="K9" s="11">
        <f>IFERROR(G9/F9-1,"-")</f>
        <v>0.17413616147793354</v>
      </c>
      <c r="L9" s="11">
        <f t="shared" si="0"/>
        <v>-9.736711376055629E-2</v>
      </c>
    </row>
    <row r="10" spans="3:12" ht="15" customHeight="1">
      <c r="C10" s="115" t="s">
        <v>72</v>
      </c>
      <c r="D10" s="10">
        <v>20.3221809169765</v>
      </c>
      <c r="E10" s="10">
        <v>21.30464954892436</v>
      </c>
      <c r="F10" s="10">
        <v>18.413391557496361</v>
      </c>
      <c r="G10" s="10">
        <v>18.175388967468177</v>
      </c>
      <c r="H10" s="10">
        <v>13.450704225352112</v>
      </c>
      <c r="I10" s="11">
        <f t="shared" si="1"/>
        <v>4.8344645486702476E-2</v>
      </c>
      <c r="J10" s="11">
        <f t="shared" si="0"/>
        <v>-0.13571018780611555</v>
      </c>
      <c r="K10" s="11">
        <f t="shared" si="0"/>
        <v>-1.292551615409987E-2</v>
      </c>
      <c r="L10" s="11">
        <f t="shared" si="0"/>
        <v>-0.25994958075300056</v>
      </c>
    </row>
    <row r="11" spans="3:12" ht="15" customHeight="1">
      <c r="C11" s="117" t="s">
        <v>74</v>
      </c>
      <c r="D11" s="14">
        <v>9.2454545454545496</v>
      </c>
      <c r="E11" s="14">
        <v>9.9090909090909083</v>
      </c>
      <c r="F11" s="14">
        <v>11.3</v>
      </c>
      <c r="G11" s="14">
        <v>10.709090909090909</v>
      </c>
      <c r="H11" s="14">
        <v>9.5181818181818176</v>
      </c>
      <c r="I11" s="82">
        <f t="shared" si="1"/>
        <v>7.1779744346115448E-2</v>
      </c>
      <c r="J11" s="82">
        <f t="shared" si="0"/>
        <v>0.14036697247706442</v>
      </c>
      <c r="K11" s="82">
        <f t="shared" si="0"/>
        <v>-5.2292839903459454E-2</v>
      </c>
      <c r="L11" s="82">
        <f t="shared" si="0"/>
        <v>-0.11120543293718166</v>
      </c>
    </row>
    <row r="12" spans="3:12" ht="15" customHeight="1">
      <c r="C12" s="115" t="s">
        <v>73</v>
      </c>
      <c r="D12" s="10">
        <v>12.592592592592601</v>
      </c>
      <c r="E12" s="10">
        <v>20.161290322580644</v>
      </c>
      <c r="F12" s="10">
        <v>19.558359621451103</v>
      </c>
      <c r="G12" s="10">
        <v>15.408805031446541</v>
      </c>
      <c r="H12" s="10">
        <v>9.316770186335404</v>
      </c>
      <c r="I12" s="11">
        <f t="shared" si="1"/>
        <v>0.60104364326375603</v>
      </c>
      <c r="J12" s="11">
        <f t="shared" si="0"/>
        <v>-2.9905362776025179E-2</v>
      </c>
      <c r="K12" s="11">
        <f t="shared" si="0"/>
        <v>-0.21216271048894297</v>
      </c>
      <c r="L12" s="11">
        <f t="shared" si="0"/>
        <v>-0.39536062872353905</v>
      </c>
    </row>
    <row r="13" spans="3:12" ht="15" customHeight="1">
      <c r="C13" s="182" t="s">
        <v>79</v>
      </c>
      <c r="D13" s="155" t="s">
        <v>81</v>
      </c>
      <c r="E13" s="155">
        <v>6.209850107066381</v>
      </c>
      <c r="F13" s="155">
        <v>7.6511723570547101</v>
      </c>
      <c r="G13" s="155">
        <v>7.8697981046559535</v>
      </c>
      <c r="H13" s="155">
        <v>7.4017355793772337</v>
      </c>
      <c r="I13" s="65" t="str">
        <f t="shared" si="1"/>
        <v>-</v>
      </c>
      <c r="J13" s="65">
        <f t="shared" si="0"/>
        <v>0.23210258301536202</v>
      </c>
      <c r="K13" s="65">
        <f t="shared" si="0"/>
        <v>2.8574150130033393E-2</v>
      </c>
      <c r="L13" s="65">
        <f t="shared" si="0"/>
        <v>-5.9475798369186039E-2</v>
      </c>
    </row>
    <row r="14" spans="3:12" ht="15" customHeight="1">
      <c r="C14" s="115" t="s">
        <v>82</v>
      </c>
      <c r="D14" s="10">
        <v>6.0804899387576601</v>
      </c>
      <c r="E14" s="10">
        <v>5.8306709265175716</v>
      </c>
      <c r="F14" s="10">
        <v>7.2391220639199076</v>
      </c>
      <c r="G14" s="10">
        <v>7.501963864886096</v>
      </c>
      <c r="H14" s="10">
        <v>7.0593962999026294</v>
      </c>
      <c r="I14" s="11">
        <f t="shared" si="1"/>
        <v>-4.1085342588549789E-2</v>
      </c>
      <c r="J14" s="11">
        <f t="shared" si="0"/>
        <v>0.24155901699009918</v>
      </c>
      <c r="K14" s="11">
        <f t="shared" si="0"/>
        <v>3.6308518995169736E-2</v>
      </c>
      <c r="L14" s="11">
        <f t="shared" si="0"/>
        <v>-5.899356127999511E-2</v>
      </c>
    </row>
    <row r="15" spans="3:12" ht="15" customHeight="1">
      <c r="C15" s="182" t="s">
        <v>65</v>
      </c>
      <c r="D15" s="155">
        <v>10.067114093959701</v>
      </c>
      <c r="E15" s="155">
        <v>4.2553191489361701</v>
      </c>
      <c r="F15" s="155">
        <v>6.9767441860465116</v>
      </c>
      <c r="G15" s="155">
        <v>6.9164265129682994</v>
      </c>
      <c r="H15" s="155">
        <v>5.6497175141242941</v>
      </c>
      <c r="I15" s="65">
        <f t="shared" si="1"/>
        <v>-0.57730496453900582</v>
      </c>
      <c r="J15" s="65">
        <f t="shared" si="0"/>
        <v>0.63953488372093026</v>
      </c>
      <c r="K15" s="65">
        <f t="shared" si="0"/>
        <v>-8.6455331412104153E-3</v>
      </c>
      <c r="L15" s="65">
        <f t="shared" si="0"/>
        <v>-0.18314500941619571</v>
      </c>
    </row>
    <row r="16" spans="3:12" ht="15" customHeight="1">
      <c r="C16" s="182" t="s">
        <v>66</v>
      </c>
      <c r="D16" s="155">
        <v>3.2967032967033001</v>
      </c>
      <c r="E16" s="155">
        <v>2.4561403508771931</v>
      </c>
      <c r="F16" s="155">
        <v>4.4982698961937713</v>
      </c>
      <c r="G16" s="155">
        <v>8.3333333333333339</v>
      </c>
      <c r="H16" s="155">
        <v>4.2918454935622314</v>
      </c>
      <c r="I16" s="65">
        <f t="shared" si="1"/>
        <v>-0.25497076023391885</v>
      </c>
      <c r="J16" s="65">
        <f t="shared" si="0"/>
        <v>0.83143845773603542</v>
      </c>
      <c r="K16" s="65">
        <f t="shared" si="0"/>
        <v>0.85256410256410287</v>
      </c>
      <c r="L16" s="65">
        <f t="shared" si="0"/>
        <v>-0.48497854077253222</v>
      </c>
    </row>
    <row r="17" spans="3:12" ht="15" customHeight="1">
      <c r="C17" s="115" t="s">
        <v>67</v>
      </c>
      <c r="D17" s="10">
        <v>5.7359307359307401</v>
      </c>
      <c r="E17" s="10">
        <v>3.6672629695885508</v>
      </c>
      <c r="F17" s="10">
        <v>6.1224489795918364</v>
      </c>
      <c r="G17" s="10">
        <v>6.9306930693069306</v>
      </c>
      <c r="H17" s="10">
        <v>3.5559410234171724</v>
      </c>
      <c r="I17" s="11">
        <f t="shared" si="1"/>
        <v>-0.36065075775475119</v>
      </c>
      <c r="J17" s="11">
        <f t="shared" si="0"/>
        <v>0.66948730711796922</v>
      </c>
      <c r="K17" s="11">
        <f t="shared" si="0"/>
        <v>0.13201320132013206</v>
      </c>
      <c r="L17" s="11">
        <f t="shared" si="0"/>
        <v>-0.4869285094783794</v>
      </c>
    </row>
    <row r="18" spans="3:12" ht="15" customHeight="1">
      <c r="C18" s="182" t="s">
        <v>68</v>
      </c>
      <c r="D18" s="155">
        <v>3.75</v>
      </c>
      <c r="E18" s="155">
        <v>5.7268722466960353</v>
      </c>
      <c r="F18" s="155">
        <v>7.009345794392523</v>
      </c>
      <c r="G18" s="155">
        <v>5.1136363636363633</v>
      </c>
      <c r="H18" s="155">
        <v>2.1367521367521367</v>
      </c>
      <c r="I18" s="65">
        <f t="shared" si="1"/>
        <v>0.52716593245227616</v>
      </c>
      <c r="J18" s="65">
        <f t="shared" si="0"/>
        <v>0.22393961179007893</v>
      </c>
      <c r="K18" s="65">
        <f t="shared" si="0"/>
        <v>-0.2704545454545455</v>
      </c>
      <c r="L18" s="65">
        <f t="shared" si="0"/>
        <v>-0.58214624881291543</v>
      </c>
    </row>
    <row r="19" spans="3:12" ht="15" customHeight="1">
      <c r="C19" s="182" t="s">
        <v>70</v>
      </c>
      <c r="D19" s="155">
        <v>4.14507772020725</v>
      </c>
      <c r="E19" s="155">
        <v>2.5270758122743682</v>
      </c>
      <c r="F19" s="155">
        <v>6.0790273556231007</v>
      </c>
      <c r="G19" s="155">
        <v>7.0110701107011071</v>
      </c>
      <c r="H19" s="155">
        <v>1.8072289156626506</v>
      </c>
      <c r="I19" s="65">
        <f t="shared" si="1"/>
        <v>-0.39034296028880811</v>
      </c>
      <c r="J19" s="65">
        <f t="shared" si="0"/>
        <v>1.4055579678679986</v>
      </c>
      <c r="K19" s="65">
        <f t="shared" si="0"/>
        <v>0.15332103321033208</v>
      </c>
      <c r="L19" s="65">
        <f t="shared" si="0"/>
        <v>-0.74223208623969561</v>
      </c>
    </row>
    <row r="20" spans="3:12">
      <c r="C20" s="115" t="s">
        <v>180</v>
      </c>
      <c r="D20" s="10">
        <v>2.0270270270270299</v>
      </c>
      <c r="E20" s="10">
        <v>1.6042780748663101</v>
      </c>
      <c r="F20" s="10">
        <v>0.64516129032258063</v>
      </c>
      <c r="G20" s="10">
        <v>1.1627906976744187</v>
      </c>
      <c r="H20" s="10">
        <v>1.1049723756906078</v>
      </c>
      <c r="I20" s="11">
        <f>IFERROR(E20/D20-1,"-")</f>
        <v>-0.20855614973262149</v>
      </c>
      <c r="J20" s="11">
        <f>IFERROR(F20/E20-1,"-")</f>
        <v>-0.59784946236559144</v>
      </c>
      <c r="K20" s="11">
        <f>IFERROR(G20/F20-1,"-")</f>
        <v>0.80232558139534893</v>
      </c>
      <c r="L20" s="11">
        <f>IFERROR(H20/G20-1,"-")</f>
        <v>-4.9723756906077332E-2</v>
      </c>
    </row>
    <row r="21" spans="3:12" ht="15" customHeight="1">
      <c r="C21" s="115" t="s">
        <v>69</v>
      </c>
      <c r="D21" s="10">
        <v>1.7790262172284601</v>
      </c>
      <c r="E21" s="10">
        <v>1.3391707442698944</v>
      </c>
      <c r="F21" s="10">
        <v>1.4274591227614846</v>
      </c>
      <c r="G21" s="10">
        <v>1.1506008693428791</v>
      </c>
      <c r="H21" s="10">
        <v>0.70422535211267601</v>
      </c>
      <c r="I21" s="11">
        <f t="shared" si="1"/>
        <v>-0.24724507637881543</v>
      </c>
      <c r="J21" s="11">
        <f t="shared" si="0"/>
        <v>6.5927648785162551E-2</v>
      </c>
      <c r="K21" s="11">
        <f t="shared" si="0"/>
        <v>-0.19395179098579762</v>
      </c>
      <c r="L21" s="11">
        <f t="shared" si="0"/>
        <v>-0.38794992175273868</v>
      </c>
    </row>
    <row r="22" spans="3:12">
      <c r="C22" s="182" t="s">
        <v>84</v>
      </c>
      <c r="D22" s="155" t="s">
        <v>81</v>
      </c>
      <c r="E22" s="155">
        <v>0.59171597633136097</v>
      </c>
      <c r="F22" s="155">
        <v>1.2048192771084338</v>
      </c>
      <c r="G22" s="155">
        <v>0</v>
      </c>
      <c r="H22" s="155">
        <v>0</v>
      </c>
      <c r="I22" s="65" t="str">
        <f t="shared" si="1"/>
        <v>-</v>
      </c>
      <c r="J22" s="65">
        <f t="shared" si="0"/>
        <v>1.036144578313253</v>
      </c>
      <c r="K22" s="65">
        <f t="shared" si="0"/>
        <v>-1</v>
      </c>
      <c r="L22" s="65" t="str">
        <f>IFERROR(H22/G22-1,"-")</f>
        <v>-</v>
      </c>
    </row>
    <row r="23" spans="3:12" ht="15" customHeight="1">
      <c r="C23" s="115" t="s">
        <v>142</v>
      </c>
      <c r="D23" s="10">
        <v>37.037037037037003</v>
      </c>
      <c r="E23" s="10">
        <v>13.679245283018869</v>
      </c>
      <c r="F23" s="10">
        <v>51.975683890577507</v>
      </c>
      <c r="G23" s="10">
        <v>25.966850828729282</v>
      </c>
      <c r="H23" s="10">
        <v>34.168564920273347</v>
      </c>
      <c r="I23" s="11">
        <f t="shared" si="1"/>
        <v>-0.63066037735849023</v>
      </c>
      <c r="J23" s="11">
        <f t="shared" si="0"/>
        <v>2.7996017188973901</v>
      </c>
      <c r="K23" s="11">
        <f t="shared" si="0"/>
        <v>-0.50040386417240157</v>
      </c>
      <c r="L23" s="11">
        <f t="shared" si="0"/>
        <v>0.31585324480201615</v>
      </c>
    </row>
    <row r="24" spans="3:12" ht="15" customHeight="1">
      <c r="C24" s="293" t="s">
        <v>178</v>
      </c>
      <c r="D24" s="293"/>
      <c r="E24" s="293"/>
      <c r="F24" s="293"/>
      <c r="G24" s="293"/>
      <c r="H24" s="293"/>
      <c r="I24" s="293"/>
      <c r="J24" s="293"/>
      <c r="K24" s="293"/>
      <c r="L24" s="293"/>
    </row>
    <row r="25" spans="3:12"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3:12"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3:12"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3:12">
      <c r="C28" s="12"/>
      <c r="D28" s="12"/>
      <c r="E28" s="12"/>
      <c r="F28" s="12"/>
      <c r="G28" s="12"/>
      <c r="H28" s="12"/>
      <c r="I28" s="12"/>
      <c r="J28" s="321" t="s">
        <v>85</v>
      </c>
      <c r="K28" s="12"/>
      <c r="L28" s="12"/>
    </row>
    <row r="29" spans="3:12">
      <c r="C29" s="12"/>
      <c r="D29" s="12"/>
      <c r="E29" s="12"/>
      <c r="F29" s="12"/>
      <c r="G29" s="12"/>
      <c r="H29" s="12"/>
      <c r="I29" s="12"/>
      <c r="J29" s="321"/>
      <c r="K29" s="12"/>
      <c r="L29" s="12"/>
    </row>
    <row r="30" spans="3:12"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3:12"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3:12"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3:12">
      <c r="J33" s="12"/>
      <c r="K33" s="12"/>
      <c r="L33" s="12"/>
    </row>
    <row r="34" spans="3:12"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78" spans="8:10" ht="13.5" thickBot="1"/>
    <row r="79" spans="8:10">
      <c r="H79" s="180" t="e">
        <f>#REF!</f>
        <v>#REF!</v>
      </c>
      <c r="I79" s="167" t="s">
        <v>280</v>
      </c>
      <c r="J79" s="101">
        <v>370.63800183376026</v>
      </c>
    </row>
    <row r="80" spans="8:10">
      <c r="H80" s="181" t="e">
        <f>#REF!</f>
        <v>#REF!</v>
      </c>
      <c r="I80" s="169" t="s">
        <v>281</v>
      </c>
      <c r="J80" s="100">
        <v>386.67056132651487</v>
      </c>
    </row>
    <row r="81" spans="8:10">
      <c r="H81" s="168"/>
      <c r="I81" s="169" t="s">
        <v>282</v>
      </c>
      <c r="J81" s="100">
        <v>360.34118135116063</v>
      </c>
    </row>
    <row r="82" spans="8:10">
      <c r="H82" s="168"/>
      <c r="I82" s="169" t="s">
        <v>283</v>
      </c>
      <c r="J82" s="100">
        <v>480.92383289801654</v>
      </c>
    </row>
    <row r="83" spans="8:10">
      <c r="H83" s="168"/>
      <c r="I83" s="169" t="s">
        <v>284</v>
      </c>
      <c r="J83" s="100">
        <v>508.64853061819082</v>
      </c>
    </row>
    <row r="84" spans="8:10">
      <c r="H84" s="168"/>
      <c r="I84" s="169" t="s">
        <v>285</v>
      </c>
      <c r="J84" s="100">
        <v>372.15946326805039</v>
      </c>
    </row>
    <row r="85" spans="8:10">
      <c r="H85" s="168"/>
      <c r="I85" s="169" t="s">
        <v>286</v>
      </c>
      <c r="J85" s="100">
        <v>676.58636837593713</v>
      </c>
    </row>
    <row r="86" spans="8:10">
      <c r="H86" s="168"/>
      <c r="I86" s="169" t="s">
        <v>287</v>
      </c>
      <c r="J86" s="100">
        <v>443.98683694728879</v>
      </c>
    </row>
    <row r="87" spans="8:10">
      <c r="H87" s="168"/>
      <c r="I87" s="170" t="s">
        <v>288</v>
      </c>
      <c r="J87" s="100">
        <v>371.09264673635397</v>
      </c>
    </row>
    <row r="88" spans="8:10">
      <c r="H88" s="168"/>
      <c r="I88" s="170" t="s">
        <v>289</v>
      </c>
      <c r="J88" s="100">
        <v>447.39458738944467</v>
      </c>
    </row>
    <row r="89" spans="8:10">
      <c r="H89" s="168"/>
      <c r="I89" s="170" t="s">
        <v>290</v>
      </c>
      <c r="J89" s="100">
        <v>369.72960182244242</v>
      </c>
    </row>
    <row r="90" spans="8:10">
      <c r="H90" s="168"/>
      <c r="I90" s="170" t="s">
        <v>291</v>
      </c>
      <c r="J90" s="100">
        <v>375.17864233872353</v>
      </c>
    </row>
    <row r="91" spans="8:10">
      <c r="H91" s="168"/>
      <c r="I91" s="170" t="s">
        <v>292</v>
      </c>
      <c r="J91" s="100">
        <v>369.26865560663077</v>
      </c>
    </row>
    <row r="92" spans="8:10">
      <c r="H92" s="168"/>
      <c r="I92" s="170" t="s">
        <v>293</v>
      </c>
      <c r="J92" s="100">
        <v>661.3921966723309</v>
      </c>
    </row>
    <row r="93" spans="8:10">
      <c r="H93" s="168"/>
      <c r="I93" s="170" t="s">
        <v>294</v>
      </c>
      <c r="J93" s="100">
        <v>818.18480377769708</v>
      </c>
    </row>
    <row r="94" spans="8:10">
      <c r="H94" s="168"/>
      <c r="I94" s="170" t="s">
        <v>295</v>
      </c>
      <c r="J94" s="100">
        <v>427.39924771462648</v>
      </c>
    </row>
    <row r="106" spans="10:10">
      <c r="J106" s="100">
        <v>360.34118135116063</v>
      </c>
    </row>
    <row r="108" spans="10:10">
      <c r="J108" s="100">
        <v>386.67056132651487</v>
      </c>
    </row>
    <row r="111" spans="10:10">
      <c r="J111" s="101">
        <v>370.63800183376026</v>
      </c>
    </row>
    <row r="112" spans="10:10">
      <c r="J112" s="100">
        <v>480.92383289801654</v>
      </c>
    </row>
    <row r="127" spans="9:10" ht="13.5" thickBot="1"/>
    <row r="128" spans="9:10">
      <c r="I128" s="171"/>
      <c r="J128" s="98" t="e">
        <f>#REF!</f>
        <v>#REF!</v>
      </c>
    </row>
    <row r="129" spans="9:10">
      <c r="I129" s="173" t="e">
        <f t="shared" ref="I129:I143" si="2">#REF!</f>
        <v>#REF!</v>
      </c>
      <c r="J129" s="98" t="e">
        <f>(#REF!*#REF!)/#REF!</f>
        <v>#REF!</v>
      </c>
    </row>
    <row r="130" spans="9:10">
      <c r="I130" s="173" t="e">
        <f t="shared" si="2"/>
        <v>#REF!</v>
      </c>
      <c r="J130" s="98" t="e">
        <f t="shared" ref="J130:J140" si="3">(#REF!*#REF!)/#REF!</f>
        <v>#REF!</v>
      </c>
    </row>
    <row r="131" spans="9:10">
      <c r="I131" s="173" t="e">
        <f t="shared" si="2"/>
        <v>#REF!</v>
      </c>
      <c r="J131" s="98" t="e">
        <f t="shared" si="3"/>
        <v>#REF!</v>
      </c>
    </row>
    <row r="132" spans="9:10">
      <c r="I132" s="174" t="e">
        <f t="shared" si="2"/>
        <v>#REF!</v>
      </c>
      <c r="J132" s="98" t="e">
        <f t="shared" si="3"/>
        <v>#REF!</v>
      </c>
    </row>
    <row r="133" spans="9:10">
      <c r="I133" s="174" t="e">
        <f t="shared" si="2"/>
        <v>#REF!</v>
      </c>
      <c r="J133" s="98" t="e">
        <f t="shared" si="3"/>
        <v>#REF!</v>
      </c>
    </row>
    <row r="134" spans="9:10">
      <c r="I134" s="174" t="e">
        <f t="shared" si="2"/>
        <v>#REF!</v>
      </c>
      <c r="J134" s="98" t="e">
        <f t="shared" si="3"/>
        <v>#REF!</v>
      </c>
    </row>
    <row r="135" spans="9:10">
      <c r="I135" s="174" t="e">
        <f t="shared" si="2"/>
        <v>#REF!</v>
      </c>
      <c r="J135" s="98" t="e">
        <f t="shared" si="3"/>
        <v>#REF!</v>
      </c>
    </row>
    <row r="136" spans="9:10">
      <c r="I136" s="174" t="e">
        <f t="shared" si="2"/>
        <v>#REF!</v>
      </c>
      <c r="J136" s="98" t="e">
        <f t="shared" si="3"/>
        <v>#REF!</v>
      </c>
    </row>
    <row r="137" spans="9:10">
      <c r="I137" s="174" t="e">
        <f t="shared" si="2"/>
        <v>#REF!</v>
      </c>
      <c r="J137" s="98" t="e">
        <f t="shared" si="3"/>
        <v>#REF!</v>
      </c>
    </row>
    <row r="138" spans="9:10">
      <c r="I138" s="174" t="e">
        <f t="shared" si="2"/>
        <v>#REF!</v>
      </c>
      <c r="J138" s="98" t="e">
        <f t="shared" si="3"/>
        <v>#REF!</v>
      </c>
    </row>
    <row r="139" spans="9:10">
      <c r="I139" s="174" t="e">
        <f t="shared" si="2"/>
        <v>#REF!</v>
      </c>
      <c r="J139" s="98" t="e">
        <f t="shared" si="3"/>
        <v>#REF!</v>
      </c>
    </row>
    <row r="140" spans="9:10">
      <c r="I140" s="174" t="e">
        <f t="shared" si="2"/>
        <v>#REF!</v>
      </c>
      <c r="J140" s="98" t="e">
        <f t="shared" si="3"/>
        <v>#REF!</v>
      </c>
    </row>
    <row r="141" spans="9:10">
      <c r="I141" s="173" t="e">
        <f t="shared" si="2"/>
        <v>#REF!</v>
      </c>
      <c r="J141" s="98" t="e">
        <f>(#REF!*#REF!)/#REF!</f>
        <v>#REF!</v>
      </c>
    </row>
    <row r="142" spans="9:10">
      <c r="I142" s="173" t="e">
        <f t="shared" si="2"/>
        <v>#REF!</v>
      </c>
      <c r="J142" s="98" t="e">
        <f>(#REF!*#REF!)/#REF!</f>
        <v>#REF!</v>
      </c>
    </row>
    <row r="143" spans="9:10">
      <c r="I143" s="173" t="e">
        <f t="shared" si="2"/>
        <v>#REF!</v>
      </c>
      <c r="J143" s="98" t="e">
        <f t="shared" ref="J143" si="4">(#REF!*#REF!)/#REF!</f>
        <v>#REF!</v>
      </c>
    </row>
    <row r="152" spans="4:5" ht="13.5" thickBot="1"/>
    <row r="153" spans="4:5">
      <c r="D153" s="102"/>
      <c r="E153" s="132" t="e">
        <f>#REF!</f>
        <v>#REF!</v>
      </c>
    </row>
  </sheetData>
  <mergeCells count="3">
    <mergeCell ref="C3:L3"/>
    <mergeCell ref="C24:L24"/>
    <mergeCell ref="J28:J29"/>
  </mergeCells>
  <hyperlinks>
    <hyperlink ref="J28:J29" location="'GRAFICA ESCAL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D35:M153"/>
  <sheetViews>
    <sheetView showGridLines="0" zoomScaleNormal="100" workbookViewId="0">
      <selection activeCell="C1" sqref="C1"/>
    </sheetView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2"/>
      <c r="K35" s="12"/>
      <c r="L35" s="12"/>
      <c r="M35" s="12"/>
    </row>
    <row r="36" spans="10:13">
      <c r="J36" s="12"/>
      <c r="K36" s="12"/>
      <c r="L36" s="12"/>
      <c r="M36" s="12"/>
    </row>
    <row r="37" spans="10:13">
      <c r="J37" s="12"/>
      <c r="K37" s="12"/>
      <c r="L37" s="12"/>
      <c r="M37" s="12"/>
    </row>
    <row r="38" spans="10:13">
      <c r="J38" s="12"/>
      <c r="K38" s="12"/>
      <c r="L38" s="292" t="s">
        <v>60</v>
      </c>
      <c r="M38" s="12"/>
    </row>
    <row r="39" spans="10:13">
      <c r="J39" s="12"/>
      <c r="K39" s="12"/>
      <c r="L39" s="292"/>
      <c r="M39" s="12"/>
    </row>
    <row r="40" spans="10:13">
      <c r="J40" s="12"/>
      <c r="K40" s="12"/>
      <c r="L40" s="12"/>
      <c r="M40" s="12"/>
    </row>
    <row r="41" spans="10:13">
      <c r="J41" s="12"/>
      <c r="K41" s="12"/>
      <c r="L41" s="12"/>
      <c r="M41" s="12"/>
    </row>
    <row r="78" spans="8:10" ht="13.5" thickBot="1"/>
    <row r="79" spans="8:10">
      <c r="H79" s="166" t="e">
        <f>#REF!</f>
        <v>#REF!</v>
      </c>
      <c r="I79" s="167" t="s">
        <v>280</v>
      </c>
      <c r="J79" s="101">
        <v>370.63800183376026</v>
      </c>
    </row>
    <row r="80" spans="8:10">
      <c r="H80" s="168" t="e">
        <f>#REF!</f>
        <v>#REF!</v>
      </c>
      <c r="I80" s="169" t="s">
        <v>281</v>
      </c>
      <c r="J80" s="100">
        <v>386.67056132651487</v>
      </c>
    </row>
    <row r="81" spans="8:10">
      <c r="H81" s="168"/>
      <c r="I81" s="169" t="s">
        <v>282</v>
      </c>
      <c r="J81" s="100">
        <v>360.34118135116063</v>
      </c>
    </row>
    <row r="82" spans="8:10">
      <c r="H82" s="168"/>
      <c r="I82" s="169" t="s">
        <v>283</v>
      </c>
      <c r="J82" s="100">
        <v>480.92383289801654</v>
      </c>
    </row>
    <row r="83" spans="8:10">
      <c r="H83" s="168"/>
      <c r="I83" s="169" t="s">
        <v>284</v>
      </c>
      <c r="J83" s="100">
        <v>508.64853061819082</v>
      </c>
    </row>
    <row r="84" spans="8:10">
      <c r="H84" s="168"/>
      <c r="I84" s="169" t="s">
        <v>285</v>
      </c>
      <c r="J84" s="100">
        <v>372.15946326805039</v>
      </c>
    </row>
    <row r="85" spans="8:10">
      <c r="H85" s="168"/>
      <c r="I85" s="169" t="s">
        <v>286</v>
      </c>
      <c r="J85" s="100">
        <v>676.58636837593713</v>
      </c>
    </row>
    <row r="86" spans="8:10">
      <c r="H86" s="168"/>
      <c r="I86" s="169" t="s">
        <v>287</v>
      </c>
      <c r="J86" s="100">
        <v>443.98683694728879</v>
      </c>
    </row>
    <row r="87" spans="8:10">
      <c r="H87" s="168"/>
      <c r="I87" s="170" t="s">
        <v>288</v>
      </c>
      <c r="J87" s="100">
        <v>371.09264673635397</v>
      </c>
    </row>
    <row r="88" spans="8:10">
      <c r="H88" s="168"/>
      <c r="I88" s="170" t="s">
        <v>289</v>
      </c>
      <c r="J88" s="100">
        <v>447.39458738944467</v>
      </c>
    </row>
    <row r="89" spans="8:10">
      <c r="H89" s="168"/>
      <c r="I89" s="170" t="s">
        <v>290</v>
      </c>
      <c r="J89" s="100">
        <v>369.72960182244242</v>
      </c>
    </row>
    <row r="90" spans="8:10">
      <c r="H90" s="168"/>
      <c r="I90" s="170" t="s">
        <v>291</v>
      </c>
      <c r="J90" s="100">
        <v>375.17864233872353</v>
      </c>
    </row>
    <row r="91" spans="8:10">
      <c r="H91" s="168"/>
      <c r="I91" s="170" t="s">
        <v>292</v>
      </c>
      <c r="J91" s="100">
        <v>369.26865560663077</v>
      </c>
    </row>
    <row r="92" spans="8:10">
      <c r="H92" s="168"/>
      <c r="I92" s="170" t="s">
        <v>293</v>
      </c>
      <c r="J92" s="100">
        <v>661.3921966723309</v>
      </c>
    </row>
    <row r="93" spans="8:10">
      <c r="H93" s="168"/>
      <c r="I93" s="170" t="s">
        <v>294</v>
      </c>
      <c r="J93" s="100">
        <v>818.18480377769708</v>
      </c>
    </row>
    <row r="94" spans="8:10">
      <c r="H94" s="168"/>
      <c r="I94" s="170" t="s">
        <v>295</v>
      </c>
      <c r="J94" s="100">
        <v>427.39924771462648</v>
      </c>
    </row>
    <row r="106" spans="10:10">
      <c r="J106" s="100">
        <v>360.34118135116063</v>
      </c>
    </row>
    <row r="108" spans="10:10">
      <c r="J108" s="100">
        <v>386.67056132651487</v>
      </c>
    </row>
    <row r="111" spans="10:10">
      <c r="J111" s="101">
        <v>370.63800183376026</v>
      </c>
    </row>
    <row r="112" spans="10:10">
      <c r="J112" s="100">
        <v>480.92383289801654</v>
      </c>
    </row>
    <row r="127" spans="9:10" ht="13.5" thickBot="1"/>
    <row r="128" spans="9:10">
      <c r="I128" s="171" t="e">
        <f t="shared" ref="I128:J143" si="0">#REF!</f>
        <v>#REF!</v>
      </c>
      <c r="J128" s="99" t="e">
        <f t="shared" si="0"/>
        <v>#REF!</v>
      </c>
    </row>
    <row r="129" spans="9:10">
      <c r="I129" s="173" t="e">
        <f t="shared" si="0"/>
        <v>#REF!</v>
      </c>
      <c r="J129" s="98" t="e">
        <f t="shared" si="0"/>
        <v>#REF!</v>
      </c>
    </row>
    <row r="130" spans="9:10">
      <c r="I130" s="173" t="e">
        <f t="shared" si="0"/>
        <v>#REF!</v>
      </c>
      <c r="J130" s="98" t="e">
        <f t="shared" si="0"/>
        <v>#REF!</v>
      </c>
    </row>
    <row r="131" spans="9:10">
      <c r="I131" s="173" t="e">
        <f t="shared" si="0"/>
        <v>#REF!</v>
      </c>
      <c r="J131" s="98" t="e">
        <f t="shared" si="0"/>
        <v>#REF!</v>
      </c>
    </row>
    <row r="132" spans="9:10">
      <c r="I132" s="173" t="e">
        <f t="shared" si="0"/>
        <v>#REF!</v>
      </c>
      <c r="J132" s="98" t="e">
        <f t="shared" si="0"/>
        <v>#REF!</v>
      </c>
    </row>
    <row r="133" spans="9:10">
      <c r="I133" s="173" t="e">
        <f t="shared" si="0"/>
        <v>#REF!</v>
      </c>
      <c r="J133" s="98" t="e">
        <f t="shared" si="0"/>
        <v>#REF!</v>
      </c>
    </row>
    <row r="134" spans="9:10">
      <c r="I134" s="173" t="e">
        <f t="shared" si="0"/>
        <v>#REF!</v>
      </c>
      <c r="J134" s="98" t="e">
        <f t="shared" si="0"/>
        <v>#REF!</v>
      </c>
    </row>
    <row r="135" spans="9:10">
      <c r="I135" s="173" t="e">
        <f t="shared" si="0"/>
        <v>#REF!</v>
      </c>
      <c r="J135" s="98" t="e">
        <f t="shared" si="0"/>
        <v>#REF!</v>
      </c>
    </row>
    <row r="136" spans="9:10">
      <c r="I136" s="174" t="e">
        <f t="shared" si="0"/>
        <v>#REF!</v>
      </c>
      <c r="J136" s="98" t="e">
        <f t="shared" si="0"/>
        <v>#REF!</v>
      </c>
    </row>
    <row r="137" spans="9:10">
      <c r="I137" s="174" t="e">
        <f t="shared" si="0"/>
        <v>#REF!</v>
      </c>
      <c r="J137" s="98" t="e">
        <f t="shared" si="0"/>
        <v>#REF!</v>
      </c>
    </row>
    <row r="138" spans="9:10">
      <c r="I138" s="174" t="e">
        <f t="shared" si="0"/>
        <v>#REF!</v>
      </c>
      <c r="J138" s="98" t="e">
        <f t="shared" si="0"/>
        <v>#REF!</v>
      </c>
    </row>
    <row r="139" spans="9:10">
      <c r="I139" s="174" t="e">
        <f t="shared" si="0"/>
        <v>#REF!</v>
      </c>
      <c r="J139" s="98" t="e">
        <f t="shared" si="0"/>
        <v>#REF!</v>
      </c>
    </row>
    <row r="140" spans="9:10">
      <c r="I140" s="174" t="e">
        <f t="shared" si="0"/>
        <v>#REF!</v>
      </c>
      <c r="J140" s="98" t="e">
        <f>#REF!</f>
        <v>#REF!</v>
      </c>
    </row>
    <row r="141" spans="9:10">
      <c r="I141" s="174" t="e">
        <f t="shared" si="0"/>
        <v>#REF!</v>
      </c>
      <c r="J141" s="98" t="e">
        <f>#REF!</f>
        <v>#REF!</v>
      </c>
    </row>
    <row r="142" spans="9:10">
      <c r="I142" s="174" t="e">
        <f t="shared" si="0"/>
        <v>#REF!</v>
      </c>
      <c r="J142" s="98" t="e">
        <f t="shared" si="0"/>
        <v>#REF!</v>
      </c>
    </row>
    <row r="143" spans="9:10">
      <c r="I143" s="174" t="e">
        <f t="shared" si="0"/>
        <v>#REF!</v>
      </c>
      <c r="J143" s="98" t="e">
        <f t="shared" si="0"/>
        <v>#REF!</v>
      </c>
    </row>
    <row r="152" spans="4:5" ht="13.5" thickBot="1"/>
    <row r="153" spans="4:5">
      <c r="D153" s="102" t="e">
        <f t="shared" ref="D153:E153" si="1">#REF!</f>
        <v>#REF!</v>
      </c>
      <c r="E153" s="108" t="e">
        <f t="shared" si="1"/>
        <v>#REF!</v>
      </c>
    </row>
  </sheetData>
  <mergeCells count="1">
    <mergeCell ref="L38:L39"/>
  </mergeCells>
  <hyperlinks>
    <hyperlink ref="L38:L39" location="'escala nacionalidad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C3:AG18"/>
  <sheetViews>
    <sheetView showGridLines="0" zoomScaleNormal="100" workbookViewId="0">
      <selection activeCell="C1" sqref="C1"/>
    </sheetView>
  </sheetViews>
  <sheetFormatPr baseColWidth="10" defaultRowHeight="12.75"/>
  <cols>
    <col min="1" max="2" width="11.42578125" style="127"/>
    <col min="3" max="3" width="17.5703125" style="127" customWidth="1"/>
    <col min="4" max="10" width="9.7109375" style="127" customWidth="1"/>
    <col min="11" max="12" width="8.85546875" style="127" customWidth="1"/>
    <col min="13" max="16384" width="11.42578125" style="127"/>
  </cols>
  <sheetData>
    <row r="3" spans="3:12" ht="22.5" customHeight="1"/>
    <row r="4" spans="3:12" ht="18" customHeight="1">
      <c r="C4" s="303" t="s">
        <v>312</v>
      </c>
      <c r="D4" s="303"/>
      <c r="E4" s="303"/>
      <c r="F4" s="303"/>
      <c r="G4" s="303"/>
      <c r="H4" s="303"/>
      <c r="I4" s="303"/>
      <c r="J4" s="303"/>
      <c r="K4" s="303"/>
      <c r="L4" s="303"/>
    </row>
    <row r="5" spans="3:12" ht="15" customHeight="1">
      <c r="C5" s="7"/>
      <c r="D5" s="7">
        <f>actualizaciones!A7</f>
        <v>2007</v>
      </c>
      <c r="E5" s="7">
        <f>actualizaciones!B7</f>
        <v>2008</v>
      </c>
      <c r="F5" s="7">
        <f>actualizaciones!C7</f>
        <v>2009</v>
      </c>
      <c r="G5" s="7">
        <f>actualizaciones!D7</f>
        <v>2010</v>
      </c>
      <c r="H5" s="7">
        <f>actualizaciones!E7</f>
        <v>2011</v>
      </c>
      <c r="I5" s="8" t="str">
        <f>actualizaciones!I7</f>
        <v>var. 08/07</v>
      </c>
      <c r="J5" s="8" t="str">
        <f>actualizaciones!J7</f>
        <v>var. 09/08</v>
      </c>
      <c r="K5" s="8" t="str">
        <f>actualizaciones!K7</f>
        <v>var. 10/09</v>
      </c>
      <c r="L5" s="8" t="str">
        <f>actualizaciones!L7</f>
        <v>var. 11/10</v>
      </c>
    </row>
    <row r="6" spans="3:12" ht="15" customHeight="1">
      <c r="C6" s="53" t="s">
        <v>313</v>
      </c>
      <c r="D6" s="75">
        <v>64.090909090909093</v>
      </c>
      <c r="E6" s="75">
        <v>68.281818181818181</v>
      </c>
      <c r="F6" s="75">
        <v>70.63636363636364</v>
      </c>
      <c r="G6" s="75">
        <v>76.218181818181819</v>
      </c>
      <c r="H6" s="75">
        <v>78.972727272727269</v>
      </c>
      <c r="I6" s="45">
        <f t="shared" ref="I6:L12" si="0">E6/D6-1</f>
        <v>6.5390070921985677E-2</v>
      </c>
      <c r="J6" s="45">
        <f t="shared" si="0"/>
        <v>3.4482758620689724E-2</v>
      </c>
      <c r="K6" s="45">
        <f t="shared" si="0"/>
        <v>7.9021879021879071E-2</v>
      </c>
      <c r="L6" s="45">
        <f>H6/G6-1</f>
        <v>3.6140267175572394E-2</v>
      </c>
    </row>
    <row r="7" spans="3:12" ht="15" customHeight="1">
      <c r="C7" s="183" t="s">
        <v>314</v>
      </c>
      <c r="D7" s="72">
        <v>23.772727272727298</v>
      </c>
      <c r="E7" s="72">
        <v>24.545454545454547</v>
      </c>
      <c r="F7" s="72">
        <v>23.627272727272729</v>
      </c>
      <c r="G7" s="72">
        <v>23.563636363636363</v>
      </c>
      <c r="H7" s="72">
        <v>21.427272727272726</v>
      </c>
      <c r="I7" s="11">
        <f t="shared" si="0"/>
        <v>3.2504780114721799E-2</v>
      </c>
      <c r="J7" s="11">
        <f t="shared" si="0"/>
        <v>-3.7407407407407445E-2</v>
      </c>
      <c r="K7" s="11">
        <f t="shared" si="0"/>
        <v>-2.6933435936900008E-3</v>
      </c>
      <c r="L7" s="11">
        <f t="shared" si="0"/>
        <v>-9.0663580246913567E-2</v>
      </c>
    </row>
    <row r="8" spans="3:12" ht="15" customHeight="1">
      <c r="C8" s="183" t="s">
        <v>315</v>
      </c>
      <c r="D8" s="72">
        <v>10.0818181818182</v>
      </c>
      <c r="E8" s="72">
        <v>11.218181818181819</v>
      </c>
      <c r="F8" s="72">
        <v>10.945454545454545</v>
      </c>
      <c r="G8" s="72">
        <v>11.527272727272727</v>
      </c>
      <c r="H8" s="72">
        <v>11.99090909090909</v>
      </c>
      <c r="I8" s="11">
        <f t="shared" si="0"/>
        <v>0.11271415689810449</v>
      </c>
      <c r="J8" s="11">
        <f t="shared" si="0"/>
        <v>-2.4311183144246407E-2</v>
      </c>
      <c r="K8" s="11">
        <f>G8/F8-1</f>
        <v>5.315614617940212E-2</v>
      </c>
      <c r="L8" s="11">
        <f>H8/G8-1</f>
        <v>4.022082018927442E-2</v>
      </c>
    </row>
    <row r="9" spans="3:12" ht="15" customHeight="1">
      <c r="C9" s="183" t="s">
        <v>316</v>
      </c>
      <c r="D9" s="72">
        <v>30.236363636363599</v>
      </c>
      <c r="E9" s="72">
        <v>32.518181818181816</v>
      </c>
      <c r="F9" s="72">
        <v>36.063636363636363</v>
      </c>
      <c r="G9" s="72">
        <v>41.127272727272725</v>
      </c>
      <c r="H9" s="72">
        <v>45.554545454545455</v>
      </c>
      <c r="I9" s="11">
        <f t="shared" si="0"/>
        <v>7.5466025255563451E-2</v>
      </c>
      <c r="J9" s="11">
        <f t="shared" si="0"/>
        <v>0.10902991333519707</v>
      </c>
      <c r="K9" s="11">
        <f t="shared" si="0"/>
        <v>0.14040836904461806</v>
      </c>
      <c r="L9" s="11">
        <f t="shared" si="0"/>
        <v>0.10764809902740935</v>
      </c>
    </row>
    <row r="10" spans="3:12" ht="15" customHeight="1">
      <c r="C10" s="183" t="s">
        <v>317</v>
      </c>
      <c r="D10" s="72">
        <f>SUM(D8:D9)</f>
        <v>40.318181818181799</v>
      </c>
      <c r="E10" s="72">
        <f>SUM(E8:E9)</f>
        <v>43.736363636363635</v>
      </c>
      <c r="F10" s="72">
        <f>SUM(F8:F9)</f>
        <v>47.009090909090908</v>
      </c>
      <c r="G10" s="72">
        <f>SUM(G8:G9)</f>
        <v>52.654545454545456</v>
      </c>
      <c r="H10" s="72">
        <f>SUM(H8:H9)</f>
        <v>57.545454545454547</v>
      </c>
      <c r="I10" s="11">
        <f>E10/D10-1</f>
        <v>8.4780157835400605E-2</v>
      </c>
      <c r="J10" s="11">
        <f t="shared" si="0"/>
        <v>7.4828517979629972E-2</v>
      </c>
      <c r="K10" s="11">
        <f>G10/F10-1</f>
        <v>0.1200928253722684</v>
      </c>
      <c r="L10" s="11">
        <f>H10/G10-1</f>
        <v>9.2886740331491691E-2</v>
      </c>
    </row>
    <row r="11" spans="3:12" ht="15" customHeight="1">
      <c r="C11" s="184" t="s">
        <v>318</v>
      </c>
      <c r="D11" s="23">
        <v>32.009090909090901</v>
      </c>
      <c r="E11" s="23">
        <v>28.545454545454547</v>
      </c>
      <c r="F11" s="23">
        <v>27.072727272727274</v>
      </c>
      <c r="G11" s="23">
        <v>22.4</v>
      </c>
      <c r="H11" s="23">
        <v>19.545454545454547</v>
      </c>
      <c r="I11" s="65">
        <f t="shared" si="0"/>
        <v>-0.10820789548423715</v>
      </c>
      <c r="J11" s="65">
        <f t="shared" si="0"/>
        <v>-5.1592356687898078E-2</v>
      </c>
      <c r="K11" s="65">
        <f t="shared" si="0"/>
        <v>-0.1725990597716589</v>
      </c>
      <c r="L11" s="65">
        <f t="shared" si="0"/>
        <v>-0.12743506493506485</v>
      </c>
    </row>
    <row r="12" spans="3:12" ht="15" customHeight="1">
      <c r="C12" s="51" t="s">
        <v>126</v>
      </c>
      <c r="D12" s="72">
        <v>3.9</v>
      </c>
      <c r="E12" s="72">
        <v>3.1727272727272728</v>
      </c>
      <c r="F12" s="72">
        <v>2.290909090909091</v>
      </c>
      <c r="G12" s="72">
        <v>1.3818181818181818</v>
      </c>
      <c r="H12" s="72">
        <v>1.4818181818181819</v>
      </c>
      <c r="I12" s="11">
        <f t="shared" si="0"/>
        <v>-0.18648018648018638</v>
      </c>
      <c r="J12" s="11">
        <f t="shared" si="0"/>
        <v>-0.27793696275071633</v>
      </c>
      <c r="K12" s="11">
        <f t="shared" si="0"/>
        <v>-0.39682539682539686</v>
      </c>
      <c r="L12" s="11">
        <f t="shared" si="0"/>
        <v>7.2368421052631637E-2</v>
      </c>
    </row>
    <row r="13" spans="3:12" ht="15" customHeight="1">
      <c r="C13" s="293" t="s">
        <v>178</v>
      </c>
      <c r="D13" s="293"/>
      <c r="E13" s="293"/>
      <c r="F13" s="293"/>
      <c r="G13" s="293"/>
      <c r="H13" s="293"/>
      <c r="I13" s="293"/>
      <c r="J13" s="293"/>
      <c r="K13" s="293"/>
      <c r="L13" s="293"/>
    </row>
    <row r="14" spans="3:12">
      <c r="C14" s="185"/>
      <c r="D14" s="185"/>
      <c r="E14" s="185"/>
      <c r="F14" s="185"/>
      <c r="G14" s="185"/>
      <c r="H14" s="185"/>
      <c r="I14" s="185"/>
      <c r="J14" s="185"/>
      <c r="K14" s="185"/>
      <c r="L14" s="185"/>
    </row>
    <row r="15" spans="3:12" ht="14.25" customHeight="1"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pans="3:12">
      <c r="C16" s="185"/>
      <c r="D16" s="185"/>
      <c r="E16" s="185"/>
      <c r="F16" s="185"/>
      <c r="G16" s="185"/>
      <c r="H16" s="185"/>
      <c r="I16" s="185"/>
      <c r="J16" s="185"/>
      <c r="K16" s="185"/>
      <c r="L16" s="185"/>
    </row>
    <row r="17" spans="3:12">
      <c r="C17" s="185"/>
      <c r="D17" s="185"/>
      <c r="E17" s="185"/>
      <c r="F17" s="185"/>
      <c r="G17" s="185"/>
      <c r="H17" s="185"/>
      <c r="I17" s="185"/>
      <c r="J17" s="185"/>
      <c r="K17" s="185"/>
      <c r="L17" s="185"/>
    </row>
    <row r="18" spans="3:12">
      <c r="C18" s="185"/>
      <c r="D18" s="185"/>
      <c r="E18" s="185"/>
      <c r="F18" s="185"/>
      <c r="G18" s="185"/>
      <c r="H18" s="185"/>
      <c r="I18" s="185"/>
      <c r="J18" s="185"/>
      <c r="K18" s="185"/>
      <c r="L18" s="185"/>
    </row>
  </sheetData>
  <mergeCells count="2">
    <mergeCell ref="C4:L4"/>
    <mergeCell ref="C13:L1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G76"/>
  <sheetViews>
    <sheetView showGridLines="0" zoomScaleNormal="100" workbookViewId="0">
      <selection activeCell="C1" sqref="C1"/>
    </sheetView>
  </sheetViews>
  <sheetFormatPr baseColWidth="10" defaultRowHeight="12.75"/>
  <cols>
    <col min="1" max="2" width="11.42578125" style="1"/>
    <col min="3" max="3" width="17" style="1" customWidth="1"/>
    <col min="4" max="12" width="9.7109375" style="1" customWidth="1"/>
    <col min="13" max="13" width="23.85546875" style="1" customWidth="1"/>
    <col min="14" max="14" width="14.5703125" style="1" customWidth="1"/>
    <col min="15" max="15" width="13.28515625" style="1" customWidth="1"/>
    <col min="16" max="16" width="13.140625" style="1" customWidth="1"/>
    <col min="17" max="17" width="14.140625" style="1" customWidth="1"/>
    <col min="18" max="18" width="11.42578125" style="1" customWidth="1"/>
    <col min="19" max="19" width="5.5703125" style="1" customWidth="1"/>
    <col min="20" max="20" width="23.85546875" style="1" bestFit="1" customWidth="1"/>
    <col min="21" max="21" width="11.42578125" style="1"/>
    <col min="22" max="22" width="5.5703125" style="1" customWidth="1"/>
    <col min="23" max="23" width="23.85546875" style="1" bestFit="1" customWidth="1"/>
    <col min="24" max="24" width="11.42578125" style="1"/>
    <col min="25" max="25" width="5.5703125" style="1" customWidth="1"/>
    <col min="26" max="26" width="13.85546875" style="1" bestFit="1" customWidth="1"/>
    <col min="27" max="27" width="11.42578125" style="1"/>
    <col min="28" max="28" width="5.5703125" style="1" customWidth="1"/>
    <col min="29" max="29" width="13.85546875" style="1" bestFit="1" customWidth="1"/>
    <col min="30" max="30" width="11.42578125" style="1"/>
    <col min="31" max="31" width="5.5703125" style="1" customWidth="1"/>
    <col min="32" max="16384" width="11.42578125" style="1"/>
  </cols>
  <sheetData>
    <row r="2" spans="3:12" ht="32.25" customHeight="1"/>
    <row r="3" spans="3:12" ht="36" customHeight="1">
      <c r="C3" s="305" t="s">
        <v>319</v>
      </c>
      <c r="D3" s="305"/>
      <c r="E3" s="305"/>
      <c r="F3" s="305"/>
      <c r="G3" s="305"/>
      <c r="H3" s="305"/>
      <c r="I3" s="305"/>
      <c r="J3" s="305"/>
      <c r="K3" s="305"/>
      <c r="L3" s="305"/>
    </row>
    <row r="4" spans="3:12" ht="1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7">
        <v>2011</v>
      </c>
      <c r="I4" s="8" t="str">
        <f>actualizaciones!I7</f>
        <v>var. 08/07</v>
      </c>
      <c r="J4" s="8" t="str">
        <f>actualizaciones!J7</f>
        <v>var. 09/08</v>
      </c>
      <c r="K4" s="8" t="str">
        <f>actualizaciones!K7</f>
        <v>var. 10/09</v>
      </c>
      <c r="L4" s="8" t="str">
        <f>actualizaciones!L7</f>
        <v>var. 11/10</v>
      </c>
    </row>
    <row r="5" spans="3:12" ht="15" customHeight="1">
      <c r="C5" s="186" t="s">
        <v>68</v>
      </c>
      <c r="D5" s="72">
        <v>81.875</v>
      </c>
      <c r="E5" s="72">
        <v>78.854625550660799</v>
      </c>
      <c r="F5" s="72">
        <v>81.308411214953267</v>
      </c>
      <c r="G5" s="72">
        <v>85.227272727272734</v>
      </c>
      <c r="H5" s="72">
        <v>89.316239316239319</v>
      </c>
      <c r="I5" s="11">
        <f>IFERROR(E5/D5-1,"-")</f>
        <v>-3.6890069610249765E-2</v>
      </c>
      <c r="J5" s="11">
        <f t="shared" ref="J5:L20" si="0">F5/E5-1</f>
        <v>3.1117840547172593E-2</v>
      </c>
      <c r="K5" s="11">
        <f t="shared" si="0"/>
        <v>4.8197492163009503E-2</v>
      </c>
      <c r="L5" s="11">
        <f t="shared" si="0"/>
        <v>4.7977207977207836E-2</v>
      </c>
    </row>
    <row r="6" spans="3:12" ht="15" customHeight="1">
      <c r="C6" s="187" t="s">
        <v>66</v>
      </c>
      <c r="D6" s="10">
        <v>76.923076923076906</v>
      </c>
      <c r="E6" s="10">
        <v>84.912280701754383</v>
      </c>
      <c r="F6" s="10">
        <v>84.429065743944633</v>
      </c>
      <c r="G6" s="10">
        <v>92.129629629629633</v>
      </c>
      <c r="H6" s="10">
        <v>88.841201716738198</v>
      </c>
      <c r="I6" s="11">
        <f>IFERROR(E6/D6-1,"-")</f>
        <v>0.10385964912280721</v>
      </c>
      <c r="J6" s="11">
        <f t="shared" si="0"/>
        <v>-5.6907546684206167E-3</v>
      </c>
      <c r="K6" s="11">
        <f t="shared" si="0"/>
        <v>9.1207498482088756E-2</v>
      </c>
      <c r="L6" s="11">
        <f t="shared" si="0"/>
        <v>-3.569348890374624E-2</v>
      </c>
    </row>
    <row r="7" spans="3:12" ht="15" customHeight="1">
      <c r="C7" s="187" t="s">
        <v>70</v>
      </c>
      <c r="D7" s="10">
        <v>74.093264248704699</v>
      </c>
      <c r="E7" s="10">
        <v>83.393501805054157</v>
      </c>
      <c r="F7" s="10">
        <v>79.635258358662611</v>
      </c>
      <c r="G7" s="10">
        <v>84.132841328413278</v>
      </c>
      <c r="H7" s="10">
        <v>87.951807228915669</v>
      </c>
      <c r="I7" s="11">
        <f>IFERROR(E7/D7-1,"-")</f>
        <v>0.12552068869758348</v>
      </c>
      <c r="J7" s="11">
        <f t="shared" si="0"/>
        <v>-4.5066382452400799E-2</v>
      </c>
      <c r="K7" s="11">
        <f t="shared" si="0"/>
        <v>5.6477282330075207E-2</v>
      </c>
      <c r="L7" s="11">
        <f t="shared" si="0"/>
        <v>4.5392094694567842E-2</v>
      </c>
    </row>
    <row r="8" spans="3:12" ht="15" customHeight="1">
      <c r="C8" s="187" t="s">
        <v>180</v>
      </c>
      <c r="D8" s="10">
        <v>77.027027027027003</v>
      </c>
      <c r="E8" s="10">
        <v>86.631016042780743</v>
      </c>
      <c r="F8" s="10">
        <v>82.58064516129032</v>
      </c>
      <c r="G8" s="10">
        <v>86.627906976744185</v>
      </c>
      <c r="H8" s="10">
        <v>87.292817679558013</v>
      </c>
      <c r="I8" s="11">
        <f t="shared" ref="I8:I22" si="1">IFERROR(E8/D8-1,"-")</f>
        <v>0.12468336616943465</v>
      </c>
      <c r="J8" s="11">
        <f t="shared" si="0"/>
        <v>-4.6754281162883271E-2</v>
      </c>
      <c r="K8" s="11">
        <f t="shared" si="0"/>
        <v>4.9009811046511587E-2</v>
      </c>
      <c r="L8" s="11">
        <f t="shared" si="0"/>
        <v>7.6754792539581729E-3</v>
      </c>
    </row>
    <row r="9" spans="3:12" ht="15" customHeight="1">
      <c r="C9" s="187" t="s">
        <v>67</v>
      </c>
      <c r="D9" s="10">
        <v>75.757575757575793</v>
      </c>
      <c r="E9" s="10">
        <v>81.395348837209298</v>
      </c>
      <c r="F9" s="10">
        <v>79.761904761904759</v>
      </c>
      <c r="G9" s="10">
        <v>86.336633663366342</v>
      </c>
      <c r="H9" s="10">
        <v>86.12315698178665</v>
      </c>
      <c r="I9" s="11">
        <f t="shared" si="1"/>
        <v>7.4418604651162124E-2</v>
      </c>
      <c r="J9" s="11">
        <f t="shared" si="0"/>
        <v>-2.0068027210884298E-2</v>
      </c>
      <c r="K9" s="11">
        <f t="shared" si="0"/>
        <v>8.2429436973548098E-2</v>
      </c>
      <c r="L9" s="11">
        <f t="shared" si="0"/>
        <v>-2.4726083531593224E-3</v>
      </c>
    </row>
    <row r="10" spans="3:12" ht="15" customHeight="1">
      <c r="C10" s="187" t="s">
        <v>69</v>
      </c>
      <c r="D10" s="10">
        <v>74.765917602996296</v>
      </c>
      <c r="E10" s="10">
        <v>78.032449137265004</v>
      </c>
      <c r="F10" s="10">
        <v>78.406436542953543</v>
      </c>
      <c r="G10" s="10">
        <v>82.025057530043469</v>
      </c>
      <c r="H10" s="10">
        <v>85.337022132796776</v>
      </c>
      <c r="I10" s="11">
        <f>IFERROR(E10/D10-1,"-")</f>
        <v>4.3690114948014669E-2</v>
      </c>
      <c r="J10" s="11">
        <f>F10/E10-1</f>
        <v>4.7927164894012719E-3</v>
      </c>
      <c r="K10" s="11">
        <f>G10/F10-1</f>
        <v>4.6152090907836785E-2</v>
      </c>
      <c r="L10" s="11">
        <f>H10/G10-1</f>
        <v>4.0377473695037969E-2</v>
      </c>
    </row>
    <row r="11" spans="3:12" ht="15" customHeight="1">
      <c r="C11" s="187" t="s">
        <v>65</v>
      </c>
      <c r="D11" s="10">
        <v>72.483221476510096</v>
      </c>
      <c r="E11" s="10">
        <v>78.419452887538</v>
      </c>
      <c r="F11" s="10">
        <v>75</v>
      </c>
      <c r="G11" s="10">
        <v>85.014409221902014</v>
      </c>
      <c r="H11" s="10">
        <v>80.508474576271183</v>
      </c>
      <c r="I11" s="11">
        <f t="shared" si="1"/>
        <v>8.1898007429922037E-2</v>
      </c>
      <c r="J11" s="11">
        <f t="shared" si="0"/>
        <v>-4.3604651162790775E-2</v>
      </c>
      <c r="K11" s="11">
        <f t="shared" si="0"/>
        <v>0.13352545629202694</v>
      </c>
      <c r="L11" s="11">
        <f t="shared" si="0"/>
        <v>-5.300201091640333E-2</v>
      </c>
    </row>
    <row r="12" spans="3:12" ht="15" customHeight="1">
      <c r="C12" s="53" t="s">
        <v>74</v>
      </c>
      <c r="D12" s="14">
        <v>64.090909090909093</v>
      </c>
      <c r="E12" s="14">
        <v>68.281818181818181</v>
      </c>
      <c r="F12" s="14">
        <v>70.63636363636364</v>
      </c>
      <c r="G12" s="14">
        <v>76.218181818181819</v>
      </c>
      <c r="H12" s="14">
        <v>78.972727272727269</v>
      </c>
      <c r="I12" s="82">
        <f t="shared" si="1"/>
        <v>6.5390070921985677E-2</v>
      </c>
      <c r="J12" s="82">
        <f t="shared" si="0"/>
        <v>3.4482758620689724E-2</v>
      </c>
      <c r="K12" s="82">
        <f t="shared" si="0"/>
        <v>7.9021879021879071E-2</v>
      </c>
      <c r="L12" s="82">
        <f t="shared" si="0"/>
        <v>3.6140267175572394E-2</v>
      </c>
    </row>
    <row r="13" spans="3:12" ht="15" customHeight="1">
      <c r="C13" s="187" t="s">
        <v>82</v>
      </c>
      <c r="D13" s="10">
        <v>48.731408573928299</v>
      </c>
      <c r="E13" s="10">
        <v>56.110223642172521</v>
      </c>
      <c r="F13" s="10">
        <v>62.841740469772816</v>
      </c>
      <c r="G13" s="10">
        <v>70.777690494893946</v>
      </c>
      <c r="H13" s="10">
        <v>75.949367088607602</v>
      </c>
      <c r="I13" s="11">
        <f>IFERROR(E13/D13-1,"-")</f>
        <v>0.15141805427294686</v>
      </c>
      <c r="J13" s="11">
        <f t="shared" si="0"/>
        <v>0.11996952410185857</v>
      </c>
      <c r="K13" s="11">
        <f t="shared" si="0"/>
        <v>0.126284694946321</v>
      </c>
      <c r="L13" s="11">
        <f t="shared" si="0"/>
        <v>7.3069304148695613E-2</v>
      </c>
    </row>
    <row r="14" spans="3:12" ht="15" customHeight="1">
      <c r="C14" s="188" t="s">
        <v>79</v>
      </c>
      <c r="D14" s="43" t="s">
        <v>81</v>
      </c>
      <c r="E14" s="10">
        <v>55.802997858672377</v>
      </c>
      <c r="F14" s="10">
        <v>62.772521596051007</v>
      </c>
      <c r="G14" s="10">
        <v>70.539761021837663</v>
      </c>
      <c r="H14" s="10">
        <v>75.650842266462476</v>
      </c>
      <c r="I14" s="11" t="str">
        <f>IFERROR(E14/D14-1,"-")</f>
        <v>-</v>
      </c>
      <c r="J14" s="11">
        <f t="shared" si="0"/>
        <v>0.12489514909270216</v>
      </c>
      <c r="K14" s="11">
        <f t="shared" si="0"/>
        <v>0.12373629779873752</v>
      </c>
      <c r="L14" s="11">
        <f t="shared" si="0"/>
        <v>7.2456741709722161E-2</v>
      </c>
    </row>
    <row r="15" spans="3:12" ht="15" customHeight="1">
      <c r="C15" s="188" t="s">
        <v>84</v>
      </c>
      <c r="D15" s="43" t="s">
        <v>81</v>
      </c>
      <c r="E15" s="10">
        <v>60.355029585798817</v>
      </c>
      <c r="F15" s="10">
        <v>63.855421686746986</v>
      </c>
      <c r="G15" s="10">
        <v>75.630252100840337</v>
      </c>
      <c r="H15" s="10">
        <v>82.10526315789474</v>
      </c>
      <c r="I15" s="11" t="str">
        <f>IFERROR(E15/D15-1,"-")</f>
        <v>-</v>
      </c>
      <c r="J15" s="11">
        <f t="shared" si="0"/>
        <v>5.7996692652964699E-2</v>
      </c>
      <c r="K15" s="11">
        <f t="shared" si="0"/>
        <v>0.18439828761693366</v>
      </c>
      <c r="L15" s="11">
        <f t="shared" si="0"/>
        <v>8.5614035087719254E-2</v>
      </c>
    </row>
    <row r="16" spans="3:12" ht="15" customHeight="1">
      <c r="C16" s="186" t="s">
        <v>71</v>
      </c>
      <c r="D16" s="72">
        <v>46.963562753036399</v>
      </c>
      <c r="E16" s="72">
        <v>53.036437246963565</v>
      </c>
      <c r="F16" s="72">
        <v>58.431372549019606</v>
      </c>
      <c r="G16" s="72">
        <v>68.09210526315789</v>
      </c>
      <c r="H16" s="72">
        <v>74.659400544959126</v>
      </c>
      <c r="I16" s="11">
        <f>IFERROR(E16/D16-1,"-")</f>
        <v>0.12931034482758719</v>
      </c>
      <c r="J16" s="11">
        <f t="shared" si="0"/>
        <v>0.10172129920670558</v>
      </c>
      <c r="K16" s="11">
        <f t="shared" si="0"/>
        <v>0.16533468738961488</v>
      </c>
      <c r="L16" s="11">
        <f t="shared" si="0"/>
        <v>9.6447235056404734E-2</v>
      </c>
    </row>
    <row r="17" spans="3:12" ht="15" customHeight="1">
      <c r="C17" s="187" t="s">
        <v>75</v>
      </c>
      <c r="D17" s="10">
        <v>65.406976744186096</v>
      </c>
      <c r="E17" s="10">
        <v>65.096952908587255</v>
      </c>
      <c r="F17" s="10">
        <v>66.402116402116405</v>
      </c>
      <c r="G17" s="10">
        <v>73.80952380952381</v>
      </c>
      <c r="H17" s="10">
        <v>73.497267759562845</v>
      </c>
      <c r="I17" s="11">
        <f t="shared" si="1"/>
        <v>-4.7399199753778154E-3</v>
      </c>
      <c r="J17" s="11">
        <f t="shared" si="0"/>
        <v>2.0049532815490378E-2</v>
      </c>
      <c r="K17" s="11">
        <f t="shared" si="0"/>
        <v>0.11155378486055767</v>
      </c>
      <c r="L17" s="11">
        <f t="shared" si="0"/>
        <v>-4.230565838180822E-3</v>
      </c>
    </row>
    <row r="18" spans="3:12" ht="15" customHeight="1">
      <c r="C18" s="187" t="s">
        <v>83</v>
      </c>
      <c r="D18" s="10">
        <v>52.702702702702702</v>
      </c>
      <c r="E18" s="10">
        <v>54.716981132075475</v>
      </c>
      <c r="F18" s="10">
        <v>61.53846153846154</v>
      </c>
      <c r="G18" s="10">
        <v>64.640883977900558</v>
      </c>
      <c r="H18" s="10">
        <v>73.122529644268781</v>
      </c>
      <c r="I18" s="11">
        <f>IFERROR(E18/D18-1,"-")</f>
        <v>3.8219641993227027E-2</v>
      </c>
      <c r="J18" s="11">
        <f t="shared" si="0"/>
        <v>0.12466843501326252</v>
      </c>
      <c r="K18" s="11">
        <f t="shared" si="0"/>
        <v>5.0414364640884113E-2</v>
      </c>
      <c r="L18" s="11">
        <f t="shared" si="0"/>
        <v>0.1312117833856965</v>
      </c>
    </row>
    <row r="19" spans="3:12" ht="15" customHeight="1">
      <c r="C19" s="187" t="s">
        <v>73</v>
      </c>
      <c r="D19" s="10">
        <v>58.148148148148103</v>
      </c>
      <c r="E19" s="10">
        <v>54.435483870967744</v>
      </c>
      <c r="F19" s="10">
        <v>62.776025236593057</v>
      </c>
      <c r="G19" s="10">
        <v>65.723270440251568</v>
      </c>
      <c r="H19" s="10">
        <v>71.739130434782609</v>
      </c>
      <c r="I19" s="11">
        <f>IFERROR(E19/D19-1,"-")</f>
        <v>-6.3848366550235514E-2</v>
      </c>
      <c r="J19" s="11">
        <f t="shared" si="0"/>
        <v>0.15321883397593172</v>
      </c>
      <c r="K19" s="11">
        <f t="shared" si="0"/>
        <v>4.6948579374861632E-2</v>
      </c>
      <c r="L19" s="11">
        <f t="shared" si="0"/>
        <v>9.1533180778032186E-2</v>
      </c>
    </row>
    <row r="20" spans="3:12" ht="15" customHeight="1">
      <c r="C20" s="187" t="s">
        <v>72</v>
      </c>
      <c r="D20" s="10">
        <v>58.798017348203203</v>
      </c>
      <c r="E20" s="10">
        <v>63.289382373351842</v>
      </c>
      <c r="F20" s="10">
        <v>64.046579330422119</v>
      </c>
      <c r="G20" s="10">
        <v>72.701555869872706</v>
      </c>
      <c r="H20" s="10">
        <v>71.549295774647888</v>
      </c>
      <c r="I20" s="11">
        <f t="shared" si="1"/>
        <v>7.638633456891375E-2</v>
      </c>
      <c r="J20" s="11">
        <f t="shared" si="0"/>
        <v>1.1964044025638998E-2</v>
      </c>
      <c r="K20" s="11">
        <f t="shared" si="0"/>
        <v>0.13513565642278524</v>
      </c>
      <c r="L20" s="11">
        <f t="shared" si="0"/>
        <v>-1.5849180687236286E-2</v>
      </c>
    </row>
    <row r="21" spans="3:12" ht="15" customHeight="1">
      <c r="C21" s="30" t="s">
        <v>142</v>
      </c>
      <c r="D21" s="10">
        <v>57.239057239057203</v>
      </c>
      <c r="E21" s="10">
        <v>61.611374407582936</v>
      </c>
      <c r="F21" s="10">
        <v>72.340425531914889</v>
      </c>
      <c r="G21" s="10">
        <v>67.486338797814213</v>
      </c>
      <c r="H21" s="10">
        <v>71.298405466970394</v>
      </c>
      <c r="I21" s="11">
        <f>IFERROR(E21/D21-1,"-")</f>
        <v>7.638695288542019E-2</v>
      </c>
      <c r="J21" s="11">
        <f>F21/E21-1</f>
        <v>0.17414075286415698</v>
      </c>
      <c r="K21" s="11">
        <f>G21/F21-1</f>
        <v>-6.7100610736097632E-2</v>
      </c>
      <c r="L21" s="11">
        <f>H21/G21-1</f>
        <v>5.6486493964014617E-2</v>
      </c>
    </row>
    <row r="22" spans="3:12" ht="15" customHeight="1">
      <c r="C22" s="51" t="s">
        <v>77</v>
      </c>
      <c r="D22" s="72">
        <v>62.820512820512803</v>
      </c>
      <c r="E22" s="72">
        <v>71.428571428571431</v>
      </c>
      <c r="F22" s="72">
        <v>67.948717948717942</v>
      </c>
      <c r="G22" s="72">
        <v>70.886075949367083</v>
      </c>
      <c r="H22" s="72">
        <v>66.120218579234972</v>
      </c>
      <c r="I22" s="11">
        <f t="shared" si="1"/>
        <v>0.1370262390670558</v>
      </c>
      <c r="J22" s="11">
        <f t="shared" ref="J22:L23" si="2">F22/E22-1</f>
        <v>-4.8717948717948878E-2</v>
      </c>
      <c r="K22" s="11">
        <f t="shared" si="2"/>
        <v>4.3229042273704277E-2</v>
      </c>
      <c r="L22" s="11">
        <f t="shared" si="2"/>
        <v>-6.7232630757220857E-2</v>
      </c>
    </row>
    <row r="23" spans="3:12" ht="15" customHeight="1">
      <c r="C23" s="187" t="s">
        <v>78</v>
      </c>
      <c r="D23" s="10">
        <v>45.918367346938801</v>
      </c>
      <c r="E23" s="10">
        <v>47.085201793721971</v>
      </c>
      <c r="F23" s="10">
        <v>50.877192982456137</v>
      </c>
      <c r="G23" s="10">
        <v>63.636363636363633</v>
      </c>
      <c r="H23" s="10">
        <v>60.83916083916084</v>
      </c>
      <c r="I23" s="11">
        <f>E23/D23-1</f>
        <v>2.5411061285500081E-2</v>
      </c>
      <c r="J23" s="11">
        <f t="shared" si="2"/>
        <v>8.0534670008354237E-2</v>
      </c>
      <c r="K23" s="11">
        <f t="shared" si="2"/>
        <v>0.2507836990595611</v>
      </c>
      <c r="L23" s="11">
        <f t="shared" si="2"/>
        <v>-4.3956043956043911E-2</v>
      </c>
    </row>
    <row r="24" spans="3:12" ht="15" customHeight="1">
      <c r="C24" s="293" t="s">
        <v>322</v>
      </c>
      <c r="D24" s="293"/>
      <c r="E24" s="293"/>
      <c r="F24" s="293"/>
      <c r="G24" s="293"/>
      <c r="H24" s="293"/>
      <c r="I24" s="293"/>
      <c r="J24" s="293"/>
      <c r="K24" s="293"/>
      <c r="L24" s="293"/>
    </row>
    <row r="25" spans="3:12" ht="31.5" customHeight="1"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3:12"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3:12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3:12" ht="36" customHeight="1">
      <c r="C28" s="305" t="s">
        <v>323</v>
      </c>
      <c r="D28" s="305"/>
      <c r="E28" s="305"/>
      <c r="F28" s="305"/>
      <c r="G28" s="305"/>
      <c r="H28" s="305"/>
      <c r="I28" s="305"/>
      <c r="J28" s="305"/>
      <c r="K28" s="305"/>
      <c r="L28" s="305"/>
    </row>
    <row r="29" spans="3:12" ht="15" customHeight="1">
      <c r="C29" s="7"/>
      <c r="D29" s="7">
        <v>2007</v>
      </c>
      <c r="E29" s="7">
        <v>2008</v>
      </c>
      <c r="F29" s="7">
        <v>2009</v>
      </c>
      <c r="G29" s="7">
        <v>2010</v>
      </c>
      <c r="H29" s="7">
        <v>2011</v>
      </c>
      <c r="I29" s="8" t="str">
        <f>actualizaciones!I7</f>
        <v>var. 08/07</v>
      </c>
      <c r="J29" s="8" t="str">
        <f>actualizaciones!J7</f>
        <v>var. 09/08</v>
      </c>
      <c r="K29" s="8" t="str">
        <f>actualizaciones!K7</f>
        <v>var. 10/09</v>
      </c>
      <c r="L29" s="8" t="str">
        <f>actualizaciones!L7</f>
        <v>var. 11/10</v>
      </c>
    </row>
    <row r="30" spans="3:12" ht="15" customHeight="1">
      <c r="C30" s="186" t="s">
        <v>68</v>
      </c>
      <c r="D30" s="72">
        <v>65</v>
      </c>
      <c r="E30" s="72">
        <v>61.233480176211458</v>
      </c>
      <c r="F30" s="72">
        <v>69.158878504672899</v>
      </c>
      <c r="G30" s="72">
        <v>72.72727272727272</v>
      </c>
      <c r="H30" s="72">
        <v>75.213675213675216</v>
      </c>
      <c r="I30" s="11">
        <f t="shared" ref="I30:L45" si="3">E30/D30-1</f>
        <v>-5.7946458827516034E-2</v>
      </c>
      <c r="J30" s="11">
        <f t="shared" si="3"/>
        <v>0.12942916694681639</v>
      </c>
      <c r="K30" s="11">
        <f t="shared" si="3"/>
        <v>5.1597051597051413E-2</v>
      </c>
      <c r="L30" s="11">
        <f t="shared" si="3"/>
        <v>3.4188034188034289E-2</v>
      </c>
    </row>
    <row r="31" spans="3:12" ht="15" customHeight="1">
      <c r="C31" s="187" t="s">
        <v>66</v>
      </c>
      <c r="D31" s="10">
        <v>53.479853479853503</v>
      </c>
      <c r="E31" s="10">
        <v>61.754385964912281</v>
      </c>
      <c r="F31" s="10">
        <v>60.553633217993081</v>
      </c>
      <c r="G31" s="10">
        <v>77.31481481481481</v>
      </c>
      <c r="H31" s="10">
        <v>75.107296137339048</v>
      </c>
      <c r="I31" s="11">
        <f t="shared" si="3"/>
        <v>0.15472242249459223</v>
      </c>
      <c r="J31" s="11">
        <f t="shared" si="3"/>
        <v>-1.9444007549543896E-2</v>
      </c>
      <c r="K31" s="11">
        <f t="shared" si="3"/>
        <v>0.2767989417989416</v>
      </c>
      <c r="L31" s="11">
        <f t="shared" si="3"/>
        <v>-2.8552337385315263E-2</v>
      </c>
    </row>
    <row r="32" spans="3:12" ht="15" customHeight="1">
      <c r="C32" s="187" t="s">
        <v>70</v>
      </c>
      <c r="D32" s="10">
        <v>52.849740932642504</v>
      </c>
      <c r="E32" s="10">
        <v>53.790613718411549</v>
      </c>
      <c r="F32" s="10">
        <v>58.358662613981764</v>
      </c>
      <c r="G32" s="10">
        <v>66.789667896678964</v>
      </c>
      <c r="H32" s="10">
        <v>73.192771084337352</v>
      </c>
      <c r="I32" s="11">
        <f t="shared" si="3"/>
        <v>1.7802788985630036E-2</v>
      </c>
      <c r="J32" s="11">
        <f t="shared" si="3"/>
        <v>8.4922788192815402E-2</v>
      </c>
      <c r="K32" s="11">
        <f t="shared" si="3"/>
        <v>0.14446878843788435</v>
      </c>
      <c r="L32" s="11">
        <f t="shared" si="3"/>
        <v>9.5869666511349427E-2</v>
      </c>
    </row>
    <row r="33" spans="3:12" ht="15" customHeight="1">
      <c r="C33" s="187" t="s">
        <v>180</v>
      </c>
      <c r="D33" s="10">
        <v>57.432432432432456</v>
      </c>
      <c r="E33" s="10">
        <v>70.053475935828885</v>
      </c>
      <c r="F33" s="10">
        <v>65.161290322580641</v>
      </c>
      <c r="G33" s="10">
        <v>68.023255813953483</v>
      </c>
      <c r="H33" s="10">
        <v>72.375690607734811</v>
      </c>
      <c r="I33" s="11">
        <f t="shared" si="3"/>
        <v>0.21975463982384369</v>
      </c>
      <c r="J33" s="11">
        <f t="shared" si="3"/>
        <v>-6.9835016005910022E-2</v>
      </c>
      <c r="K33" s="11">
        <f t="shared" si="3"/>
        <v>4.3921252590375381E-2</v>
      </c>
      <c r="L33" s="11">
        <f t="shared" si="3"/>
        <v>6.3984511498323737E-2</v>
      </c>
    </row>
    <row r="34" spans="3:12" ht="15" customHeight="1">
      <c r="C34" s="187" t="s">
        <v>67</v>
      </c>
      <c r="D34" s="10">
        <v>54.1125541125542</v>
      </c>
      <c r="E34" s="10">
        <v>58.139534883720927</v>
      </c>
      <c r="F34" s="10">
        <v>60.11904761904762</v>
      </c>
      <c r="G34" s="10">
        <v>70.693069306930695</v>
      </c>
      <c r="H34" s="10">
        <v>72.333044232437118</v>
      </c>
      <c r="I34" s="11">
        <f t="shared" si="3"/>
        <v>7.4418604651161013E-2</v>
      </c>
      <c r="J34" s="11">
        <f t="shared" si="3"/>
        <v>3.4047619047619104E-2</v>
      </c>
      <c r="K34" s="11">
        <f t="shared" si="3"/>
        <v>0.17588471718458987</v>
      </c>
      <c r="L34" s="11">
        <f t="shared" si="3"/>
        <v>2.3198524856603342E-2</v>
      </c>
    </row>
    <row r="35" spans="3:12" ht="15" customHeight="1">
      <c r="C35" s="187" t="s">
        <v>69</v>
      </c>
      <c r="D35" s="10">
        <v>58.216292134831434</v>
      </c>
      <c r="E35" s="10">
        <v>61.576100952871485</v>
      </c>
      <c r="F35" s="10">
        <v>62.029587334544509</v>
      </c>
      <c r="G35" s="10">
        <v>65.354129378675538</v>
      </c>
      <c r="H35" s="10">
        <v>69.064386317907449</v>
      </c>
      <c r="I35" s="11">
        <f t="shared" si="3"/>
        <v>5.7712518177189809E-2</v>
      </c>
      <c r="J35" s="11">
        <f t="shared" si="3"/>
        <v>7.3646491845937856E-3</v>
      </c>
      <c r="K35" s="11">
        <f t="shared" si="3"/>
        <v>5.359606902107461E-2</v>
      </c>
      <c r="L35" s="11">
        <f t="shared" si="3"/>
        <v>5.6771576249358358E-2</v>
      </c>
    </row>
    <row r="36" spans="3:12" ht="15" customHeight="1">
      <c r="C36" s="187" t="s">
        <v>65</v>
      </c>
      <c r="D36" s="10">
        <v>49.664429530201303</v>
      </c>
      <c r="E36" s="10">
        <v>56.534954407294833</v>
      </c>
      <c r="F36" s="10">
        <v>55.813953488372093</v>
      </c>
      <c r="G36" s="10">
        <v>68.58789625360231</v>
      </c>
      <c r="H36" s="10">
        <v>67.79661016949153</v>
      </c>
      <c r="I36" s="11">
        <f t="shared" si="3"/>
        <v>0.13833894684958614</v>
      </c>
      <c r="J36" s="11">
        <f t="shared" si="3"/>
        <v>-1.275318829707428E-2</v>
      </c>
      <c r="K36" s="11">
        <f t="shared" si="3"/>
        <v>0.22886647454370812</v>
      </c>
      <c r="L36" s="11">
        <f t="shared" si="3"/>
        <v>-1.1536818117077297E-2</v>
      </c>
    </row>
    <row r="37" spans="3:12" ht="15" customHeight="1">
      <c r="C37" s="189" t="s">
        <v>74</v>
      </c>
      <c r="D37" s="14">
        <v>40.318181818181799</v>
      </c>
      <c r="E37" s="14">
        <v>43.736363636363635</v>
      </c>
      <c r="F37" s="14">
        <v>47.009090909090908</v>
      </c>
      <c r="G37" s="14">
        <v>52.654545454545456</v>
      </c>
      <c r="H37" s="14">
        <v>57.545454545454547</v>
      </c>
      <c r="I37" s="82">
        <f>E37/D37-1</f>
        <v>8.4780157835400605E-2</v>
      </c>
      <c r="J37" s="82">
        <f t="shared" si="3"/>
        <v>7.4828517979629972E-2</v>
      </c>
      <c r="K37" s="82">
        <f t="shared" si="3"/>
        <v>0.1200928253722684</v>
      </c>
      <c r="L37" s="82">
        <f t="shared" si="3"/>
        <v>9.2886740331491691E-2</v>
      </c>
    </row>
    <row r="38" spans="3:12" ht="15" customHeight="1">
      <c r="C38" s="186" t="s">
        <v>71</v>
      </c>
      <c r="D38" s="72">
        <v>21.052631578947381</v>
      </c>
      <c r="E38" s="72">
        <v>27.530364372469634</v>
      </c>
      <c r="F38" s="72">
        <v>38.03921568627451</v>
      </c>
      <c r="G38" s="72">
        <v>46.052631578947363</v>
      </c>
      <c r="H38" s="72">
        <v>56.130790190735695</v>
      </c>
      <c r="I38" s="11">
        <f>E38/D38-1</f>
        <v>0.30769230769230682</v>
      </c>
      <c r="J38" s="11">
        <f t="shared" si="3"/>
        <v>0.38171856978085361</v>
      </c>
      <c r="K38" s="11">
        <f t="shared" si="3"/>
        <v>0.21066196418882233</v>
      </c>
      <c r="L38" s="11">
        <f t="shared" si="3"/>
        <v>0.218840015570261</v>
      </c>
    </row>
    <row r="39" spans="3:12" ht="15" customHeight="1">
      <c r="C39" s="187" t="s">
        <v>82</v>
      </c>
      <c r="D39" s="10">
        <v>20.86614173228342</v>
      </c>
      <c r="E39" s="10">
        <v>28.634185303514379</v>
      </c>
      <c r="F39" s="10">
        <v>35.849056603773583</v>
      </c>
      <c r="G39" s="10">
        <v>43.637077769049483</v>
      </c>
      <c r="H39" s="10">
        <v>52.093476144109054</v>
      </c>
      <c r="I39" s="11">
        <f>E39/D39-1</f>
        <v>0.37227982397974868</v>
      </c>
      <c r="J39" s="11">
        <f t="shared" si="3"/>
        <v>0.25196705349859205</v>
      </c>
      <c r="K39" s="11">
        <f t="shared" si="3"/>
        <v>0.2172448009261172</v>
      </c>
      <c r="L39" s="11">
        <f t="shared" si="3"/>
        <v>0.19378929129524458</v>
      </c>
    </row>
    <row r="40" spans="3:12" ht="15" customHeight="1">
      <c r="C40" s="188" t="s">
        <v>79</v>
      </c>
      <c r="D40" s="10">
        <v>0</v>
      </c>
      <c r="E40" s="10">
        <v>27.708779443254819</v>
      </c>
      <c r="F40" s="10">
        <v>35.417523652817771</v>
      </c>
      <c r="G40" s="10">
        <v>43.016069221260821</v>
      </c>
      <c r="H40" s="10">
        <v>51.505870342011235</v>
      </c>
      <c r="I40" s="11" t="str">
        <f>IFERROR(E40/D40-1,"-")</f>
        <v>-</v>
      </c>
      <c r="J40" s="11">
        <f t="shared" si="3"/>
        <v>0.27820583816583455</v>
      </c>
      <c r="K40" s="11">
        <f t="shared" si="3"/>
        <v>0.21454197766417016</v>
      </c>
      <c r="L40" s="11">
        <f t="shared" si="3"/>
        <v>0.19736348007721505</v>
      </c>
    </row>
    <row r="41" spans="3:12" ht="15" customHeight="1">
      <c r="C41" s="188" t="s">
        <v>84</v>
      </c>
      <c r="D41" s="10">
        <v>0</v>
      </c>
      <c r="E41" s="10">
        <v>41.42011834319527</v>
      </c>
      <c r="F41" s="10">
        <v>42.168674698795179</v>
      </c>
      <c r="G41" s="10">
        <v>56.30252100840336</v>
      </c>
      <c r="H41" s="10">
        <v>64.21052631578948</v>
      </c>
      <c r="I41" s="11" t="str">
        <f>IFERROR(E41/D41-1,"-")</f>
        <v>-</v>
      </c>
      <c r="J41" s="11">
        <f>F41/E41-1</f>
        <v>1.8072289156626287E-2</v>
      </c>
      <c r="K41" s="11">
        <f>G41/F41-1</f>
        <v>0.33517406962785112</v>
      </c>
      <c r="L41" s="11">
        <f>H41/G41-1</f>
        <v>0.14045561665357442</v>
      </c>
    </row>
    <row r="42" spans="3:12" ht="15" customHeight="1">
      <c r="C42" s="187" t="s">
        <v>73</v>
      </c>
      <c r="D42" s="10">
        <v>28.518518518518501</v>
      </c>
      <c r="E42" s="10">
        <v>26.20967741935484</v>
      </c>
      <c r="F42" s="10">
        <v>36.908517350157723</v>
      </c>
      <c r="G42" s="10">
        <v>38.364779874213838</v>
      </c>
      <c r="H42" s="10">
        <v>51.242236024844722</v>
      </c>
      <c r="I42" s="11">
        <f t="shared" ref="I42:L48" si="4">E42/D42-1</f>
        <v>-8.0959363217427138E-2</v>
      </c>
      <c r="J42" s="11">
        <f t="shared" si="3"/>
        <v>0.40820189274447927</v>
      </c>
      <c r="K42" s="11">
        <f t="shared" si="3"/>
        <v>3.9456001720152845E-2</v>
      </c>
      <c r="L42" s="11">
        <f t="shared" si="3"/>
        <v>0.33565828327054281</v>
      </c>
    </row>
    <row r="43" spans="3:12" ht="15" customHeight="1">
      <c r="C43" s="187" t="s">
        <v>75</v>
      </c>
      <c r="D43" s="10">
        <v>37.209302325581405</v>
      </c>
      <c r="E43" s="10">
        <v>33.5180055401662</v>
      </c>
      <c r="F43" s="10">
        <v>37.56613756613757</v>
      </c>
      <c r="G43" s="10">
        <v>48.148148148148152</v>
      </c>
      <c r="H43" s="10">
        <v>49.453551912568308</v>
      </c>
      <c r="I43" s="11">
        <f t="shared" si="4"/>
        <v>-9.9203601108033612E-2</v>
      </c>
      <c r="J43" s="11">
        <f t="shared" si="3"/>
        <v>0.12077484804757566</v>
      </c>
      <c r="K43" s="11">
        <f t="shared" si="3"/>
        <v>0.28169014084507049</v>
      </c>
      <c r="L43" s="11">
        <f t="shared" si="3"/>
        <v>2.7112232030264805E-2</v>
      </c>
    </row>
    <row r="44" spans="3:12" ht="15" customHeight="1">
      <c r="C44" s="187" t="s">
        <v>142</v>
      </c>
      <c r="D44" s="10">
        <v>26.262626262626281</v>
      </c>
      <c r="E44" s="10">
        <v>30.094786729857816</v>
      </c>
      <c r="F44" s="10">
        <v>38.297872340425535</v>
      </c>
      <c r="G44" s="10">
        <v>38.251366120218577</v>
      </c>
      <c r="H44" s="10">
        <v>43.96355353075171</v>
      </c>
      <c r="I44" s="11">
        <f>E44/D44-1</f>
        <v>0.14591687932920072</v>
      </c>
      <c r="J44" s="11">
        <f>F44/E44-1</f>
        <v>0.27257497068185654</v>
      </c>
      <c r="K44" s="11">
        <f>G44/F44-1</f>
        <v>-1.2143290831816422E-3</v>
      </c>
      <c r="L44" s="11">
        <f>H44/G44-1</f>
        <v>0.14933289944679484</v>
      </c>
    </row>
    <row r="45" spans="3:12" ht="15" customHeight="1">
      <c r="C45" s="187" t="s">
        <v>78</v>
      </c>
      <c r="D45" s="10">
        <v>23.129251700680292</v>
      </c>
      <c r="E45" s="10">
        <v>21.076233183856502</v>
      </c>
      <c r="F45" s="10">
        <v>28.070175438596493</v>
      </c>
      <c r="G45" s="10">
        <v>35.123966942148762</v>
      </c>
      <c r="H45" s="10">
        <v>41.25874125874126</v>
      </c>
      <c r="I45" s="11">
        <f t="shared" si="4"/>
        <v>-8.876285940385209E-2</v>
      </c>
      <c r="J45" s="11">
        <f t="shared" si="3"/>
        <v>0.33184023889511027</v>
      </c>
      <c r="K45" s="11">
        <f t="shared" si="3"/>
        <v>0.2512913223140496</v>
      </c>
      <c r="L45" s="11">
        <f t="shared" si="3"/>
        <v>0.17466063348416294</v>
      </c>
    </row>
    <row r="46" spans="3:12" ht="15" customHeight="1">
      <c r="C46" s="187" t="s">
        <v>83</v>
      </c>
      <c r="D46" s="10">
        <v>9.4594594594594597</v>
      </c>
      <c r="E46" s="10">
        <v>12.264150943396226</v>
      </c>
      <c r="F46" s="10">
        <v>14.285714285714286</v>
      </c>
      <c r="G46" s="10">
        <v>27.624309392265193</v>
      </c>
      <c r="H46" s="10">
        <v>37.944664031620555</v>
      </c>
      <c r="I46" s="11">
        <f t="shared" si="4"/>
        <v>0.2964959568733152</v>
      </c>
      <c r="J46" s="11">
        <f t="shared" si="4"/>
        <v>0.16483516483516492</v>
      </c>
      <c r="K46" s="11">
        <f t="shared" si="4"/>
        <v>0.93370165745856348</v>
      </c>
      <c r="L46" s="11">
        <f t="shared" si="4"/>
        <v>0.37359683794466414</v>
      </c>
    </row>
    <row r="47" spans="3:12" ht="15" customHeight="1">
      <c r="C47" s="186" t="s">
        <v>77</v>
      </c>
      <c r="D47" s="72">
        <v>33.974358974358999</v>
      </c>
      <c r="E47" s="72">
        <v>30.519480519480517</v>
      </c>
      <c r="F47" s="72">
        <v>33.974358974358978</v>
      </c>
      <c r="G47" s="72">
        <v>43.037974683544306</v>
      </c>
      <c r="H47" s="72">
        <v>37.704918032786885</v>
      </c>
      <c r="I47" s="11">
        <f>E47/D47-1</f>
        <v>-0.10169076206812133</v>
      </c>
      <c r="J47" s="11">
        <f>F47/E47-1</f>
        <v>0.11320240043644314</v>
      </c>
      <c r="K47" s="11">
        <f>G47/F47-1</f>
        <v>0.26677812276092649</v>
      </c>
      <c r="L47" s="11">
        <f>H47/G47-1</f>
        <v>-0.12391513982642244</v>
      </c>
    </row>
    <row r="48" spans="3:12" ht="15" customHeight="1">
      <c r="C48" s="187" t="s">
        <v>72</v>
      </c>
      <c r="D48" s="10">
        <v>25.774473358116452</v>
      </c>
      <c r="E48" s="10">
        <v>29.215822345593338</v>
      </c>
      <c r="F48" s="10">
        <v>30.349344978165938</v>
      </c>
      <c r="G48" s="10">
        <v>35.855728429985859</v>
      </c>
      <c r="H48" s="10">
        <v>36.690140845070424</v>
      </c>
      <c r="I48" s="11">
        <f t="shared" si="4"/>
        <v>0.13351772273528129</v>
      </c>
      <c r="J48" s="11">
        <f t="shared" si="4"/>
        <v>3.8798244977128693E-2</v>
      </c>
      <c r="K48" s="11">
        <f t="shared" si="4"/>
        <v>0.18143335402399452</v>
      </c>
      <c r="L48" s="11">
        <f t="shared" si="4"/>
        <v>2.3271383726421568E-2</v>
      </c>
    </row>
    <row r="49" spans="3:12" ht="15" customHeight="1">
      <c r="C49" s="293" t="s">
        <v>178</v>
      </c>
      <c r="D49" s="293"/>
      <c r="E49" s="293"/>
      <c r="F49" s="293"/>
      <c r="G49" s="293"/>
      <c r="H49" s="293"/>
      <c r="I49" s="293"/>
      <c r="J49" s="293"/>
      <c r="K49" s="293"/>
      <c r="L49" s="293"/>
    </row>
    <row r="76" ht="12.75" customHeight="1"/>
  </sheetData>
  <mergeCells count="4">
    <mergeCell ref="C3:L3"/>
    <mergeCell ref="C24:L24"/>
    <mergeCell ref="C28:L28"/>
    <mergeCell ref="C49:L49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1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G79"/>
  <sheetViews>
    <sheetView showGridLines="0" topLeftCell="A13" zoomScaleNormal="100" workbookViewId="0">
      <selection activeCell="L38" sqref="L38"/>
    </sheetView>
  </sheetViews>
  <sheetFormatPr baseColWidth="10" defaultRowHeight="12.75"/>
  <cols>
    <col min="1" max="2" width="11.42578125" style="127"/>
    <col min="3" max="3" width="50.85546875" style="127" customWidth="1"/>
    <col min="4" max="12" width="9.7109375" style="127" customWidth="1"/>
    <col min="13" max="16384" width="11.42578125" style="127"/>
  </cols>
  <sheetData>
    <row r="2" spans="3:12" ht="26.25" customHeight="1"/>
    <row r="3" spans="3:12" ht="36" customHeight="1">
      <c r="C3" s="287" t="s">
        <v>324</v>
      </c>
      <c r="D3" s="287"/>
      <c r="E3" s="287"/>
      <c r="F3" s="287"/>
      <c r="G3" s="287"/>
      <c r="H3" s="287"/>
      <c r="I3" s="287"/>
      <c r="J3" s="287"/>
      <c r="K3" s="287"/>
      <c r="L3" s="287"/>
    </row>
    <row r="4" spans="3:12">
      <c r="C4" s="7"/>
      <c r="D4" s="7">
        <f>actualizaciones!A7</f>
        <v>2007</v>
      </c>
      <c r="E4" s="7">
        <f>actualizaciones!B7</f>
        <v>2008</v>
      </c>
      <c r="F4" s="7">
        <f>actualizaciones!C7</f>
        <v>2009</v>
      </c>
      <c r="G4" s="7">
        <f>actualizaciones!D7</f>
        <v>2010</v>
      </c>
      <c r="H4" s="7">
        <f>actualizaciones!E7</f>
        <v>2011</v>
      </c>
      <c r="I4" s="8" t="str">
        <f>actualizaciones!I7</f>
        <v>var. 08/07</v>
      </c>
      <c r="J4" s="8" t="str">
        <f>actualizaciones!J7</f>
        <v>var. 09/08</v>
      </c>
      <c r="K4" s="8" t="str">
        <f>actualizaciones!K7</f>
        <v>var. 10/09</v>
      </c>
      <c r="L4" s="8" t="str">
        <f>actualizaciones!L7</f>
        <v>var. 11/10</v>
      </c>
    </row>
    <row r="5" spans="3:12" ht="15" customHeight="1">
      <c r="C5" s="26" t="s">
        <v>325</v>
      </c>
      <c r="D5" s="104">
        <v>53.563636363636398</v>
      </c>
      <c r="E5" s="104">
        <v>54.581818181818178</v>
      </c>
      <c r="F5" s="104">
        <v>51.527272727272724</v>
      </c>
      <c r="G5" s="104">
        <v>52.427272727272729</v>
      </c>
      <c r="H5" s="104">
        <v>56.009090909090908</v>
      </c>
      <c r="I5" s="82">
        <f t="shared" ref="I5:L15" si="0">E5/D5-1</f>
        <v>1.9008825526136475E-2</v>
      </c>
      <c r="J5" s="82">
        <f t="shared" si="0"/>
        <v>-5.5962691538974041E-2</v>
      </c>
      <c r="K5" s="82">
        <f t="shared" si="0"/>
        <v>1.7466478475652858E-2</v>
      </c>
      <c r="L5" s="82">
        <f t="shared" si="0"/>
        <v>6.8319750303450499E-2</v>
      </c>
    </row>
    <row r="6" spans="3:12" ht="15" customHeight="1">
      <c r="C6" s="105" t="s">
        <v>186</v>
      </c>
      <c r="D6" s="190">
        <v>29.845454545454501</v>
      </c>
      <c r="E6" s="190">
        <v>30.118181818181817</v>
      </c>
      <c r="F6" s="190">
        <v>27.681818181818183</v>
      </c>
      <c r="G6" s="190">
        <v>28.936363636363637</v>
      </c>
      <c r="H6" s="190">
        <v>33.409090909090907</v>
      </c>
      <c r="I6" s="11">
        <f t="shared" si="0"/>
        <v>9.1379835516309793E-3</v>
      </c>
      <c r="J6" s="11">
        <f t="shared" si="0"/>
        <v>-8.089345004527615E-2</v>
      </c>
      <c r="K6" s="11">
        <f t="shared" si="0"/>
        <v>4.5320197044334876E-2</v>
      </c>
      <c r="L6" s="11">
        <f t="shared" si="0"/>
        <v>0.15457115928369447</v>
      </c>
    </row>
    <row r="7" spans="3:12" ht="15" customHeight="1">
      <c r="C7" s="105" t="s">
        <v>191</v>
      </c>
      <c r="D7" s="190">
        <v>12.072727272727301</v>
      </c>
      <c r="E7" s="190">
        <v>13.50909090909091</v>
      </c>
      <c r="F7" s="190">
        <v>13.4</v>
      </c>
      <c r="G7" s="190">
        <v>12.618181818181819</v>
      </c>
      <c r="H7" s="190">
        <v>13.072727272727272</v>
      </c>
      <c r="I7" s="11">
        <f>E7/D7-1</f>
        <v>0.11897590361445531</v>
      </c>
      <c r="J7" s="11">
        <f>F7/E7-1</f>
        <v>-8.0753701211305762E-3</v>
      </c>
      <c r="K7" s="11">
        <f>G7/F7-1</f>
        <v>-5.8344640434192629E-2</v>
      </c>
      <c r="L7" s="11">
        <f>H7/G7-1</f>
        <v>3.6023054755043082E-2</v>
      </c>
    </row>
    <row r="8" spans="3:12" ht="15" customHeight="1">
      <c r="C8" s="105" t="s">
        <v>326</v>
      </c>
      <c r="D8" s="190">
        <v>13.1</v>
      </c>
      <c r="E8" s="190">
        <v>13.345454545454546</v>
      </c>
      <c r="F8" s="190">
        <v>11.372727272727273</v>
      </c>
      <c r="G8" s="190">
        <v>10.836363636363636</v>
      </c>
      <c r="H8" s="190">
        <v>12.272727272727273</v>
      </c>
      <c r="I8" s="11">
        <f t="shared" si="0"/>
        <v>1.8736988202637139E-2</v>
      </c>
      <c r="J8" s="11">
        <f t="shared" si="0"/>
        <v>-0.14782016348773841</v>
      </c>
      <c r="K8" s="11">
        <f t="shared" si="0"/>
        <v>-4.7162270183852995E-2</v>
      </c>
      <c r="L8" s="11">
        <f t="shared" si="0"/>
        <v>0.1325503355704698</v>
      </c>
    </row>
    <row r="9" spans="3:12" ht="15" customHeight="1">
      <c r="C9" s="105" t="s">
        <v>185</v>
      </c>
      <c r="D9" s="190">
        <v>5.3818181818181801</v>
      </c>
      <c r="E9" s="190">
        <v>5.5181818181818185</v>
      </c>
      <c r="F9" s="190">
        <v>4.9636363636363638</v>
      </c>
      <c r="G9" s="190">
        <v>5.5454545454545459</v>
      </c>
      <c r="H9" s="190">
        <v>6.627272727272727</v>
      </c>
      <c r="I9" s="11">
        <f t="shared" si="0"/>
        <v>2.5337837837838162E-2</v>
      </c>
      <c r="J9" s="11">
        <f t="shared" si="0"/>
        <v>-0.10049423393739709</v>
      </c>
      <c r="K9" s="11">
        <f t="shared" si="0"/>
        <v>0.11721611721611724</v>
      </c>
      <c r="L9" s="11">
        <f t="shared" si="0"/>
        <v>0.19508196721311455</v>
      </c>
    </row>
    <row r="10" spans="3:12" ht="15" customHeight="1">
      <c r="C10" s="105" t="s">
        <v>190</v>
      </c>
      <c r="D10" s="190">
        <v>5.3636363636363598</v>
      </c>
      <c r="E10" s="190">
        <v>5.7727272727272725</v>
      </c>
      <c r="F10" s="190">
        <v>5.2181818181818178</v>
      </c>
      <c r="G10" s="190">
        <v>5.290909090909091</v>
      </c>
      <c r="H10" s="190">
        <v>5.5363636363636362</v>
      </c>
      <c r="I10" s="11">
        <f t="shared" si="0"/>
        <v>7.6271186440678651E-2</v>
      </c>
      <c r="J10" s="11">
        <f t="shared" si="0"/>
        <v>-9.6062992125984237E-2</v>
      </c>
      <c r="K10" s="11">
        <f t="shared" si="0"/>
        <v>1.3937282229965264E-2</v>
      </c>
      <c r="L10" s="11">
        <f t="shared" si="0"/>
        <v>4.6391752577319423E-2</v>
      </c>
    </row>
    <row r="11" spans="3:12" ht="15" customHeight="1">
      <c r="C11" s="105" t="s">
        <v>183</v>
      </c>
      <c r="D11" s="190">
        <v>6.8090909090909104</v>
      </c>
      <c r="E11" s="190">
        <v>6.0363636363636362</v>
      </c>
      <c r="F11" s="190">
        <v>5.8636363636363633</v>
      </c>
      <c r="G11" s="190">
        <v>5.663636363636364</v>
      </c>
      <c r="H11" s="190">
        <v>5.163636363636364</v>
      </c>
      <c r="I11" s="11">
        <f t="shared" si="0"/>
        <v>-0.11348464619492682</v>
      </c>
      <c r="J11" s="11">
        <f t="shared" si="0"/>
        <v>-2.8614457831325324E-2</v>
      </c>
      <c r="K11" s="11">
        <f t="shared" si="0"/>
        <v>-3.4108527131782806E-2</v>
      </c>
      <c r="L11" s="11">
        <f>H11/G11-1</f>
        <v>-8.8282504012841101E-2</v>
      </c>
    </row>
    <row r="12" spans="3:12" ht="15" customHeight="1">
      <c r="C12" s="105" t="s">
        <v>188</v>
      </c>
      <c r="D12" s="190">
        <v>5.1818181818181799</v>
      </c>
      <c r="E12" s="190">
        <v>4.8818181818181818</v>
      </c>
      <c r="F12" s="190">
        <v>4.4363636363636365</v>
      </c>
      <c r="G12" s="190">
        <v>4.5181818181818185</v>
      </c>
      <c r="H12" s="190">
        <v>4.1181818181818182</v>
      </c>
      <c r="I12" s="11">
        <f t="shared" si="0"/>
        <v>-5.7894736842104888E-2</v>
      </c>
      <c r="J12" s="11">
        <f t="shared" si="0"/>
        <v>-9.1247672253258805E-2</v>
      </c>
      <c r="K12" s="11">
        <f t="shared" si="0"/>
        <v>1.8442622950819665E-2</v>
      </c>
      <c r="L12" s="11">
        <f t="shared" si="0"/>
        <v>-8.8531187122736443E-2</v>
      </c>
    </row>
    <row r="13" spans="3:12" ht="15" customHeight="1">
      <c r="C13" s="105" t="s">
        <v>181</v>
      </c>
      <c r="D13" s="190">
        <v>2.5909090909090899</v>
      </c>
      <c r="E13" s="190">
        <v>2.1727272727272728</v>
      </c>
      <c r="F13" s="190">
        <v>1.7363636363636363</v>
      </c>
      <c r="G13" s="190">
        <v>2.0272727272727273</v>
      </c>
      <c r="H13" s="190">
        <v>2.5181818181818181</v>
      </c>
      <c r="I13" s="11">
        <f t="shared" si="0"/>
        <v>-0.16140350877192944</v>
      </c>
      <c r="J13" s="11">
        <f t="shared" si="0"/>
        <v>-0.20083682008368209</v>
      </c>
      <c r="K13" s="11">
        <f t="shared" si="0"/>
        <v>0.16753926701570676</v>
      </c>
      <c r="L13" s="11">
        <f t="shared" si="0"/>
        <v>0.24215246636771282</v>
      </c>
    </row>
    <row r="14" spans="3:12" ht="15" customHeight="1">
      <c r="C14" s="105" t="s">
        <v>182</v>
      </c>
      <c r="D14" s="190">
        <v>2.5636363636363599</v>
      </c>
      <c r="E14" s="190">
        <v>2.5</v>
      </c>
      <c r="F14" s="190">
        <v>1.8818181818181818</v>
      </c>
      <c r="G14" s="190">
        <v>1.9363636363636363</v>
      </c>
      <c r="H14" s="190">
        <v>2.0363636363636362</v>
      </c>
      <c r="I14" s="11">
        <f t="shared" si="0"/>
        <v>-2.4822695035459641E-2</v>
      </c>
      <c r="J14" s="11">
        <f t="shared" si="0"/>
        <v>-0.24727272727272731</v>
      </c>
      <c r="K14" s="11">
        <f t="shared" si="0"/>
        <v>2.8985507246376718E-2</v>
      </c>
      <c r="L14" s="11">
        <f t="shared" si="0"/>
        <v>5.1643192488262768E-2</v>
      </c>
    </row>
    <row r="15" spans="3:12" ht="15" customHeight="1">
      <c r="C15" s="105" t="s">
        <v>184</v>
      </c>
      <c r="D15" s="190">
        <v>2.28181818181818</v>
      </c>
      <c r="E15" s="190">
        <v>2.2363636363636363</v>
      </c>
      <c r="F15" s="190">
        <v>2.0909090909090908</v>
      </c>
      <c r="G15" s="190">
        <v>1.9090909090909092</v>
      </c>
      <c r="H15" s="190">
        <v>2.0454545454545454</v>
      </c>
      <c r="I15" s="11">
        <f t="shared" si="0"/>
        <v>-1.9920318725098807E-2</v>
      </c>
      <c r="J15" s="11">
        <f t="shared" si="0"/>
        <v>-6.5040650406504086E-2</v>
      </c>
      <c r="K15" s="11">
        <f t="shared" si="0"/>
        <v>-8.6956521739130377E-2</v>
      </c>
      <c r="L15" s="11">
        <f t="shared" si="0"/>
        <v>7.1428571428571397E-2</v>
      </c>
    </row>
    <row r="16" spans="3:12" ht="15" customHeight="1">
      <c r="C16" s="105" t="s">
        <v>327</v>
      </c>
      <c r="D16" s="191" t="s">
        <v>81</v>
      </c>
      <c r="E16" s="191" t="s">
        <v>81</v>
      </c>
      <c r="F16" s="191" t="s">
        <v>81</v>
      </c>
      <c r="G16" s="190" t="s">
        <v>81</v>
      </c>
      <c r="H16" s="190">
        <v>1.7363636363636363</v>
      </c>
      <c r="I16" s="11" t="str">
        <f>IFERROR(E16/D16-1,"-")</f>
        <v>-</v>
      </c>
      <c r="J16" s="11" t="str">
        <f>IFERROR(F16/E16-1,"-")</f>
        <v>-</v>
      </c>
      <c r="K16" s="11" t="str">
        <f>IFERROR(G16/F16-1,"-")</f>
        <v>-</v>
      </c>
      <c r="L16" s="11" t="str">
        <f>IFERROR(H16/G16-1,"-")</f>
        <v>-</v>
      </c>
    </row>
    <row r="17" spans="3:12" ht="15" customHeight="1">
      <c r="C17" s="105" t="s">
        <v>328</v>
      </c>
      <c r="D17" s="190">
        <v>1.63636363636364</v>
      </c>
      <c r="E17" s="190">
        <v>1.6272727272727272</v>
      </c>
      <c r="F17" s="190">
        <v>1.2</v>
      </c>
      <c r="G17" s="190">
        <v>1.7545454545454546</v>
      </c>
      <c r="H17" s="190">
        <v>1.6090909090909091</v>
      </c>
      <c r="I17" s="11">
        <f>E17/D17-1</f>
        <v>-5.5555555555578673E-3</v>
      </c>
      <c r="J17" s="11">
        <f>F17/E17-1</f>
        <v>-0.26256983240223464</v>
      </c>
      <c r="K17" s="11">
        <f>G17/F17-1</f>
        <v>0.46212121212121215</v>
      </c>
      <c r="L17" s="11">
        <f>H17/G17-1</f>
        <v>-8.290155440414515E-2</v>
      </c>
    </row>
    <row r="18" spans="3:12" ht="15" customHeight="1">
      <c r="C18" s="105" t="s">
        <v>329</v>
      </c>
      <c r="D18" s="191" t="s">
        <v>81</v>
      </c>
      <c r="E18" s="191" t="s">
        <v>81</v>
      </c>
      <c r="F18" s="191" t="s">
        <v>81</v>
      </c>
      <c r="G18" s="191" t="s">
        <v>81</v>
      </c>
      <c r="H18" s="190">
        <v>1.5</v>
      </c>
      <c r="I18" s="11" t="str">
        <f t="shared" ref="I18:L19" si="1">IFERROR(E18/D18-1,"-")</f>
        <v>-</v>
      </c>
      <c r="J18" s="11" t="str">
        <f t="shared" si="1"/>
        <v>-</v>
      </c>
      <c r="K18" s="11" t="str">
        <f t="shared" si="1"/>
        <v>-</v>
      </c>
      <c r="L18" s="11" t="str">
        <f t="shared" si="1"/>
        <v>-</v>
      </c>
    </row>
    <row r="19" spans="3:12" ht="15" customHeight="1">
      <c r="C19" s="105" t="s">
        <v>330</v>
      </c>
      <c r="D19" s="191" t="s">
        <v>81</v>
      </c>
      <c r="E19" s="191" t="s">
        <v>81</v>
      </c>
      <c r="F19" s="191" t="s">
        <v>81</v>
      </c>
      <c r="G19" s="191" t="s">
        <v>81</v>
      </c>
      <c r="H19" s="190">
        <v>1.209090909090909</v>
      </c>
      <c r="I19" s="11" t="str">
        <f t="shared" si="1"/>
        <v>-</v>
      </c>
      <c r="J19" s="11" t="str">
        <f t="shared" si="1"/>
        <v>-</v>
      </c>
      <c r="K19" s="11" t="str">
        <f t="shared" si="1"/>
        <v>-</v>
      </c>
      <c r="L19" s="11" t="str">
        <f t="shared" si="1"/>
        <v>-</v>
      </c>
    </row>
    <row r="20" spans="3:12" ht="15" customHeight="1">
      <c r="C20" s="105" t="s">
        <v>331</v>
      </c>
      <c r="D20" s="190">
        <v>0.95454545454545503</v>
      </c>
      <c r="E20" s="190">
        <v>0.94545454545454544</v>
      </c>
      <c r="F20" s="190">
        <v>0.8545454545454545</v>
      </c>
      <c r="G20" s="190">
        <v>0.86363636363636365</v>
      </c>
      <c r="H20" s="190">
        <v>1.1545454545454545</v>
      </c>
      <c r="I20" s="11">
        <f>E20/D20-1</f>
        <v>-9.5238095238100451E-3</v>
      </c>
      <c r="J20" s="11">
        <f>F20/E20-1</f>
        <v>-9.6153846153846145E-2</v>
      </c>
      <c r="K20" s="11">
        <f>G20/F20-1</f>
        <v>1.0638297872340496E-2</v>
      </c>
      <c r="L20" s="11">
        <f>H20/G20-1</f>
        <v>0.33684210526315783</v>
      </c>
    </row>
    <row r="21" spans="3:12" ht="15" customHeight="1">
      <c r="C21" s="105" t="s">
        <v>187</v>
      </c>
      <c r="D21" s="191" t="s">
        <v>81</v>
      </c>
      <c r="E21" s="191" t="s">
        <v>81</v>
      </c>
      <c r="F21" s="191" t="s">
        <v>81</v>
      </c>
      <c r="G21" s="191" t="s">
        <v>81</v>
      </c>
      <c r="H21" s="190">
        <v>0.36363636363636365</v>
      </c>
      <c r="I21" s="11" t="str">
        <f t="shared" ref="I21:L22" si="2">IFERROR(E21/D21-1,"-")</f>
        <v>-</v>
      </c>
      <c r="J21" s="11" t="str">
        <f t="shared" si="2"/>
        <v>-</v>
      </c>
      <c r="K21" s="11" t="str">
        <f t="shared" si="2"/>
        <v>-</v>
      </c>
      <c r="L21" s="11" t="str">
        <f t="shared" si="2"/>
        <v>-</v>
      </c>
    </row>
    <row r="22" spans="3:12" ht="15" customHeight="1">
      <c r="C22" s="105" t="s">
        <v>189</v>
      </c>
      <c r="D22" s="191" t="s">
        <v>81</v>
      </c>
      <c r="E22" s="191" t="s">
        <v>81</v>
      </c>
      <c r="F22" s="191" t="s">
        <v>81</v>
      </c>
      <c r="G22" s="191" t="s">
        <v>81</v>
      </c>
      <c r="H22" s="190">
        <v>0.86363636363636365</v>
      </c>
      <c r="I22" s="11" t="str">
        <f t="shared" si="2"/>
        <v>-</v>
      </c>
      <c r="J22" s="11" t="str">
        <f t="shared" si="2"/>
        <v>-</v>
      </c>
      <c r="K22" s="11" t="str">
        <f t="shared" si="2"/>
        <v>-</v>
      </c>
      <c r="L22" s="11" t="str">
        <f t="shared" si="2"/>
        <v>-</v>
      </c>
    </row>
    <row r="23" spans="3:12" ht="15" hidden="1" customHeight="1">
      <c r="C23" s="105" t="s">
        <v>332</v>
      </c>
      <c r="D23" s="190">
        <v>0</v>
      </c>
      <c r="E23" s="190">
        <v>2.9545454545454546</v>
      </c>
      <c r="F23" s="190">
        <v>2.6</v>
      </c>
      <c r="G23" s="190">
        <v>2.290909090909091</v>
      </c>
      <c r="H23" s="190">
        <v>0</v>
      </c>
      <c r="I23" s="11" t="s">
        <v>81</v>
      </c>
      <c r="J23" s="11">
        <f>F23/E23-1</f>
        <v>-0.12</v>
      </c>
      <c r="K23" s="11">
        <f>G23/F23-1</f>
        <v>-0.11888111888111885</v>
      </c>
      <c r="L23" s="11">
        <f>H23/G23-1</f>
        <v>-1</v>
      </c>
    </row>
    <row r="24" spans="3:12" ht="15" customHeight="1">
      <c r="C24" s="106" t="s">
        <v>333</v>
      </c>
      <c r="D24" s="107">
        <v>23.045454545454501</v>
      </c>
      <c r="E24" s="107">
        <v>16.118181818181817</v>
      </c>
      <c r="F24" s="107">
        <v>41.772727272727273</v>
      </c>
      <c r="G24" s="107">
        <v>38.718181818181819</v>
      </c>
      <c r="H24" s="107">
        <v>37.790909090909089</v>
      </c>
      <c r="I24" s="176">
        <f>IFERROR(E24/D24-1,"-")</f>
        <v>-0.30059171597633005</v>
      </c>
      <c r="J24" s="137">
        <f t="shared" ref="J24:L25" si="3">F24/E24-1</f>
        <v>1.5916525662718559</v>
      </c>
      <c r="K24" s="137">
        <f t="shared" si="3"/>
        <v>-7.3122959738846527E-2</v>
      </c>
      <c r="L24" s="137">
        <f t="shared" si="3"/>
        <v>-2.3949283869452942E-2</v>
      </c>
    </row>
    <row r="25" spans="3:12" ht="15" customHeight="1">
      <c r="C25" s="140" t="s">
        <v>126</v>
      </c>
      <c r="D25" s="192">
        <v>23.390909090909101</v>
      </c>
      <c r="E25" s="192">
        <v>29.3</v>
      </c>
      <c r="F25" s="192">
        <v>6.7</v>
      </c>
      <c r="G25" s="192">
        <v>8.8545454545454554</v>
      </c>
      <c r="H25" s="192">
        <v>6.2</v>
      </c>
      <c r="I25" s="176">
        <f>IFERROR(E25/D25-1,"-")</f>
        <v>0.25262339681305823</v>
      </c>
      <c r="J25" s="176">
        <f t="shared" si="3"/>
        <v>-0.77133105802047786</v>
      </c>
      <c r="K25" s="176">
        <f t="shared" si="3"/>
        <v>0.32157394843962006</v>
      </c>
      <c r="L25" s="176">
        <f t="shared" si="3"/>
        <v>-0.29979466119096509</v>
      </c>
    </row>
    <row r="26" spans="3:12" ht="39" customHeight="1">
      <c r="C26" s="285" t="s">
        <v>334</v>
      </c>
      <c r="D26" s="285"/>
      <c r="E26" s="285"/>
      <c r="F26" s="285"/>
      <c r="G26" s="285"/>
      <c r="H26" s="285"/>
      <c r="I26" s="285"/>
      <c r="J26" s="285"/>
      <c r="K26" s="285"/>
      <c r="L26" s="285"/>
    </row>
    <row r="27" spans="3:12" ht="15" customHeight="1"/>
    <row r="28" spans="3:12" ht="15" customHeight="1">
      <c r="C28" s="193"/>
    </row>
    <row r="29" spans="3:12" ht="35.1" customHeight="1"/>
    <row r="79" ht="12.75" customHeight="1"/>
  </sheetData>
  <mergeCells count="2">
    <mergeCell ref="C3:L3"/>
    <mergeCell ref="C26:L2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G79"/>
  <sheetViews>
    <sheetView showGridLines="0" topLeftCell="A22" zoomScaleNormal="100" workbookViewId="0">
      <selection activeCell="C1" sqref="C1"/>
    </sheetView>
  </sheetViews>
  <sheetFormatPr baseColWidth="10" defaultRowHeight="12.75"/>
  <cols>
    <col min="3" max="3" width="17.42578125" customWidth="1"/>
    <col min="4" max="12" width="9.7109375" customWidth="1"/>
    <col min="13" max="13" width="9.85546875" hidden="1" customWidth="1"/>
    <col min="14" max="14" width="10.28515625" hidden="1" customWidth="1"/>
    <col min="15" max="15" width="11.5703125" hidden="1" customWidth="1"/>
    <col min="16" max="17" width="12.28515625" hidden="1" customWidth="1"/>
    <col min="18" max="20" width="11.42578125" hidden="1" customWidth="1"/>
    <col min="21" max="22" width="12.85546875" hidden="1" customWidth="1"/>
    <col min="23" max="30" width="12.140625" hidden="1" customWidth="1"/>
    <col min="31" max="32" width="13.85546875" hidden="1" customWidth="1"/>
    <col min="33" max="33" width="9" hidden="1" customWidth="1"/>
    <col min="34" max="34" width="18.5703125" customWidth="1"/>
    <col min="35" max="35" width="22.5703125" customWidth="1"/>
    <col min="36" max="36" width="21.85546875" customWidth="1"/>
    <col min="37" max="37" width="17.42578125" customWidth="1"/>
    <col min="38" max="38" width="20.28515625" customWidth="1"/>
    <col min="39" max="39" width="23.85546875" bestFit="1" customWidth="1"/>
    <col min="40" max="40" width="16.85546875" customWidth="1"/>
    <col min="41" max="41" width="18" customWidth="1"/>
    <col min="42" max="42" width="21.7109375" bestFit="1" customWidth="1"/>
    <col min="43" max="43" width="19.85546875" customWidth="1"/>
    <col min="44" max="44" width="14.5703125" bestFit="1" customWidth="1"/>
    <col min="45" max="45" width="21" bestFit="1" customWidth="1"/>
    <col min="46" max="46" width="22" customWidth="1"/>
    <col min="47" max="47" width="18.5703125" bestFit="1" customWidth="1"/>
    <col min="48" max="48" width="22.5703125" bestFit="1" customWidth="1"/>
    <col min="49" max="49" width="21.85546875" customWidth="1"/>
    <col min="50" max="50" width="17.42578125" bestFit="1" customWidth="1"/>
    <col min="51" max="51" width="20.28515625" bestFit="1" customWidth="1"/>
  </cols>
  <sheetData>
    <row r="2" spans="3:33" ht="32.25" customHeight="1"/>
    <row r="3" spans="3:33" ht="36" customHeight="1">
      <c r="C3" s="305" t="s">
        <v>335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</row>
    <row r="4" spans="3:33" ht="28.5" customHeight="1">
      <c r="C4" s="7"/>
      <c r="D4" s="7">
        <f>actualizaciones!$A$7</f>
        <v>2007</v>
      </c>
      <c r="E4" s="7">
        <f>actualizaciones!$B$7</f>
        <v>2008</v>
      </c>
      <c r="F4" s="7">
        <f>actualizaciones!$C$7</f>
        <v>2009</v>
      </c>
      <c r="G4" s="7">
        <f>actualizaciones!$D$7</f>
        <v>2010</v>
      </c>
      <c r="H4" s="7">
        <f>actualizaciones!$E$7</f>
        <v>2011</v>
      </c>
      <c r="I4" s="8" t="str">
        <f>actualizaciones!$I$7</f>
        <v>var. 08/07</v>
      </c>
      <c r="J4" s="8" t="str">
        <f>actualizaciones!$J$7</f>
        <v>var. 09/08</v>
      </c>
      <c r="K4" s="8" t="str">
        <f>actualizaciones!$K$7</f>
        <v>var. 10/09</v>
      </c>
      <c r="L4" s="8" t="str">
        <f>actualizaciones!$L$7</f>
        <v>var. 11/10</v>
      </c>
      <c r="M4" s="7" t="str">
        <f>actualizaciones!$F$7</f>
        <v>Invierno 08-09</v>
      </c>
      <c r="N4" s="7" t="str">
        <f>actualizaciones!$G$7</f>
        <v>Invierno 09-10</v>
      </c>
      <c r="O4" s="7" t="str">
        <f>actualizaciones!$H$7</f>
        <v>Invierno 10-11</v>
      </c>
      <c r="P4" s="8" t="s">
        <v>320</v>
      </c>
      <c r="Q4" s="8" t="s">
        <v>321</v>
      </c>
      <c r="R4" s="7" t="str">
        <f>actualizaciones!$P$7</f>
        <v>I semestre 2009</v>
      </c>
      <c r="S4" s="7" t="str">
        <f>actualizaciones!$Q$7</f>
        <v>I semestre 2010</v>
      </c>
      <c r="T4" s="7" t="str">
        <f>actualizaciones!$R$7</f>
        <v>I semestre 2011</v>
      </c>
      <c r="U4" s="8" t="str">
        <f>actualizaciones!$S$7</f>
        <v>Var. I semestre 10/09</v>
      </c>
      <c r="V4" s="8" t="str">
        <f>actualizaciones!$T$7</f>
        <v>Var. I semestre 11/10</v>
      </c>
      <c r="W4" s="7" t="str">
        <f>actualizaciones!$W$7</f>
        <v>Ene-Sep 2009</v>
      </c>
      <c r="X4" s="7" t="str">
        <f>actualizaciones!$X$7</f>
        <v>Ene-Sep 2010</v>
      </c>
      <c r="Y4" s="7" t="s">
        <v>44</v>
      </c>
      <c r="Z4" s="8" t="str">
        <f>actualizaciones!$Y$7</f>
        <v>Var.10/09</v>
      </c>
      <c r="AA4" s="8" t="s">
        <v>99</v>
      </c>
      <c r="AB4" s="8" t="s">
        <v>45</v>
      </c>
      <c r="AC4" s="8" t="s">
        <v>46</v>
      </c>
      <c r="AD4" s="8" t="s">
        <v>99</v>
      </c>
      <c r="AE4" s="7" t="str">
        <f>actualizaciones!$AA$7</f>
        <v>I trimestre 2010</v>
      </c>
      <c r="AF4" s="7" t="str">
        <f>actualizaciones!$AB$7</f>
        <v>I trimestre 2011</v>
      </c>
      <c r="AG4" s="8" t="str">
        <f>actualizaciones!$AC$7</f>
        <v>Var.11/10</v>
      </c>
    </row>
    <row r="5" spans="3:33" ht="15" customHeight="1">
      <c r="C5" s="115" t="s">
        <v>72</v>
      </c>
      <c r="D5" s="10">
        <v>72.862453531598504</v>
      </c>
      <c r="E5" s="10">
        <v>75.01734906315059</v>
      </c>
      <c r="F5" s="10">
        <v>74.81804949053857</v>
      </c>
      <c r="G5" s="10">
        <v>74.752475247524757</v>
      </c>
      <c r="H5" s="10">
        <v>77.957746478873233</v>
      </c>
      <c r="I5" s="11">
        <f t="shared" ref="I5:L20" si="0">E5/D5-1</f>
        <v>2.9574841734056667E-2</v>
      </c>
      <c r="J5" s="11">
        <f t="shared" si="0"/>
        <v>-2.6567130817198858E-3</v>
      </c>
      <c r="K5" s="11">
        <f t="shared" si="0"/>
        <v>-8.7644951265541948E-4</v>
      </c>
      <c r="L5" s="11">
        <f t="shared" si="0"/>
        <v>4.2878462829959663E-2</v>
      </c>
      <c r="M5" s="10">
        <v>74.017467248908304</v>
      </c>
      <c r="N5" s="10">
        <v>71.734475374732341</v>
      </c>
      <c r="O5" s="10">
        <v>74.282560706401767</v>
      </c>
      <c r="P5" s="11">
        <f t="shared" ref="P5:P23" si="1">N5/M5-1</f>
        <v>-3.0843961013940713E-2</v>
      </c>
      <c r="Q5" s="11">
        <f t="shared" ref="Q5:Q23" si="2">IFERROR(O5/N5-1,"-")</f>
        <v>3.5521070145958955E-2</v>
      </c>
      <c r="R5" s="10">
        <v>75.91549295774648</v>
      </c>
      <c r="S5" s="10">
        <v>74.37673130193906</v>
      </c>
      <c r="T5" s="10">
        <v>78.622668579626975</v>
      </c>
      <c r="U5" s="11">
        <f t="shared" ref="U5:V23" si="3">S5/R5-1</f>
        <v>-2.0269402145144166E-2</v>
      </c>
      <c r="V5" s="11">
        <f t="shared" si="3"/>
        <v>5.7086903435580538E-2</v>
      </c>
      <c r="W5" s="10">
        <v>77.448979591836732</v>
      </c>
      <c r="X5" s="10">
        <v>76.143141153081515</v>
      </c>
      <c r="Y5" s="10">
        <v>81.11888111888112</v>
      </c>
      <c r="Z5" s="11">
        <f t="shared" ref="Z5:AA23" si="4">X5/W5-1</f>
        <v>-1.6860628062979055E-2</v>
      </c>
      <c r="AA5" s="11">
        <f t="shared" si="4"/>
        <v>6.5347185451624101E-2</v>
      </c>
      <c r="AB5" s="10">
        <v>80.314960629921259</v>
      </c>
      <c r="AC5" s="10">
        <v>84.318766066838052</v>
      </c>
      <c r="AD5" s="11">
        <f t="shared" ref="AD5:AD23" si="5">IFERROR(AC5/AB5-1,"-")</f>
        <v>4.985130298906193E-2</v>
      </c>
      <c r="AE5" s="10">
        <v>73.43358395989975</v>
      </c>
      <c r="AF5" s="10">
        <v>78.590078328981718</v>
      </c>
      <c r="AG5" s="11">
        <f t="shared" ref="AG5:AG23" si="6">AF5/AE5-1</f>
        <v>7.0219837995348255E-2</v>
      </c>
    </row>
    <row r="6" spans="3:33" ht="15" customHeight="1">
      <c r="C6" s="115" t="s">
        <v>142</v>
      </c>
      <c r="D6" s="10">
        <v>65.656565656565704</v>
      </c>
      <c r="E6" s="10">
        <v>71.800947867298575</v>
      </c>
      <c r="F6" s="10">
        <v>68.693009118541028</v>
      </c>
      <c r="G6" s="10">
        <v>69.945355191256837</v>
      </c>
      <c r="H6" s="10">
        <v>73.804100227790428</v>
      </c>
      <c r="I6" s="11">
        <f>E6/D6-1</f>
        <v>9.358366751731606E-2</v>
      </c>
      <c r="J6" s="11">
        <f>F6/E6-1</f>
        <v>-4.3285483563553995E-2</v>
      </c>
      <c r="K6" s="11">
        <f>G6/F6-1</f>
        <v>1.8231055660332007E-2</v>
      </c>
      <c r="L6" s="11">
        <f>H6/G6-1</f>
        <v>5.5167995444191265E-2</v>
      </c>
      <c r="M6" s="10">
        <v>72.222222222222229</v>
      </c>
      <c r="N6" s="10">
        <v>69.863013698630141</v>
      </c>
      <c r="O6" s="10">
        <v>69.68325791855203</v>
      </c>
      <c r="P6" s="11">
        <f>N6/M6-1</f>
        <v>-3.2665964172813533E-2</v>
      </c>
      <c r="Q6" s="11">
        <f>IFERROR(O6/N6-1,"-")</f>
        <v>-2.5729748913141393E-3</v>
      </c>
      <c r="R6" s="10">
        <v>71.590909090909093</v>
      </c>
      <c r="S6" s="10">
        <v>72.142857142857139</v>
      </c>
      <c r="T6" s="10">
        <v>72.946859903381636</v>
      </c>
      <c r="U6" s="11">
        <f>S6/R6-1</f>
        <v>7.7097505668932698E-3</v>
      </c>
      <c r="V6" s="11">
        <f>T6/S6-1</f>
        <v>1.1144592720141455E-2</v>
      </c>
      <c r="W6" s="10">
        <v>68.679245283018872</v>
      </c>
      <c r="X6" s="10">
        <v>69.433962264150949</v>
      </c>
      <c r="Y6" s="10">
        <v>74.456521739130437</v>
      </c>
      <c r="Z6" s="11">
        <f>X6/W6-1</f>
        <v>1.098901098901095E-2</v>
      </c>
      <c r="AA6" s="11">
        <f>Y6/X6-1</f>
        <v>7.2335775047258855E-2</v>
      </c>
      <c r="AB6" s="10">
        <v>67.283950617283949</v>
      </c>
      <c r="AC6" s="10">
        <v>78.921568627450981</v>
      </c>
      <c r="AD6" s="11">
        <f>IFERROR(AC6/AB6-1,"-")</f>
        <v>0.17296276308688618</v>
      </c>
      <c r="AE6" s="10">
        <v>74.603174603174608</v>
      </c>
      <c r="AF6" s="10">
        <v>70.967741935483872</v>
      </c>
      <c r="AG6" s="11">
        <f>AF6/AE6-1</f>
        <v>-4.8730267673301353E-2</v>
      </c>
    </row>
    <row r="7" spans="3:33" ht="15" customHeight="1">
      <c r="C7" s="118" t="s">
        <v>77</v>
      </c>
      <c r="D7" s="72">
        <v>71.794871794871796</v>
      </c>
      <c r="E7" s="72">
        <v>72.727272727272734</v>
      </c>
      <c r="F7" s="72">
        <v>70.512820512820511</v>
      </c>
      <c r="G7" s="72">
        <v>68.987341772151893</v>
      </c>
      <c r="H7" s="72">
        <v>73.224043715846989</v>
      </c>
      <c r="I7" s="11">
        <f t="shared" si="0"/>
        <v>1.2987012987013102E-2</v>
      </c>
      <c r="J7" s="11">
        <f t="shared" si="0"/>
        <v>-3.0448717948718063E-2</v>
      </c>
      <c r="K7" s="11">
        <f t="shared" si="0"/>
        <v>-2.1634062140391319E-2</v>
      </c>
      <c r="L7" s="11">
        <f t="shared" si="0"/>
        <v>6.1412743770993039E-2</v>
      </c>
      <c r="M7" s="72">
        <v>67.441860465116278</v>
      </c>
      <c r="N7" s="72">
        <v>61.702127659574465</v>
      </c>
      <c r="O7" s="72">
        <v>68.316831683168317</v>
      </c>
      <c r="P7" s="11">
        <f t="shared" si="1"/>
        <v>-8.5106382978723416E-2</v>
      </c>
      <c r="Q7" s="11">
        <f t="shared" si="2"/>
        <v>0.10720382383065896</v>
      </c>
      <c r="R7" s="72">
        <v>75.324675324675326</v>
      </c>
      <c r="S7" s="72">
        <v>70.129870129870127</v>
      </c>
      <c r="T7" s="72">
        <v>73.80952380952381</v>
      </c>
      <c r="U7" s="11">
        <f t="shared" si="3"/>
        <v>-6.8965517241379337E-2</v>
      </c>
      <c r="V7" s="11">
        <f t="shared" si="3"/>
        <v>5.2469135802469147E-2</v>
      </c>
      <c r="W7" s="72">
        <v>75</v>
      </c>
      <c r="X7" s="72">
        <v>72.321428571428569</v>
      </c>
      <c r="Y7" s="72">
        <v>75</v>
      </c>
      <c r="Z7" s="11">
        <f t="shared" si="4"/>
        <v>-3.5714285714285698E-2</v>
      </c>
      <c r="AA7" s="11">
        <f t="shared" si="4"/>
        <v>3.7037037037036979E-2</v>
      </c>
      <c r="AB7" s="72">
        <v>77.777777777777771</v>
      </c>
      <c r="AC7" s="72">
        <v>78.84615384615384</v>
      </c>
      <c r="AD7" s="11">
        <f t="shared" si="5"/>
        <v>1.3736263736263687E-2</v>
      </c>
      <c r="AE7" s="72">
        <v>71.05263157894737</v>
      </c>
      <c r="AF7" s="72">
        <v>80.487804878048777</v>
      </c>
      <c r="AG7" s="11">
        <f t="shared" si="6"/>
        <v>0.13279132791327908</v>
      </c>
    </row>
    <row r="8" spans="3:33" ht="15" customHeight="1">
      <c r="C8" s="115" t="s">
        <v>78</v>
      </c>
      <c r="D8" s="10">
        <v>65.646258503401398</v>
      </c>
      <c r="E8" s="10">
        <v>69.058295964125563</v>
      </c>
      <c r="F8" s="10">
        <v>67.10526315789474</v>
      </c>
      <c r="G8" s="10">
        <v>62.396694214876035</v>
      </c>
      <c r="H8" s="10">
        <v>69.230769230769226</v>
      </c>
      <c r="I8" s="11">
        <f>E8/D8-1</f>
        <v>5.1976114686678843E-2</v>
      </c>
      <c r="J8" s="11">
        <f>F8/E8-1</f>
        <v>-2.8280929596719018E-2</v>
      </c>
      <c r="K8" s="11">
        <f>G8/F8-1</f>
        <v>-7.0166909739102223E-2</v>
      </c>
      <c r="L8" s="11">
        <f>H8/G8-1</f>
        <v>0.10952623535404982</v>
      </c>
      <c r="M8" s="10">
        <v>66.935483870967744</v>
      </c>
      <c r="N8" s="10">
        <v>61.81818181818182</v>
      </c>
      <c r="O8" s="10">
        <v>60.689655172413794</v>
      </c>
      <c r="P8" s="11">
        <f>N8/M8-1</f>
        <v>-7.6451259583789732E-2</v>
      </c>
      <c r="Q8" s="11">
        <f>IFERROR(O8/N8-1,"-")</f>
        <v>-1.8255578093306357E-2</v>
      </c>
      <c r="R8" s="10">
        <v>62.711864406779661</v>
      </c>
      <c r="S8" s="10">
        <v>57.798165137614681</v>
      </c>
      <c r="T8" s="10">
        <v>63.768115942028984</v>
      </c>
      <c r="U8" s="11">
        <f>S8/R8-1</f>
        <v>-7.8353582940738908E-2</v>
      </c>
      <c r="V8" s="11">
        <f>T8/S8-1</f>
        <v>0.10328962502875538</v>
      </c>
      <c r="W8" s="10">
        <v>67.8391959798995</v>
      </c>
      <c r="X8" s="10">
        <v>60.824742268041234</v>
      </c>
      <c r="Y8" s="10">
        <v>68.75</v>
      </c>
      <c r="Z8" s="11">
        <f>X8/W8-1</f>
        <v>-0.10339824360442929</v>
      </c>
      <c r="AA8" s="11">
        <f>Y8/X8-1</f>
        <v>0.13029661016949157</v>
      </c>
      <c r="AB8" s="10">
        <v>62</v>
      </c>
      <c r="AC8" s="10">
        <v>75.471698113207552</v>
      </c>
      <c r="AD8" s="11">
        <f>IFERROR(AC8/AB8-1,"-")</f>
        <v>0.21728545343883154</v>
      </c>
      <c r="AE8" s="10">
        <v>58.333333333333336</v>
      </c>
      <c r="AF8" s="10">
        <v>53.846153846153847</v>
      </c>
      <c r="AG8" s="11">
        <f>AF8/AE8-1</f>
        <v>-7.6923076923076983E-2</v>
      </c>
    </row>
    <row r="9" spans="3:33" ht="15" customHeight="1">
      <c r="C9" s="118" t="s">
        <v>71</v>
      </c>
      <c r="D9" s="72">
        <v>69.230769230769198</v>
      </c>
      <c r="E9" s="72">
        <v>62.753036437246962</v>
      </c>
      <c r="F9" s="72">
        <v>65.490196078431367</v>
      </c>
      <c r="G9" s="72">
        <v>64.14473684210526</v>
      </c>
      <c r="H9" s="72">
        <v>67.029972752043591</v>
      </c>
      <c r="I9" s="11">
        <f t="shared" si="0"/>
        <v>-9.3567251461987855E-2</v>
      </c>
      <c r="J9" s="11">
        <f t="shared" si="0"/>
        <v>4.3617963314357855E-2</v>
      </c>
      <c r="K9" s="11">
        <f t="shared" si="0"/>
        <v>-2.0544437440907615E-2</v>
      </c>
      <c r="L9" s="11">
        <f t="shared" si="0"/>
        <v>4.4980088031859156E-2</v>
      </c>
      <c r="M9" s="72">
        <v>63.905325443786985</v>
      </c>
      <c r="N9" s="72">
        <v>60.625</v>
      </c>
      <c r="O9" s="72">
        <v>65.384615384615387</v>
      </c>
      <c r="P9" s="11">
        <f t="shared" si="1"/>
        <v>-5.1331018518518512E-2</v>
      </c>
      <c r="Q9" s="11">
        <f t="shared" si="2"/>
        <v>7.8509119746233091E-2</v>
      </c>
      <c r="R9" s="72">
        <v>67.114093959731548</v>
      </c>
      <c r="S9" s="72">
        <v>63.815789473684212</v>
      </c>
      <c r="T9" s="72">
        <v>66.504854368932044</v>
      </c>
      <c r="U9" s="11">
        <f t="shared" si="3"/>
        <v>-4.9144736842105297E-2</v>
      </c>
      <c r="V9" s="11">
        <f t="shared" si="3"/>
        <v>4.2137924131718574E-2</v>
      </c>
      <c r="W9" s="72">
        <v>67.757009345794387</v>
      </c>
      <c r="X9" s="72">
        <v>64.485981308411212</v>
      </c>
      <c r="Y9" s="72">
        <v>68.941979522184297</v>
      </c>
      <c r="Z9" s="11">
        <f t="shared" si="4"/>
        <v>-4.8275862068965503E-2</v>
      </c>
      <c r="AA9" s="11">
        <f t="shared" si="4"/>
        <v>6.9100262155611603E-2</v>
      </c>
      <c r="AB9" s="72">
        <v>65.78947368421052</v>
      </c>
      <c r="AC9" s="72">
        <v>72.972972972972968</v>
      </c>
      <c r="AD9" s="11">
        <f t="shared" si="5"/>
        <v>0.10918918918918918</v>
      </c>
      <c r="AE9" s="72">
        <v>63.291139240506332</v>
      </c>
      <c r="AF9" s="72">
        <v>67.045454545454547</v>
      </c>
      <c r="AG9" s="11">
        <f t="shared" si="6"/>
        <v>5.9318181818181825E-2</v>
      </c>
    </row>
    <row r="10" spans="3:33" ht="15" customHeight="1">
      <c r="C10" s="115" t="s">
        <v>79</v>
      </c>
      <c r="D10" s="10" t="s">
        <v>81</v>
      </c>
      <c r="E10" s="10">
        <v>64.325481798715202</v>
      </c>
      <c r="F10" s="10">
        <v>60.880296174413822</v>
      </c>
      <c r="G10" s="10">
        <v>61.557478368355994</v>
      </c>
      <c r="H10" s="10">
        <v>64.777947932618687</v>
      </c>
      <c r="I10" s="11" t="str">
        <f>IFERROR(E10/D10-1,"-")</f>
        <v>-</v>
      </c>
      <c r="J10" s="11">
        <f t="shared" si="0"/>
        <v>-5.3558644692035418E-2</v>
      </c>
      <c r="K10" s="11">
        <f t="shared" si="0"/>
        <v>1.1123175091036552E-2</v>
      </c>
      <c r="L10" s="11">
        <f t="shared" si="0"/>
        <v>5.2316463403383917E-2</v>
      </c>
      <c r="M10" s="10">
        <v>55.4228855721393</v>
      </c>
      <c r="N10" s="10">
        <v>54.140127388535035</v>
      </c>
      <c r="O10" s="10">
        <v>59.029927760577912</v>
      </c>
      <c r="P10" s="11">
        <f t="shared" si="1"/>
        <v>-2.3144918752644239E-2</v>
      </c>
      <c r="Q10" s="11">
        <f t="shared" si="2"/>
        <v>9.0317489224791991E-2</v>
      </c>
      <c r="R10" s="10">
        <v>56.128404669260703</v>
      </c>
      <c r="S10" s="10">
        <v>56.785714285714285</v>
      </c>
      <c r="T10" s="10">
        <v>61.693121693121697</v>
      </c>
      <c r="U10" s="11">
        <f t="shared" si="3"/>
        <v>1.171081950977948E-2</v>
      </c>
      <c r="V10" s="11">
        <f t="shared" si="3"/>
        <v>8.6419753086419915E-2</v>
      </c>
      <c r="W10" s="10">
        <v>62.129583124058264</v>
      </c>
      <c r="X10" s="10">
        <v>62.396894711305194</v>
      </c>
      <c r="Y10" s="10">
        <v>65.925058548009375</v>
      </c>
      <c r="Z10" s="11">
        <f t="shared" si="4"/>
        <v>4.3024848036268271E-3</v>
      </c>
      <c r="AA10" s="11">
        <f t="shared" si="4"/>
        <v>5.6543900991036677E-2</v>
      </c>
      <c r="AB10" s="10">
        <v>68.177929854576561</v>
      </c>
      <c r="AC10" s="10">
        <v>70.335429769392036</v>
      </c>
      <c r="AD10" s="11">
        <f t="shared" si="5"/>
        <v>3.164513676812164E-2</v>
      </c>
      <c r="AE10" s="10">
        <v>52.867830423940148</v>
      </c>
      <c r="AF10" s="10">
        <v>60.106382978723403</v>
      </c>
      <c r="AG10" s="11">
        <f t="shared" si="6"/>
        <v>0.13691790445604179</v>
      </c>
    </row>
    <row r="11" spans="3:33" ht="15" customHeight="1">
      <c r="C11" s="115" t="s">
        <v>82</v>
      </c>
      <c r="D11" s="10">
        <v>62.860892388451397</v>
      </c>
      <c r="E11" s="10">
        <v>63.138977635782744</v>
      </c>
      <c r="F11" s="10">
        <v>59.684251058914128</v>
      </c>
      <c r="G11" s="10">
        <v>60.447761194029852</v>
      </c>
      <c r="H11" s="10">
        <v>63.777994157740991</v>
      </c>
      <c r="I11" s="11">
        <f t="shared" ref="I11:L20" si="7">E11/D11-1</f>
        <v>4.4238195922021717E-3</v>
      </c>
      <c r="J11" s="11">
        <f t="shared" si="0"/>
        <v>-5.4716226113086797E-2</v>
      </c>
      <c r="K11" s="11">
        <f t="shared" si="0"/>
        <v>1.2792489167067878E-2</v>
      </c>
      <c r="L11" s="11">
        <f t="shared" si="0"/>
        <v>5.5092742856455823E-2</v>
      </c>
      <c r="M11" s="10">
        <v>53.606411398040962</v>
      </c>
      <c r="N11" s="10">
        <v>53.057708871662363</v>
      </c>
      <c r="O11" s="10">
        <v>57.673509286412511</v>
      </c>
      <c r="P11" s="11">
        <f t="shared" si="1"/>
        <v>-1.0235763075135629E-2</v>
      </c>
      <c r="Q11" s="11">
        <f t="shared" si="2"/>
        <v>8.6995848726053815E-2</v>
      </c>
      <c r="R11" s="10">
        <v>54.755555555555553</v>
      </c>
      <c r="S11" s="10">
        <v>55.867346938775512</v>
      </c>
      <c r="T11" s="10">
        <v>60.750507099391484</v>
      </c>
      <c r="U11" s="11">
        <f t="shared" si="3"/>
        <v>2.0304631592896971E-2</v>
      </c>
      <c r="V11" s="11">
        <f t="shared" si="3"/>
        <v>8.7406337121527899E-2</v>
      </c>
      <c r="W11" s="10">
        <v>60.834896810506564</v>
      </c>
      <c r="X11" s="10">
        <v>61.399443929564413</v>
      </c>
      <c r="Y11" s="10">
        <v>65.222284749577938</v>
      </c>
      <c r="Z11" s="11">
        <f t="shared" si="4"/>
        <v>9.2799881097249681E-3</v>
      </c>
      <c r="AA11" s="11">
        <f t="shared" si="4"/>
        <v>6.2261815015767441E-2</v>
      </c>
      <c r="AB11" s="10">
        <v>67.241379310344826</v>
      </c>
      <c r="AC11" s="10">
        <v>69.838056680161941</v>
      </c>
      <c r="AD11" s="11">
        <f t="shared" si="5"/>
        <v>3.8617253192152035E-2</v>
      </c>
      <c r="AE11" s="10">
        <v>51.421800947867297</v>
      </c>
      <c r="AF11" s="10">
        <v>58.271604938271608</v>
      </c>
      <c r="AG11" s="11">
        <f t="shared" si="6"/>
        <v>0.13320816976730976</v>
      </c>
    </row>
    <row r="12" spans="3:33" ht="15" customHeight="1">
      <c r="C12" s="115" t="s">
        <v>73</v>
      </c>
      <c r="D12" s="10">
        <v>52.592592592592602</v>
      </c>
      <c r="E12" s="10">
        <v>53.225806451612904</v>
      </c>
      <c r="F12" s="10">
        <v>46.687697160883282</v>
      </c>
      <c r="G12" s="10">
        <v>47.79874213836478</v>
      </c>
      <c r="H12" s="10">
        <v>58.385093167701861</v>
      </c>
      <c r="I12" s="11">
        <f t="shared" si="7"/>
        <v>1.2039981826442281E-2</v>
      </c>
      <c r="J12" s="11">
        <f t="shared" si="7"/>
        <v>-0.12283720485613225</v>
      </c>
      <c r="K12" s="11">
        <f t="shared" si="7"/>
        <v>2.3797382287948254E-2</v>
      </c>
      <c r="L12" s="11">
        <f t="shared" si="7"/>
        <v>0.22147760706113107</v>
      </c>
      <c r="M12" s="10">
        <v>43.030303030303031</v>
      </c>
      <c r="N12" s="10">
        <v>42.857142857142854</v>
      </c>
      <c r="O12" s="10">
        <v>48.198198198198199</v>
      </c>
      <c r="P12" s="11">
        <f>N12/M12-1</f>
        <v>-4.0241448692154291E-3</v>
      </c>
      <c r="Q12" s="11">
        <f>IFERROR(O12/N12-1,"-")</f>
        <v>0.12462462462462476</v>
      </c>
      <c r="R12" s="10">
        <v>42.95302013422819</v>
      </c>
      <c r="S12" s="10">
        <v>50</v>
      </c>
      <c r="T12" s="10">
        <v>57.31707317073171</v>
      </c>
      <c r="U12" s="11">
        <f>S12/R12-1</f>
        <v>0.1640625</v>
      </c>
      <c r="V12" s="11">
        <f>T12/S12-1</f>
        <v>0.14634146341463428</v>
      </c>
      <c r="W12" s="10">
        <v>48.230088495575224</v>
      </c>
      <c r="X12" s="10">
        <v>51.658767772511851</v>
      </c>
      <c r="Y12" s="10">
        <v>57.429718875502004</v>
      </c>
      <c r="Z12" s="11">
        <f>X12/W12-1</f>
        <v>7.1090047393364886E-2</v>
      </c>
      <c r="AA12" s="11">
        <f>Y12/X12-1</f>
        <v>0.11171290667256173</v>
      </c>
      <c r="AB12" s="10">
        <v>60</v>
      </c>
      <c r="AC12" s="10">
        <v>61.320754716981135</v>
      </c>
      <c r="AD12" s="11">
        <f>IFERROR(AC12/AB12-1,"-")</f>
        <v>2.2012578616352307E-2</v>
      </c>
      <c r="AE12" s="10">
        <v>45.833333333333336</v>
      </c>
      <c r="AF12" s="10">
        <v>48.684210526315788</v>
      </c>
      <c r="AG12" s="11">
        <f>AF12/AE12-1</f>
        <v>6.2200956937799035E-2</v>
      </c>
    </row>
    <row r="13" spans="3:33" ht="15" customHeight="1">
      <c r="C13" s="115" t="s">
        <v>75</v>
      </c>
      <c r="D13" s="10">
        <v>49.709302325581397</v>
      </c>
      <c r="E13" s="10">
        <v>50.692520775623265</v>
      </c>
      <c r="F13" s="10">
        <v>53.174603174603178</v>
      </c>
      <c r="G13" s="10">
        <v>54.4973544973545</v>
      </c>
      <c r="H13" s="10">
        <v>57.377049180327866</v>
      </c>
      <c r="I13" s="11">
        <f t="shared" si="7"/>
        <v>1.9779365310783836E-2</v>
      </c>
      <c r="J13" s="11">
        <f t="shared" si="7"/>
        <v>4.8963483389713014E-2</v>
      </c>
      <c r="K13" s="11">
        <f t="shared" si="7"/>
        <v>2.4875621890547261E-2</v>
      </c>
      <c r="L13" s="11">
        <f t="shared" si="7"/>
        <v>5.2840999522520971E-2</v>
      </c>
      <c r="M13" s="10">
        <v>51.965065502183407</v>
      </c>
      <c r="N13" s="10">
        <v>49.327354260089685</v>
      </c>
      <c r="O13" s="10">
        <v>51.754385964912281</v>
      </c>
      <c r="P13" s="11">
        <f>N13/M13-1</f>
        <v>-5.0759317179786767E-2</v>
      </c>
      <c r="Q13" s="11">
        <f>IFERROR(O13/N13-1,"-")</f>
        <v>4.9202551834130803E-2</v>
      </c>
      <c r="R13" s="10">
        <v>54.696132596685082</v>
      </c>
      <c r="S13" s="10">
        <v>50.56818181818182</v>
      </c>
      <c r="T13" s="10">
        <v>53.370786516853933</v>
      </c>
      <c r="U13" s="11">
        <f>S13/R13-1</f>
        <v>-7.547061524334242E-2</v>
      </c>
      <c r="V13" s="11">
        <f>T13/S13-1</f>
        <v>5.5422295164751834E-2</v>
      </c>
      <c r="W13" s="10">
        <v>55.594405594405593</v>
      </c>
      <c r="X13" s="10">
        <v>56.043956043956044</v>
      </c>
      <c r="Y13" s="10">
        <v>58.422939068100355</v>
      </c>
      <c r="Z13" s="11">
        <f>X13/W13-1</f>
        <v>8.0862533692722671E-3</v>
      </c>
      <c r="AA13" s="11">
        <f>Y13/X13-1</f>
        <v>4.2448520626888753E-2</v>
      </c>
      <c r="AB13" s="10">
        <v>61.788617886178862</v>
      </c>
      <c r="AC13" s="10">
        <v>67.521367521367523</v>
      </c>
      <c r="AD13" s="11">
        <f>IFERROR(AC13/AB13-1,"-")</f>
        <v>9.2780026990553432E-2</v>
      </c>
      <c r="AE13" s="10">
        <v>52.083333333333336</v>
      </c>
      <c r="AF13" s="10">
        <v>53.409090909090907</v>
      </c>
      <c r="AG13" s="11">
        <f>AF13/AE13-1</f>
        <v>2.5454545454545396E-2</v>
      </c>
    </row>
    <row r="14" spans="3:33" ht="15" customHeight="1">
      <c r="C14" s="115" t="s">
        <v>83</v>
      </c>
      <c r="D14" s="10">
        <v>87.162162162162204</v>
      </c>
      <c r="E14" s="10">
        <v>85.84905660377359</v>
      </c>
      <c r="F14" s="10">
        <v>80.219780219780219</v>
      </c>
      <c r="G14" s="10">
        <v>78.453038674033152</v>
      </c>
      <c r="H14" s="10">
        <v>57.312252964426875</v>
      </c>
      <c r="I14" s="11">
        <f t="shared" si="7"/>
        <v>-1.5065087026474022E-2</v>
      </c>
      <c r="J14" s="11">
        <f t="shared" si="0"/>
        <v>-6.5571790846516209E-2</v>
      </c>
      <c r="K14" s="11">
        <f t="shared" si="0"/>
        <v>-2.2023764474381258E-2</v>
      </c>
      <c r="L14" s="11">
        <f t="shared" si="0"/>
        <v>-0.26947057841117861</v>
      </c>
      <c r="M14" s="10">
        <v>81.512605042016801</v>
      </c>
      <c r="N14" s="10">
        <v>81.111111111111114</v>
      </c>
      <c r="O14" s="10">
        <v>58.407079646017699</v>
      </c>
      <c r="P14" s="11">
        <f t="shared" si="1"/>
        <v>-4.9255441008017042E-3</v>
      </c>
      <c r="Q14" s="11">
        <f t="shared" si="2"/>
        <v>-0.2799127166929325</v>
      </c>
      <c r="R14" s="10">
        <v>78.494623655913983</v>
      </c>
      <c r="S14" s="10">
        <v>83.908045977011497</v>
      </c>
      <c r="T14" s="10">
        <v>54.545454545454547</v>
      </c>
      <c r="U14" s="11">
        <f t="shared" si="3"/>
        <v>6.8965517241379226E-2</v>
      </c>
      <c r="V14" s="11">
        <f t="shared" si="3"/>
        <v>-0.34993773349937729</v>
      </c>
      <c r="W14" s="10">
        <v>80.136986301369859</v>
      </c>
      <c r="X14" s="10">
        <v>83.458646616541358</v>
      </c>
      <c r="Y14" s="10">
        <v>59.45945945945946</v>
      </c>
      <c r="Z14" s="11">
        <f t="shared" si="4"/>
        <v>4.1449778291883677E-2</v>
      </c>
      <c r="AA14" s="11">
        <f t="shared" si="4"/>
        <v>-0.28755782809836872</v>
      </c>
      <c r="AB14" s="10">
        <v>83.018867924528308</v>
      </c>
      <c r="AC14" s="10">
        <v>62.886597938144327</v>
      </c>
      <c r="AD14" s="11">
        <f t="shared" si="5"/>
        <v>-0.24250234301780704</v>
      </c>
      <c r="AE14" s="10">
        <v>80</v>
      </c>
      <c r="AF14" s="10">
        <v>51.851851851851855</v>
      </c>
      <c r="AG14" s="11">
        <f t="shared" si="6"/>
        <v>-0.35185185185185186</v>
      </c>
    </row>
    <row r="15" spans="3:33" ht="15" customHeight="1">
      <c r="C15" s="115" t="s">
        <v>70</v>
      </c>
      <c r="D15" s="10">
        <v>53.8860103626943</v>
      </c>
      <c r="E15" s="10">
        <v>55.595667870036102</v>
      </c>
      <c r="F15" s="10">
        <v>52.887537993920972</v>
      </c>
      <c r="G15" s="10">
        <v>56.82656826568266</v>
      </c>
      <c r="H15" s="10">
        <v>56.927710843373497</v>
      </c>
      <c r="I15" s="11">
        <f>E15/D15-1</f>
        <v>3.1727297972785395E-2</v>
      </c>
      <c r="J15" s="11">
        <f>F15/E15-1</f>
        <v>-4.8711167252200704E-2</v>
      </c>
      <c r="K15" s="11">
        <f>G15/F15-1</f>
        <v>7.4479365483310023E-2</v>
      </c>
      <c r="L15" s="11">
        <f>H15/G15-1</f>
        <v>1.7798466593648143E-3</v>
      </c>
      <c r="M15" s="10">
        <v>49.185667752442995</v>
      </c>
      <c r="N15" s="10">
        <v>57.094594594594597</v>
      </c>
      <c r="O15" s="10">
        <v>56.993006993006993</v>
      </c>
      <c r="P15" s="11">
        <f>N15/M15-1</f>
        <v>0.16079738679076439</v>
      </c>
      <c r="Q15" s="11">
        <f>IFERROR(O15/N15-1,"-")</f>
        <v>-1.7792858029545E-3</v>
      </c>
      <c r="R15" s="10">
        <v>49.743589743589745</v>
      </c>
      <c r="S15" s="10">
        <v>55.421686746987952</v>
      </c>
      <c r="T15" s="10">
        <v>56.842105263157897</v>
      </c>
      <c r="U15" s="11">
        <f>S15/R15-1</f>
        <v>0.11414731089305663</v>
      </c>
      <c r="V15" s="11">
        <f>T15/S15-1</f>
        <v>2.5629290617849021E-2</v>
      </c>
      <c r="W15" s="10">
        <v>48.743718592964825</v>
      </c>
      <c r="X15" s="10">
        <v>55.421686746987952</v>
      </c>
      <c r="Y15" s="10">
        <v>56.701030927835049</v>
      </c>
      <c r="Z15" s="11">
        <f>X15/W15-1</f>
        <v>0.13700161470624761</v>
      </c>
      <c r="AA15" s="11">
        <f>Y15/X15-1</f>
        <v>2.308381891528466E-2</v>
      </c>
      <c r="AB15" s="10">
        <v>0</v>
      </c>
      <c r="AC15" s="10">
        <v>50</v>
      </c>
      <c r="AD15" s="11" t="str">
        <f>IFERROR(AC15/AB15-1,"-")</f>
        <v>-</v>
      </c>
      <c r="AE15" s="10">
        <v>55.421686746987952</v>
      </c>
      <c r="AF15" s="10">
        <v>53.571428571428569</v>
      </c>
      <c r="AG15" s="11">
        <f>AF15/AE15-1</f>
        <v>-3.3385093167701885E-2</v>
      </c>
    </row>
    <row r="16" spans="3:33" ht="15" customHeight="1">
      <c r="C16" s="117" t="s">
        <v>74</v>
      </c>
      <c r="D16" s="14">
        <v>53.563636363636398</v>
      </c>
      <c r="E16" s="14">
        <v>54.581818181818178</v>
      </c>
      <c r="F16" s="14">
        <v>51.527272727272724</v>
      </c>
      <c r="G16" s="14">
        <v>52.427272727272729</v>
      </c>
      <c r="H16" s="14">
        <v>56.009090909090908</v>
      </c>
      <c r="I16" s="82">
        <f t="shared" si="7"/>
        <v>1.9008825526136475E-2</v>
      </c>
      <c r="J16" s="82">
        <f t="shared" si="0"/>
        <v>-5.5962691538974041E-2</v>
      </c>
      <c r="K16" s="82">
        <f t="shared" si="0"/>
        <v>1.7466478475652858E-2</v>
      </c>
      <c r="L16" s="82">
        <f t="shared" si="0"/>
        <v>6.8319750303450499E-2</v>
      </c>
      <c r="M16" s="14">
        <v>48.011958146487295</v>
      </c>
      <c r="N16" s="14">
        <v>47.499624568253495</v>
      </c>
      <c r="O16" s="14">
        <v>49.311465263809374</v>
      </c>
      <c r="P16" s="82">
        <f t="shared" si="1"/>
        <v>-1.0670957778281864E-2</v>
      </c>
      <c r="Q16" s="82">
        <f t="shared" si="2"/>
        <v>3.8144316129328448E-2</v>
      </c>
      <c r="R16" s="14">
        <v>49.387982195845694</v>
      </c>
      <c r="S16" s="14">
        <v>50.212059745528308</v>
      </c>
      <c r="T16" s="14">
        <v>53.237951807228917</v>
      </c>
      <c r="U16" s="82">
        <f t="shared" si="3"/>
        <v>1.6685791017231111E-2</v>
      </c>
      <c r="V16" s="82">
        <f t="shared" si="3"/>
        <v>6.0262257255242035E-2</v>
      </c>
      <c r="W16" s="14">
        <v>53.289393384596607</v>
      </c>
      <c r="X16" s="14">
        <v>54.013357619914999</v>
      </c>
      <c r="Y16" s="14">
        <v>57.7807848443843</v>
      </c>
      <c r="Z16" s="82">
        <f t="shared" si="4"/>
        <v>1.3585522171240427E-2</v>
      </c>
      <c r="AA16" s="82">
        <f t="shared" si="4"/>
        <v>6.9749917251584304E-2</v>
      </c>
      <c r="AB16" s="14">
        <v>60.489024729091412</v>
      </c>
      <c r="AC16" s="14">
        <v>65.056272303046939</v>
      </c>
      <c r="AD16" s="82">
        <f t="shared" si="5"/>
        <v>7.5505392828047579E-2</v>
      </c>
      <c r="AE16" s="14">
        <v>47.889273356401382</v>
      </c>
      <c r="AF16" s="14">
        <v>49.327354260089685</v>
      </c>
      <c r="AG16" s="82">
        <f t="shared" si="6"/>
        <v>3.0029290546670584E-2</v>
      </c>
    </row>
    <row r="17" spans="3:33" ht="15" customHeight="1">
      <c r="C17" s="115" t="s">
        <v>66</v>
      </c>
      <c r="D17" s="10">
        <v>49.816849816849803</v>
      </c>
      <c r="E17" s="10">
        <v>48.771929824561404</v>
      </c>
      <c r="F17" s="10">
        <v>41.522491349480966</v>
      </c>
      <c r="G17" s="10">
        <v>47.222222222222221</v>
      </c>
      <c r="H17" s="10">
        <v>53.648068669527895</v>
      </c>
      <c r="I17" s="11">
        <f t="shared" si="7"/>
        <v>-2.0975232198142124E-2</v>
      </c>
      <c r="J17" s="11">
        <f t="shared" si="0"/>
        <v>-0.14863956585596583</v>
      </c>
      <c r="K17" s="11">
        <f t="shared" si="0"/>
        <v>0.13726851851851851</v>
      </c>
      <c r="L17" s="11">
        <f t="shared" si="0"/>
        <v>0.1360767482958849</v>
      </c>
      <c r="M17" s="10">
        <v>43.939393939393938</v>
      </c>
      <c r="N17" s="10">
        <v>44.104803493449779</v>
      </c>
      <c r="O17" s="10">
        <v>49.444444444444443</v>
      </c>
      <c r="P17" s="11">
        <f t="shared" si="1"/>
        <v>3.7644932992018099E-3</v>
      </c>
      <c r="Q17" s="11">
        <f t="shared" si="2"/>
        <v>0.121067106710671</v>
      </c>
      <c r="R17" s="10">
        <v>40.462427745664741</v>
      </c>
      <c r="S17" s="10">
        <v>46.762589928057551</v>
      </c>
      <c r="T17" s="10">
        <v>56.81818181818182</v>
      </c>
      <c r="U17" s="11">
        <f t="shared" si="3"/>
        <v>0.15570400822199382</v>
      </c>
      <c r="V17" s="11">
        <f t="shared" si="3"/>
        <v>0.21503496503496522</v>
      </c>
      <c r="W17" s="10">
        <v>41.145833333333336</v>
      </c>
      <c r="X17" s="10">
        <v>50</v>
      </c>
      <c r="Y17" s="10">
        <v>55.782312925170068</v>
      </c>
      <c r="Z17" s="11">
        <f t="shared" si="4"/>
        <v>0.21518987341772156</v>
      </c>
      <c r="AA17" s="11">
        <f t="shared" si="4"/>
        <v>0.11564625850340127</v>
      </c>
      <c r="AB17" s="10">
        <v>83.333333333333329</v>
      </c>
      <c r="AC17" s="10">
        <v>53.571428571428569</v>
      </c>
      <c r="AD17" s="11">
        <f t="shared" si="5"/>
        <v>-0.3571428571428571</v>
      </c>
      <c r="AE17" s="10">
        <v>45.454545454545453</v>
      </c>
      <c r="AF17" s="10">
        <v>54.166666666666664</v>
      </c>
      <c r="AG17" s="11">
        <f t="shared" si="6"/>
        <v>0.19166666666666665</v>
      </c>
    </row>
    <row r="18" spans="3:33" ht="15" customHeight="1">
      <c r="C18" s="118" t="s">
        <v>68</v>
      </c>
      <c r="D18" s="72">
        <v>43.75</v>
      </c>
      <c r="E18" s="72">
        <v>48.458149779735685</v>
      </c>
      <c r="F18" s="72">
        <v>47.663551401869157</v>
      </c>
      <c r="G18" s="72">
        <v>43.75</v>
      </c>
      <c r="H18" s="72">
        <v>50.854700854700852</v>
      </c>
      <c r="I18" s="11">
        <f t="shared" si="7"/>
        <v>0.10761485210824429</v>
      </c>
      <c r="J18" s="11">
        <f t="shared" si="0"/>
        <v>-1.6397621070518342E-2</v>
      </c>
      <c r="K18" s="11">
        <f t="shared" si="0"/>
        <v>-8.2107843137254832E-2</v>
      </c>
      <c r="L18" s="11">
        <f t="shared" si="0"/>
        <v>0.16239316239316226</v>
      </c>
      <c r="M18" s="72">
        <v>46.956521739130437</v>
      </c>
      <c r="N18" s="72">
        <v>44.444444444444443</v>
      </c>
      <c r="O18" s="72">
        <v>49.404761904761905</v>
      </c>
      <c r="P18" s="11">
        <f t="shared" si="1"/>
        <v>-5.3497942386831365E-2</v>
      </c>
      <c r="Q18" s="11">
        <f t="shared" si="2"/>
        <v>0.11160714285714279</v>
      </c>
      <c r="R18" s="72">
        <v>47.933884297520663</v>
      </c>
      <c r="S18" s="72">
        <v>43.243243243243242</v>
      </c>
      <c r="T18" s="72">
        <v>51.851851851851855</v>
      </c>
      <c r="U18" s="11">
        <f t="shared" si="3"/>
        <v>-9.7856477166822109E-2</v>
      </c>
      <c r="V18" s="11">
        <f t="shared" si="3"/>
        <v>0.19907407407407418</v>
      </c>
      <c r="W18" s="72">
        <v>49.206349206349209</v>
      </c>
      <c r="X18" s="72">
        <v>44.628099173553721</v>
      </c>
      <c r="Y18" s="72">
        <v>54.42176870748299</v>
      </c>
      <c r="Z18" s="11">
        <f t="shared" si="4"/>
        <v>-9.3041855505198612E-2</v>
      </c>
      <c r="AA18" s="11">
        <f t="shared" si="4"/>
        <v>0.21945074326026703</v>
      </c>
      <c r="AB18" s="72">
        <v>54.545454545454547</v>
      </c>
      <c r="AC18" s="72">
        <v>70</v>
      </c>
      <c r="AD18" s="11">
        <f t="shared" si="5"/>
        <v>0.28333333333333321</v>
      </c>
      <c r="AE18" s="72">
        <v>46.236559139784944</v>
      </c>
      <c r="AF18" s="72">
        <v>50.495049504950494</v>
      </c>
      <c r="AG18" s="11">
        <f t="shared" si="6"/>
        <v>9.210223347916191E-2</v>
      </c>
    </row>
    <row r="19" spans="3:33" ht="15" customHeight="1">
      <c r="C19" s="115" t="s">
        <v>67</v>
      </c>
      <c r="D19" s="10">
        <v>45.346320346320297</v>
      </c>
      <c r="E19" s="10">
        <v>48.479427549194988</v>
      </c>
      <c r="F19" s="10">
        <v>46.853741496598637</v>
      </c>
      <c r="G19" s="10">
        <v>47.227722772277225</v>
      </c>
      <c r="H19" s="10">
        <v>50.303555941023419</v>
      </c>
      <c r="I19" s="11">
        <f t="shared" si="7"/>
        <v>6.9092865285351301E-2</v>
      </c>
      <c r="J19" s="11">
        <f t="shared" si="0"/>
        <v>-3.3533524110751278E-2</v>
      </c>
      <c r="K19" s="11">
        <f t="shared" si="0"/>
        <v>7.9818871179313522E-3</v>
      </c>
      <c r="L19" s="11">
        <f t="shared" si="0"/>
        <v>6.5127704411606979E-2</v>
      </c>
      <c r="M19" s="10">
        <v>46.127067014795472</v>
      </c>
      <c r="N19" s="10">
        <v>47.38344433872502</v>
      </c>
      <c r="O19" s="10">
        <v>47.54440961337513</v>
      </c>
      <c r="P19" s="11">
        <f t="shared" si="1"/>
        <v>2.7237312173491457E-2</v>
      </c>
      <c r="Q19" s="11">
        <f t="shared" si="2"/>
        <v>3.3970783866921206E-3</v>
      </c>
      <c r="R19" s="10">
        <v>46.956521739130437</v>
      </c>
      <c r="S19" s="10">
        <v>48.045602605863195</v>
      </c>
      <c r="T19" s="10">
        <v>50.623052959501557</v>
      </c>
      <c r="U19" s="11">
        <f t="shared" si="3"/>
        <v>2.3193388828568029E-2</v>
      </c>
      <c r="V19" s="11">
        <f t="shared" si="3"/>
        <v>5.3645915835049296E-2</v>
      </c>
      <c r="W19" s="10">
        <v>46.767537826685007</v>
      </c>
      <c r="X19" s="10">
        <v>48.989113530326591</v>
      </c>
      <c r="Y19" s="10">
        <v>50.960118168389954</v>
      </c>
      <c r="Z19" s="11">
        <f t="shared" si="4"/>
        <v>4.7502515780806887E-2</v>
      </c>
      <c r="AA19" s="11">
        <f t="shared" si="4"/>
        <v>4.0233523246817171E-2</v>
      </c>
      <c r="AB19" s="10">
        <v>68.292682926829272</v>
      </c>
      <c r="AC19" s="10">
        <v>57.89473684210526</v>
      </c>
      <c r="AD19" s="11">
        <f t="shared" si="5"/>
        <v>-0.15225563909774442</v>
      </c>
      <c r="AE19" s="10">
        <v>48.205128205128204</v>
      </c>
      <c r="AF19" s="10">
        <v>48.795180722891565</v>
      </c>
      <c r="AG19" s="11">
        <f t="shared" si="6"/>
        <v>1.2240451166367627E-2</v>
      </c>
    </row>
    <row r="20" spans="3:33" ht="15" customHeight="1">
      <c r="C20" s="115" t="s">
        <v>180</v>
      </c>
      <c r="D20" s="10">
        <v>54.054054054054099</v>
      </c>
      <c r="E20" s="10">
        <v>49.732620320855617</v>
      </c>
      <c r="F20" s="10">
        <v>41.29032258064516</v>
      </c>
      <c r="G20" s="10">
        <v>49.418604651162788</v>
      </c>
      <c r="H20" s="10">
        <v>50.276243093922652</v>
      </c>
      <c r="I20" s="11">
        <f t="shared" si="7"/>
        <v>-7.9946524064171909E-2</v>
      </c>
      <c r="J20" s="11">
        <f t="shared" si="0"/>
        <v>-0.16975372875476935</v>
      </c>
      <c r="K20" s="11">
        <f t="shared" si="0"/>
        <v>0.19685683139534871</v>
      </c>
      <c r="L20" s="11">
        <f t="shared" si="0"/>
        <v>1.7354566135846738E-2</v>
      </c>
      <c r="M20" s="10">
        <v>37.704918032786885</v>
      </c>
      <c r="N20" s="10">
        <v>43.362831858407077</v>
      </c>
      <c r="O20" s="10">
        <v>43.333333333333336</v>
      </c>
      <c r="P20" s="11">
        <f t="shared" si="1"/>
        <v>0.15005771450557903</v>
      </c>
      <c r="Q20" s="11">
        <f t="shared" si="2"/>
        <v>-6.8027210884347156E-4</v>
      </c>
      <c r="R20" s="10">
        <v>39.285714285714285</v>
      </c>
      <c r="S20" s="10">
        <v>48.113207547169814</v>
      </c>
      <c r="T20" s="10">
        <v>42.424242424242422</v>
      </c>
      <c r="U20" s="11">
        <f t="shared" si="3"/>
        <v>0.22469982847341341</v>
      </c>
      <c r="V20" s="11">
        <f t="shared" si="3"/>
        <v>-0.11824123588829483</v>
      </c>
      <c r="W20" s="10">
        <v>40.178571428571431</v>
      </c>
      <c r="X20" s="10">
        <v>49.275362318840578</v>
      </c>
      <c r="Y20" s="10">
        <v>48.958333333333336</v>
      </c>
      <c r="Z20" s="11">
        <f t="shared" si="4"/>
        <v>0.22640901771336552</v>
      </c>
      <c r="AA20" s="11">
        <f t="shared" si="4"/>
        <v>-6.4338235294116863E-3</v>
      </c>
      <c r="AB20" s="10">
        <v>55.102040816326529</v>
      </c>
      <c r="AC20" s="10">
        <v>65.625</v>
      </c>
      <c r="AD20" s="11">
        <f t="shared" si="5"/>
        <v>0.19097222222222232</v>
      </c>
      <c r="AE20" s="10">
        <v>43.28358208955224</v>
      </c>
      <c r="AF20" s="10">
        <v>38.888888888888886</v>
      </c>
      <c r="AG20" s="11">
        <f t="shared" si="6"/>
        <v>-0.10153256704980851</v>
      </c>
    </row>
    <row r="21" spans="3:33" ht="15" customHeight="1">
      <c r="C21" s="115" t="s">
        <v>84</v>
      </c>
      <c r="D21" s="10" t="s">
        <v>81</v>
      </c>
      <c r="E21" s="10">
        <v>46.745562130177518</v>
      </c>
      <c r="F21" s="10">
        <v>42.168674698795179</v>
      </c>
      <c r="G21" s="10">
        <v>37.815126050420169</v>
      </c>
      <c r="H21" s="10">
        <v>43.157894736842103</v>
      </c>
      <c r="I21" s="11" t="str">
        <f>IFERROR(E21/D21-1,"-")</f>
        <v>-</v>
      </c>
      <c r="J21" s="11">
        <f t="shared" ref="J21:L23" si="8">F21/E21-1</f>
        <v>-9.7910629861217124E-2</v>
      </c>
      <c r="K21" s="11">
        <f t="shared" si="8"/>
        <v>-0.10324129651860736</v>
      </c>
      <c r="L21" s="11">
        <f t="shared" si="8"/>
        <v>0.14128654970760235</v>
      </c>
      <c r="M21" s="10">
        <v>38.135593220338983</v>
      </c>
      <c r="N21" s="10">
        <v>33.87096774193548</v>
      </c>
      <c r="O21" s="10">
        <v>33.333333333333336</v>
      </c>
      <c r="P21" s="11">
        <f t="shared" si="1"/>
        <v>-0.11182795698924741</v>
      </c>
      <c r="Q21" s="11">
        <f t="shared" si="2"/>
        <v>-1.5873015873015706E-2</v>
      </c>
      <c r="R21" s="10">
        <v>40.206185567010309</v>
      </c>
      <c r="S21" s="10">
        <v>37.5</v>
      </c>
      <c r="T21" s="10">
        <v>39.024390243902438</v>
      </c>
      <c r="U21" s="11">
        <f t="shared" si="3"/>
        <v>-6.7307692307692291E-2</v>
      </c>
      <c r="V21" s="11">
        <f t="shared" si="3"/>
        <v>4.0650406504064929E-2</v>
      </c>
      <c r="W21" s="10">
        <v>42.553191489361701</v>
      </c>
      <c r="X21" s="10">
        <v>40.206185567010309</v>
      </c>
      <c r="Y21" s="10">
        <v>47.826086956521742</v>
      </c>
      <c r="Z21" s="11">
        <f t="shared" si="4"/>
        <v>-5.5154639175257758E-2</v>
      </c>
      <c r="AA21" s="11">
        <f t="shared" si="4"/>
        <v>0.18952062430323302</v>
      </c>
      <c r="AB21" s="10">
        <v>44.897959183673471</v>
      </c>
      <c r="AC21" s="10">
        <v>55.882352941176471</v>
      </c>
      <c r="AD21" s="11">
        <f t="shared" si="5"/>
        <v>0.24465240641711228</v>
      </c>
      <c r="AE21" s="10">
        <v>23.80952380952381</v>
      </c>
      <c r="AF21" s="10">
        <v>34.482758620689658</v>
      </c>
      <c r="AG21" s="11">
        <f t="shared" si="6"/>
        <v>0.44827586206896552</v>
      </c>
    </row>
    <row r="22" spans="3:33" ht="15" customHeight="1">
      <c r="C22" s="115" t="s">
        <v>65</v>
      </c>
      <c r="D22" s="10">
        <v>36.577181208053702</v>
      </c>
      <c r="E22" s="10">
        <v>42.249240121580549</v>
      </c>
      <c r="F22" s="10">
        <v>45.058139534883722</v>
      </c>
      <c r="G22" s="10">
        <v>41.498559077809801</v>
      </c>
      <c r="H22" s="10">
        <v>41.525423728813557</v>
      </c>
      <c r="I22" s="11">
        <f>E22/D22-1</f>
        <v>0.15507096846155966</v>
      </c>
      <c r="J22" s="11">
        <f>F22/E22-1</f>
        <v>6.6484022084657868E-2</v>
      </c>
      <c r="K22" s="11">
        <f>G22/F22-1</f>
        <v>-7.8999721111834065E-2</v>
      </c>
      <c r="L22" s="11">
        <f>H22/G22-1</f>
        <v>6.4736346516003351E-4</v>
      </c>
      <c r="M22" s="10">
        <v>44.540229885057471</v>
      </c>
      <c r="N22" s="10">
        <v>42.68292682926829</v>
      </c>
      <c r="O22" s="10">
        <v>37.151702786377712</v>
      </c>
      <c r="P22" s="11">
        <f>N22/M22-1</f>
        <v>-4.1699449252557086E-2</v>
      </c>
      <c r="Q22" s="11">
        <f>IFERROR(O22/N22-1,"-")</f>
        <v>-0.12958867757629355</v>
      </c>
      <c r="R22" s="10">
        <v>49.253731343283583</v>
      </c>
      <c r="S22" s="10">
        <v>45.454545454545453</v>
      </c>
      <c r="T22" s="10">
        <v>38.918918918918919</v>
      </c>
      <c r="U22" s="11">
        <f>S22/R22-1</f>
        <v>-7.7134986225895319E-2</v>
      </c>
      <c r="V22" s="11">
        <f>T22/S22-1</f>
        <v>-0.14378378378378376</v>
      </c>
      <c r="W22" s="10">
        <v>48.571428571428569</v>
      </c>
      <c r="X22" s="10">
        <v>45.631067961165051</v>
      </c>
      <c r="Y22" s="10">
        <v>38.624338624338627</v>
      </c>
      <c r="Z22" s="11">
        <f>X22/W22-1</f>
        <v>-6.0536836093660673E-2</v>
      </c>
      <c r="AA22" s="11">
        <f>Y22/X22-1</f>
        <v>-0.15355172801981309</v>
      </c>
      <c r="AB22" s="10">
        <v>58.333333333333336</v>
      </c>
      <c r="AC22" s="10">
        <v>40</v>
      </c>
      <c r="AD22" s="11">
        <f>IFERROR(AC22/AB22-1,"-")</f>
        <v>-0.31428571428571428</v>
      </c>
      <c r="AE22" s="10">
        <v>44.845360824742265</v>
      </c>
      <c r="AF22" s="10">
        <v>40.372670807453417</v>
      </c>
      <c r="AG22" s="11">
        <f>AF22/AE22-1</f>
        <v>-9.9735846362532965E-2</v>
      </c>
    </row>
    <row r="23" spans="3:33" ht="15" customHeight="1">
      <c r="C23" s="115" t="s">
        <v>69</v>
      </c>
      <c r="D23" s="10">
        <v>39.021535580524301</v>
      </c>
      <c r="E23" s="10">
        <v>38.269379345866597</v>
      </c>
      <c r="F23" s="10">
        <v>34.362834155203736</v>
      </c>
      <c r="G23" s="10">
        <v>35.745333674252109</v>
      </c>
      <c r="H23" s="10">
        <v>40.945674044265594</v>
      </c>
      <c r="I23" s="11">
        <f>E23/D23-1</f>
        <v>-1.9275413524041496E-2</v>
      </c>
      <c r="J23" s="11">
        <f t="shared" si="8"/>
        <v>-0.10208018152990506</v>
      </c>
      <c r="K23" s="11">
        <f t="shared" si="8"/>
        <v>4.0232406698590406E-2</v>
      </c>
      <c r="L23" s="11">
        <f t="shared" si="8"/>
        <v>0.14548305570187936</v>
      </c>
      <c r="M23" s="10">
        <v>30.223559759243336</v>
      </c>
      <c r="N23" s="10">
        <v>30.99538009239815</v>
      </c>
      <c r="O23" s="10">
        <v>30.364372469635626</v>
      </c>
      <c r="P23" s="11">
        <f t="shared" si="1"/>
        <v>2.5537042601964322E-2</v>
      </c>
      <c r="Q23" s="11">
        <f t="shared" si="2"/>
        <v>-2.0358118560942717E-2</v>
      </c>
      <c r="R23" s="10">
        <v>30.271739130434781</v>
      </c>
      <c r="S23" s="10">
        <v>32.931937172774866</v>
      </c>
      <c r="T23" s="10">
        <v>34.950926935659758</v>
      </c>
      <c r="U23" s="11">
        <f t="shared" si="3"/>
        <v>8.7877278238882583E-2</v>
      </c>
      <c r="V23" s="11">
        <f t="shared" si="3"/>
        <v>6.1307956233865646E-2</v>
      </c>
      <c r="W23" s="10">
        <v>35.463029432878677</v>
      </c>
      <c r="X23" s="10">
        <v>37.396121883656512</v>
      </c>
      <c r="Y23" s="10">
        <v>41.888111888111887</v>
      </c>
      <c r="Z23" s="11">
        <f t="shared" si="4"/>
        <v>5.451007659784457E-2</v>
      </c>
      <c r="AA23" s="11">
        <f t="shared" si="4"/>
        <v>0.12011914011913993</v>
      </c>
      <c r="AB23" s="10">
        <v>45.141065830721004</v>
      </c>
      <c r="AC23" s="10">
        <v>52.74566473988439</v>
      </c>
      <c r="AD23" s="11">
        <f t="shared" si="5"/>
        <v>0.16846298972382767</v>
      </c>
      <c r="AE23" s="10">
        <v>29.467084639498431</v>
      </c>
      <c r="AF23" s="10">
        <v>26.826484018264839</v>
      </c>
      <c r="AG23" s="11">
        <f t="shared" si="6"/>
        <v>-8.9611872146118654E-2</v>
      </c>
    </row>
    <row r="24" spans="3:33" ht="15" customHeight="1">
      <c r="C24" s="293" t="s">
        <v>178</v>
      </c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</row>
    <row r="25" spans="3:33" ht="31.5" customHeight="1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3:33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3:33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3:33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3:33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3:33">
      <c r="C30" s="12"/>
      <c r="D30" s="12"/>
      <c r="E30" s="12"/>
      <c r="J30" s="12"/>
      <c r="K30" s="12"/>
      <c r="L30" s="12"/>
    </row>
    <row r="31" spans="3:33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3:33">
      <c r="C32" s="12"/>
      <c r="D32" s="12"/>
      <c r="E32" s="12"/>
    </row>
    <row r="34" spans="3:5">
      <c r="C34" s="12"/>
      <c r="D34" s="12"/>
      <c r="E34" s="12"/>
    </row>
    <row r="79" ht="12.75" customHeight="1"/>
  </sheetData>
  <mergeCells count="2">
    <mergeCell ref="C3:AG3"/>
    <mergeCell ref="C24:AG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G153"/>
  <sheetViews>
    <sheetView showGridLines="0" topLeftCell="A16" zoomScaleNormal="100" workbookViewId="0">
      <selection activeCell="C1" sqref="C1"/>
    </sheetView>
  </sheetViews>
  <sheetFormatPr baseColWidth="10" defaultRowHeight="12.75"/>
  <cols>
    <col min="1" max="2" width="11.42578125" style="127"/>
    <col min="3" max="3" width="25.28515625" style="127" customWidth="1"/>
    <col min="4" max="12" width="9.7109375" style="127" customWidth="1"/>
    <col min="13" max="16384" width="11.42578125" style="127"/>
  </cols>
  <sheetData>
    <row r="2" spans="3:12" ht="15" customHeight="1"/>
    <row r="3" spans="3:12" ht="18" customHeight="1">
      <c r="C3" s="287" t="s">
        <v>336</v>
      </c>
      <c r="D3" s="287"/>
      <c r="E3" s="287"/>
      <c r="F3" s="287"/>
      <c r="G3" s="287"/>
      <c r="H3" s="287"/>
      <c r="I3" s="287"/>
      <c r="J3" s="287"/>
      <c r="K3" s="287"/>
      <c r="L3" s="287"/>
    </row>
    <row r="4" spans="3:12" ht="25.5" customHeight="1">
      <c r="C4" s="7"/>
      <c r="D4" s="7">
        <f>actualizaciones!A7</f>
        <v>2007</v>
      </c>
      <c r="E4" s="7">
        <f>actualizaciones!B7</f>
        <v>2008</v>
      </c>
      <c r="F4" s="7">
        <f>actualizaciones!C7</f>
        <v>2009</v>
      </c>
      <c r="G4" s="7">
        <f>actualizaciones!D7</f>
        <v>2010</v>
      </c>
      <c r="H4" s="7">
        <f>actualizaciones!E7</f>
        <v>2011</v>
      </c>
      <c r="I4" s="8" t="str">
        <f>actualizaciones!I7</f>
        <v>var. 08/07</v>
      </c>
      <c r="J4" s="8" t="str">
        <f>actualizaciones!J7</f>
        <v>var. 09/08</v>
      </c>
      <c r="K4" s="8" t="str">
        <f>actualizaciones!K7</f>
        <v>var. 10/09</v>
      </c>
      <c r="L4" s="8" t="str">
        <f>actualizaciones!L7</f>
        <v>var. 11/10</v>
      </c>
    </row>
    <row r="5" spans="3:12">
      <c r="C5" s="26" t="s">
        <v>337</v>
      </c>
      <c r="D5" s="104">
        <f>100-D20-D21</f>
        <v>55.227272727272805</v>
      </c>
      <c r="E5" s="104">
        <f>100-E20-E21</f>
        <v>56.554545454545455</v>
      </c>
      <c r="F5" s="104">
        <f>100-F20-F21</f>
        <v>54.954545454545453</v>
      </c>
      <c r="G5" s="104">
        <f>100-G20-G21</f>
        <v>54.772727272727273</v>
      </c>
      <c r="H5" s="104">
        <f>100-H20-H21</f>
        <v>55.445454545454538</v>
      </c>
      <c r="I5" s="82">
        <f t="shared" ref="I5:L10" si="0">E5/D5-1</f>
        <v>2.4032921810698049E-2</v>
      </c>
      <c r="J5" s="82">
        <f t="shared" si="0"/>
        <v>-2.8291271499758852E-2</v>
      </c>
      <c r="K5" s="82">
        <f t="shared" si="0"/>
        <v>-3.3085194375516158E-3</v>
      </c>
      <c r="L5" s="82">
        <f t="shared" si="0"/>
        <v>1.2282157676348326E-2</v>
      </c>
    </row>
    <row r="6" spans="3:12" ht="15" customHeight="1">
      <c r="C6" s="105" t="s">
        <v>338</v>
      </c>
      <c r="D6" s="190">
        <v>37.937619350732</v>
      </c>
      <c r="E6" s="190">
        <v>39.214259730811207</v>
      </c>
      <c r="F6" s="190">
        <v>37.401109393470946</v>
      </c>
      <c r="G6" s="190">
        <v>36.071688500727802</v>
      </c>
      <c r="H6" s="190">
        <v>36.82582992269213</v>
      </c>
      <c r="I6" s="11">
        <f t="shared" si="0"/>
        <v>3.3651040891014006E-2</v>
      </c>
      <c r="J6" s="11">
        <f t="shared" si="0"/>
        <v>-4.6237015559817962E-2</v>
      </c>
      <c r="K6" s="11">
        <f t="shared" si="0"/>
        <v>-3.5544958807430915E-2</v>
      </c>
      <c r="L6" s="11">
        <f t="shared" si="0"/>
        <v>2.09067402527916E-2</v>
      </c>
    </row>
    <row r="7" spans="3:12" ht="15" customHeight="1">
      <c r="C7" s="105" t="s">
        <v>339</v>
      </c>
      <c r="D7" s="190">
        <v>28.957564575645801</v>
      </c>
      <c r="E7" s="190">
        <v>29.712078005703248</v>
      </c>
      <c r="F7" s="190">
        <v>29.460811561978876</v>
      </c>
      <c r="G7" s="190">
        <v>29.0346352247605</v>
      </c>
      <c r="H7" s="190">
        <v>29.091243223375908</v>
      </c>
      <c r="I7" s="11">
        <f t="shared" si="0"/>
        <v>2.6055831735656954E-2</v>
      </c>
      <c r="J7" s="11">
        <f t="shared" si="0"/>
        <v>-8.4567105564323786E-3</v>
      </c>
      <c r="K7" s="11">
        <f t="shared" si="0"/>
        <v>-1.4465872276525626E-2</v>
      </c>
      <c r="L7" s="11">
        <f t="shared" si="0"/>
        <v>1.9496714243936175E-3</v>
      </c>
    </row>
    <row r="8" spans="3:12" ht="15" customHeight="1">
      <c r="C8" s="105" t="s">
        <v>340</v>
      </c>
      <c r="D8" s="190">
        <v>27.6427235727643</v>
      </c>
      <c r="E8" s="190">
        <v>28.297707387307565</v>
      </c>
      <c r="F8" s="190">
        <v>26.158068057080133</v>
      </c>
      <c r="G8" s="190">
        <v>25.781505282648951</v>
      </c>
      <c r="H8" s="190">
        <v>26.514016691632783</v>
      </c>
      <c r="I8" s="11">
        <f t="shared" si="0"/>
        <v>2.3694619411113393E-2</v>
      </c>
      <c r="J8" s="11">
        <f t="shared" si="0"/>
        <v>-7.5611755431011729E-2</v>
      </c>
      <c r="K8" s="11">
        <f t="shared" si="0"/>
        <v>-1.4395664603726654E-2</v>
      </c>
      <c r="L8" s="11">
        <f t="shared" si="0"/>
        <v>2.8412282407606959E-2</v>
      </c>
    </row>
    <row r="9" spans="3:12" ht="15" customHeight="1">
      <c r="C9" s="105" t="s">
        <v>341</v>
      </c>
      <c r="D9" s="190">
        <v>23.627479160678401</v>
      </c>
      <c r="E9" s="190">
        <v>25.666602723959333</v>
      </c>
      <c r="F9" s="190">
        <v>24.584653798136944</v>
      </c>
      <c r="G9" s="190">
        <v>24.632637277648879</v>
      </c>
      <c r="H9" s="190">
        <v>23.975647468109781</v>
      </c>
      <c r="I9" s="11">
        <f t="shared" si="0"/>
        <v>8.6303052027425053E-2</v>
      </c>
      <c r="J9" s="11">
        <f t="shared" si="0"/>
        <v>-4.215395926989618E-2</v>
      </c>
      <c r="K9" s="11">
        <f t="shared" si="0"/>
        <v>1.9517655162413217E-3</v>
      </c>
      <c r="L9" s="11">
        <f t="shared" si="0"/>
        <v>-2.667151722869876E-2</v>
      </c>
    </row>
    <row r="10" spans="3:12" ht="15" customHeight="1">
      <c r="C10" s="105" t="s">
        <v>342</v>
      </c>
      <c r="D10" s="190">
        <v>20.0729261622607</v>
      </c>
      <c r="E10" s="190">
        <v>21.674562682215743</v>
      </c>
      <c r="F10" s="190">
        <v>20.524733533752393</v>
      </c>
      <c r="G10" s="190">
        <v>20.777443197372023</v>
      </c>
      <c r="H10" s="190">
        <v>20.751276440554339</v>
      </c>
      <c r="I10" s="11">
        <f t="shared" si="0"/>
        <v>7.9790883850621386E-2</v>
      </c>
      <c r="J10" s="11">
        <f t="shared" si="0"/>
        <v>-5.3049704638645334E-2</v>
      </c>
      <c r="K10" s="11">
        <f t="shared" si="0"/>
        <v>1.2312445528418481E-2</v>
      </c>
      <c r="L10" s="11">
        <f t="shared" si="0"/>
        <v>-1.2593829071805285E-3</v>
      </c>
    </row>
    <row r="11" spans="3:12" ht="15" customHeight="1">
      <c r="C11" s="195" t="s">
        <v>343</v>
      </c>
      <c r="D11" s="190" t="s">
        <v>80</v>
      </c>
      <c r="E11" s="190" t="s">
        <v>80</v>
      </c>
      <c r="F11" s="190" t="s">
        <v>80</v>
      </c>
      <c r="G11" s="190" t="s">
        <v>80</v>
      </c>
      <c r="H11" s="190">
        <v>18.863636363636363</v>
      </c>
      <c r="I11" s="11" t="str">
        <f>IFERROR(E11/D11-1,"-")</f>
        <v>-</v>
      </c>
      <c r="J11" s="11" t="str">
        <f>IFERROR(F11/E11-1,"-")</f>
        <v>-</v>
      </c>
      <c r="K11" s="11" t="str">
        <f>IFERROR(G11/F11-1,"-")</f>
        <v>-</v>
      </c>
      <c r="L11" s="11" t="str">
        <f>IFERROR(H11/G11-1,"-")</f>
        <v>-</v>
      </c>
    </row>
    <row r="12" spans="3:12" ht="15" customHeight="1">
      <c r="C12" s="105" t="s">
        <v>344</v>
      </c>
      <c r="D12" s="190">
        <v>13.0060450631984</v>
      </c>
      <c r="E12" s="190">
        <v>14.051779343152502</v>
      </c>
      <c r="F12" s="190">
        <v>15.202116981476411</v>
      </c>
      <c r="G12" s="190">
        <v>15.866217078283059</v>
      </c>
      <c r="H12" s="190">
        <v>16.920412070380163</v>
      </c>
      <c r="I12" s="11">
        <f t="shared" ref="I12:L16" si="1">E12/D12-1</f>
        <v>8.0403710341823142E-2</v>
      </c>
      <c r="J12" s="11">
        <f t="shared" si="1"/>
        <v>8.1864197425251639E-2</v>
      </c>
      <c r="K12" s="11">
        <f t="shared" si="1"/>
        <v>4.3684711650084251E-2</v>
      </c>
      <c r="L12" s="11">
        <f t="shared" si="1"/>
        <v>6.6442743528325687E-2</v>
      </c>
    </row>
    <row r="13" spans="3:12" ht="15" customHeight="1">
      <c r="C13" s="105" t="s">
        <v>345</v>
      </c>
      <c r="D13" s="190">
        <v>15.7037576198708</v>
      </c>
      <c r="E13" s="190">
        <v>17.026117026117028</v>
      </c>
      <c r="F13" s="190">
        <v>16.527120495085548</v>
      </c>
      <c r="G13" s="190">
        <v>16.192122259619758</v>
      </c>
      <c r="H13" s="190">
        <v>16.653024101864485</v>
      </c>
      <c r="I13" s="11">
        <f t="shared" si="1"/>
        <v>8.4206559872840758E-2</v>
      </c>
      <c r="J13" s="11">
        <f t="shared" si="1"/>
        <v>-2.9307711809219317E-2</v>
      </c>
      <c r="K13" s="11">
        <f t="shared" si="1"/>
        <v>-2.0269606890408021E-2</v>
      </c>
      <c r="L13" s="11">
        <f t="shared" si="1"/>
        <v>2.8464572762900486E-2</v>
      </c>
    </row>
    <row r="14" spans="3:12" ht="15" customHeight="1">
      <c r="C14" s="105" t="s">
        <v>346</v>
      </c>
      <c r="D14" s="190">
        <v>13.9</v>
      </c>
      <c r="E14" s="190">
        <v>14.963636363636363</v>
      </c>
      <c r="F14" s="190">
        <v>14.809090909090909</v>
      </c>
      <c r="G14" s="190">
        <v>15.145454545454545</v>
      </c>
      <c r="H14" s="190">
        <v>15.027272727272727</v>
      </c>
      <c r="I14" s="11">
        <f t="shared" si="1"/>
        <v>7.6520601700457824E-2</v>
      </c>
      <c r="J14" s="11">
        <f t="shared" si="1"/>
        <v>-1.0328068043742422E-2</v>
      </c>
      <c r="K14" s="11">
        <f t="shared" si="1"/>
        <v>2.2713321055862545E-2</v>
      </c>
      <c r="L14" s="11">
        <f t="shared" si="1"/>
        <v>-7.8031212484993562E-3</v>
      </c>
    </row>
    <row r="15" spans="3:12" ht="15" customHeight="1">
      <c r="C15" s="105" t="s">
        <v>347</v>
      </c>
      <c r="D15" s="190">
        <v>10.246386035094099</v>
      </c>
      <c r="E15" s="190">
        <v>10.538279687215857</v>
      </c>
      <c r="F15" s="190">
        <v>10.536363636363637</v>
      </c>
      <c r="G15" s="190">
        <v>10.737339758159832</v>
      </c>
      <c r="H15" s="190">
        <v>10.6</v>
      </c>
      <c r="I15" s="11">
        <f t="shared" si="1"/>
        <v>2.8487473644074557E-2</v>
      </c>
      <c r="J15" s="11">
        <f t="shared" si="1"/>
        <v>-1.8181818181806086E-4</v>
      </c>
      <c r="K15" s="11">
        <f t="shared" si="1"/>
        <v>1.9074524070389565E-2</v>
      </c>
      <c r="L15" s="11">
        <f t="shared" si="1"/>
        <v>-1.2790855207451268E-2</v>
      </c>
    </row>
    <row r="16" spans="3:12" ht="15" customHeight="1">
      <c r="C16" s="105" t="s">
        <v>348</v>
      </c>
      <c r="D16" s="190">
        <v>10.147314484399301</v>
      </c>
      <c r="E16" s="190">
        <v>11.465084436330443</v>
      </c>
      <c r="F16" s="190">
        <v>10.752196193265007</v>
      </c>
      <c r="G16" s="190">
        <v>10.812047972168818</v>
      </c>
      <c r="H16" s="190">
        <v>10.48062865497076</v>
      </c>
      <c r="I16" s="11">
        <f t="shared" si="1"/>
        <v>0.12986391167407985</v>
      </c>
      <c r="J16" s="11">
        <f t="shared" si="1"/>
        <v>-6.2179066104951053E-2</v>
      </c>
      <c r="K16" s="11">
        <f t="shared" si="1"/>
        <v>5.5664701264752647E-3</v>
      </c>
      <c r="L16" s="11">
        <f t="shared" si="1"/>
        <v>-3.0652779015701848E-2</v>
      </c>
    </row>
    <row r="17" spans="3:12" ht="15" customHeight="1">
      <c r="C17" s="195" t="s">
        <v>349</v>
      </c>
      <c r="D17" s="190" t="s">
        <v>80</v>
      </c>
      <c r="E17" s="190" t="s">
        <v>80</v>
      </c>
      <c r="F17" s="190" t="s">
        <v>80</v>
      </c>
      <c r="G17" s="190" t="s">
        <v>80</v>
      </c>
      <c r="H17" s="190">
        <v>8.9818181818181824</v>
      </c>
      <c r="I17" s="11" t="str">
        <f>IFERROR(E17/D17-1,"-")</f>
        <v>-</v>
      </c>
      <c r="J17" s="11" t="str">
        <f>IFERROR(F17/E17-1,"-")</f>
        <v>-</v>
      </c>
      <c r="K17" s="11" t="str">
        <f>IFERROR(G17/F17-1,"-")</f>
        <v>-</v>
      </c>
      <c r="L17" s="11" t="str">
        <f>IFERROR(H17/G17-1,"-")</f>
        <v>-</v>
      </c>
    </row>
    <row r="18" spans="3:12" ht="15" customHeight="1">
      <c r="C18" s="105" t="s">
        <v>350</v>
      </c>
      <c r="D18" s="190">
        <v>6.9551777434312196</v>
      </c>
      <c r="E18" s="190">
        <v>7.4461314664969542</v>
      </c>
      <c r="F18" s="190">
        <v>7.4909090909090912</v>
      </c>
      <c r="G18" s="190">
        <v>7.7181818181818178</v>
      </c>
      <c r="H18" s="190">
        <v>7.8650663757046733</v>
      </c>
      <c r="I18" s="11">
        <f t="shared" ref="I18:L21" si="2">E18/D18-1</f>
        <v>7.058823529411784E-2</v>
      </c>
      <c r="J18" s="11">
        <f t="shared" si="2"/>
        <v>6.0135420135420947E-3</v>
      </c>
      <c r="K18" s="11">
        <f t="shared" si="2"/>
        <v>3.0339805825242649E-2</v>
      </c>
      <c r="L18" s="11">
        <f t="shared" si="2"/>
        <v>1.9030979184351038E-2</v>
      </c>
    </row>
    <row r="19" spans="3:12" ht="15" customHeight="1">
      <c r="C19" s="105" t="s">
        <v>351</v>
      </c>
      <c r="D19" s="190">
        <v>4.0727272727272696</v>
      </c>
      <c r="E19" s="190">
        <v>4.2454545454545451</v>
      </c>
      <c r="F19" s="190">
        <v>2.9090909090909092</v>
      </c>
      <c r="G19" s="190" t="s">
        <v>80</v>
      </c>
      <c r="H19" s="190" t="s">
        <v>80</v>
      </c>
      <c r="I19" s="11">
        <f t="shared" si="2"/>
        <v>4.2410714285715079E-2</v>
      </c>
      <c r="J19" s="11">
        <f t="shared" si="2"/>
        <v>-0.31477516059957167</v>
      </c>
      <c r="K19" s="11" t="e">
        <f t="shared" si="2"/>
        <v>#VALUE!</v>
      </c>
      <c r="L19" s="11" t="str">
        <f>IFERROR(H19/G19-1,"-")</f>
        <v>-</v>
      </c>
    </row>
    <row r="20" spans="3:12" ht="15" customHeight="1">
      <c r="C20" s="106" t="s">
        <v>352</v>
      </c>
      <c r="D20" s="107">
        <v>33.736363636363599</v>
      </c>
      <c r="E20" s="107">
        <v>30.236363636363638</v>
      </c>
      <c r="F20" s="107">
        <v>40.436363636363637</v>
      </c>
      <c r="G20" s="107">
        <v>37.136363636363633</v>
      </c>
      <c r="H20" s="107">
        <v>37.918181818181822</v>
      </c>
      <c r="I20" s="137">
        <f t="shared" si="2"/>
        <v>-0.10374562112637997</v>
      </c>
      <c r="J20" s="137">
        <f t="shared" si="2"/>
        <v>0.3373421527360192</v>
      </c>
      <c r="K20" s="137">
        <f t="shared" si="2"/>
        <v>-8.1609712230215958E-2</v>
      </c>
      <c r="L20" s="137">
        <f t="shared" si="2"/>
        <v>2.1052631578947656E-2</v>
      </c>
    </row>
    <row r="21" spans="3:12" ht="15" customHeight="1">
      <c r="C21" s="140" t="s">
        <v>126</v>
      </c>
      <c r="D21" s="192">
        <v>11.0363636363636</v>
      </c>
      <c r="E21" s="192">
        <v>13.209090909090909</v>
      </c>
      <c r="F21" s="192">
        <v>4.6090909090909093</v>
      </c>
      <c r="G21" s="192">
        <v>8.0909090909090917</v>
      </c>
      <c r="H21" s="192">
        <v>6.6363636363636367</v>
      </c>
      <c r="I21" s="176">
        <f t="shared" si="2"/>
        <v>0.19686985172982285</v>
      </c>
      <c r="J21" s="176">
        <f t="shared" si="2"/>
        <v>-0.65106675843083273</v>
      </c>
      <c r="K21" s="176">
        <f t="shared" si="2"/>
        <v>0.75542406311637089</v>
      </c>
      <c r="L21" s="176">
        <f t="shared" si="2"/>
        <v>-0.1797752808988764</v>
      </c>
    </row>
    <row r="22" spans="3:12" ht="60" customHeight="1">
      <c r="C22" s="285" t="s">
        <v>353</v>
      </c>
      <c r="D22" s="285"/>
      <c r="E22" s="285"/>
      <c r="F22" s="285"/>
      <c r="G22" s="285"/>
      <c r="H22" s="285"/>
      <c r="I22" s="285"/>
      <c r="J22" s="285"/>
      <c r="K22" s="285"/>
      <c r="L22" s="285"/>
    </row>
    <row r="25" spans="3:12">
      <c r="D25" s="179"/>
      <c r="E25" s="179"/>
      <c r="F25" s="179"/>
      <c r="G25" s="179"/>
      <c r="H25" s="179"/>
      <c r="I25" s="179"/>
      <c r="J25" s="179"/>
      <c r="K25" s="179"/>
      <c r="L25" s="179"/>
    </row>
    <row r="26" spans="3:12">
      <c r="D26" s="179"/>
      <c r="E26" s="179"/>
      <c r="F26" s="179"/>
      <c r="G26" s="179"/>
      <c r="H26" s="179"/>
      <c r="I26" s="179"/>
      <c r="J26" s="179"/>
      <c r="K26" s="179"/>
      <c r="L26" s="179"/>
    </row>
    <row r="27" spans="3:12">
      <c r="D27" s="179"/>
      <c r="E27" s="179"/>
      <c r="F27" s="179"/>
      <c r="G27" s="179"/>
      <c r="H27" s="179"/>
      <c r="I27" s="179"/>
      <c r="J27" s="179"/>
      <c r="K27" s="179"/>
      <c r="L27" s="179"/>
    </row>
    <row r="28" spans="3:12">
      <c r="D28" s="179"/>
      <c r="E28" s="179"/>
      <c r="F28" s="179"/>
      <c r="G28" s="179"/>
      <c r="H28" s="179"/>
      <c r="I28" s="179"/>
      <c r="J28" s="179"/>
      <c r="K28" s="179"/>
      <c r="L28" s="179"/>
    </row>
    <row r="29" spans="3:12">
      <c r="D29" s="179"/>
      <c r="E29" s="179"/>
      <c r="F29" s="179"/>
      <c r="G29" s="179"/>
      <c r="H29" s="179"/>
      <c r="I29" s="179"/>
      <c r="J29" s="179"/>
      <c r="K29" s="179"/>
      <c r="L29" s="179"/>
    </row>
    <row r="30" spans="3:12">
      <c r="D30" s="179"/>
      <c r="E30" s="179"/>
      <c r="F30" s="179"/>
      <c r="G30" s="179"/>
      <c r="H30" s="179"/>
      <c r="I30" s="179"/>
      <c r="J30" s="179"/>
      <c r="K30" s="179"/>
      <c r="L30" s="179"/>
    </row>
    <row r="31" spans="3:12" ht="15.75" customHeight="1">
      <c r="D31" s="179"/>
      <c r="E31" s="179"/>
      <c r="F31" s="179"/>
      <c r="G31" s="179"/>
      <c r="H31" s="179"/>
      <c r="I31" s="179"/>
      <c r="J31" s="179"/>
      <c r="K31" s="179"/>
      <c r="L31" s="179"/>
    </row>
    <row r="32" spans="3:12">
      <c r="D32" s="179"/>
      <c r="E32" s="179"/>
      <c r="F32" s="179"/>
      <c r="G32" s="179"/>
      <c r="H32" s="179"/>
      <c r="I32" s="179"/>
      <c r="J32" s="179"/>
      <c r="K32" s="179"/>
      <c r="L32" s="179"/>
    </row>
    <row r="33" spans="4:12">
      <c r="D33" s="179"/>
      <c r="E33" s="179"/>
      <c r="F33" s="179"/>
      <c r="G33" s="179"/>
      <c r="H33" s="179"/>
      <c r="I33" s="179"/>
      <c r="J33" s="179"/>
      <c r="K33" s="179"/>
      <c r="L33" s="179"/>
    </row>
    <row r="34" spans="4:12">
      <c r="D34" s="179"/>
      <c r="E34" s="179"/>
      <c r="F34" s="179"/>
      <c r="G34" s="179"/>
      <c r="H34" s="179"/>
      <c r="I34" s="179"/>
      <c r="J34" s="179"/>
      <c r="K34" s="179"/>
      <c r="L34" s="179"/>
    </row>
    <row r="35" spans="4:12">
      <c r="D35" s="179"/>
      <c r="E35" s="179"/>
      <c r="F35" s="179"/>
      <c r="G35" s="179"/>
      <c r="H35" s="179"/>
      <c r="I35" s="179"/>
      <c r="J35" s="179"/>
      <c r="K35" s="179"/>
      <c r="L35" s="179"/>
    </row>
    <row r="36" spans="4:12">
      <c r="D36" s="179"/>
      <c r="E36" s="179"/>
    </row>
    <row r="37" spans="4:12">
      <c r="D37" s="179"/>
      <c r="E37" s="179"/>
    </row>
    <row r="38" spans="4:12">
      <c r="F38" s="179"/>
      <c r="G38" s="179"/>
      <c r="H38" s="179"/>
      <c r="I38" s="179"/>
      <c r="J38" s="179"/>
      <c r="K38" s="179"/>
      <c r="L38" s="179"/>
    </row>
    <row r="39" spans="4:12">
      <c r="F39" s="179"/>
      <c r="G39" s="179"/>
      <c r="H39" s="179"/>
      <c r="I39" s="179"/>
      <c r="J39" s="179"/>
      <c r="K39" s="179"/>
      <c r="L39" s="179"/>
    </row>
    <row r="78" spans="8:10" ht="13.5" thickBot="1"/>
    <row r="79" spans="8:10">
      <c r="H79" s="313" t="e">
        <f>#REF!</f>
        <v>#REF!</v>
      </c>
      <c r="I79" s="167" t="s">
        <v>280</v>
      </c>
      <c r="J79" s="101">
        <v>370.63800183376026</v>
      </c>
    </row>
    <row r="80" spans="8:10">
      <c r="H80" s="314"/>
      <c r="I80" s="169" t="s">
        <v>281</v>
      </c>
      <c r="J80" s="100">
        <v>386.67056132651487</v>
      </c>
    </row>
    <row r="81" spans="8:10">
      <c r="H81" s="314"/>
      <c r="I81" s="169" t="s">
        <v>282</v>
      </c>
      <c r="J81" s="100">
        <v>360.34118135116063</v>
      </c>
    </row>
    <row r="82" spans="8:10">
      <c r="H82" s="314"/>
      <c r="I82" s="169" t="s">
        <v>283</v>
      </c>
      <c r="J82" s="100">
        <v>480.92383289801654</v>
      </c>
    </row>
    <row r="83" spans="8:10">
      <c r="H83" s="314"/>
      <c r="I83" s="169" t="s">
        <v>284</v>
      </c>
      <c r="J83" s="100">
        <v>508.64853061819082</v>
      </c>
    </row>
    <row r="84" spans="8:10">
      <c r="H84" s="314"/>
      <c r="I84" s="169" t="s">
        <v>285</v>
      </c>
      <c r="J84" s="100">
        <v>372.15946326805039</v>
      </c>
    </row>
    <row r="85" spans="8:10">
      <c r="H85" s="314"/>
      <c r="I85" s="169" t="s">
        <v>286</v>
      </c>
      <c r="J85" s="100">
        <v>676.58636837593713</v>
      </c>
    </row>
    <row r="86" spans="8:10">
      <c r="H86" s="314"/>
      <c r="I86" s="169" t="s">
        <v>287</v>
      </c>
      <c r="J86" s="100">
        <v>443.98683694728879</v>
      </c>
    </row>
    <row r="87" spans="8:10">
      <c r="H87" s="314"/>
      <c r="I87" s="170" t="s">
        <v>288</v>
      </c>
      <c r="J87" s="100">
        <v>371.09264673635397</v>
      </c>
    </row>
    <row r="88" spans="8:10">
      <c r="H88" s="314"/>
      <c r="I88" s="170" t="s">
        <v>289</v>
      </c>
      <c r="J88" s="100">
        <v>447.39458738944467</v>
      </c>
    </row>
    <row r="89" spans="8:10">
      <c r="H89" s="314"/>
      <c r="I89" s="170" t="s">
        <v>290</v>
      </c>
      <c r="J89" s="100">
        <v>369.72960182244242</v>
      </c>
    </row>
    <row r="90" spans="8:10">
      <c r="H90" s="314"/>
      <c r="I90" s="170" t="s">
        <v>291</v>
      </c>
      <c r="J90" s="100">
        <v>375.17864233872353</v>
      </c>
    </row>
    <row r="91" spans="8:10">
      <c r="H91" s="314"/>
      <c r="I91" s="170" t="s">
        <v>292</v>
      </c>
      <c r="J91" s="100">
        <v>369.26865560663077</v>
      </c>
    </row>
    <row r="92" spans="8:10">
      <c r="H92" s="314"/>
      <c r="I92" s="170" t="s">
        <v>293</v>
      </c>
      <c r="J92" s="100">
        <v>661.3921966723309</v>
      </c>
    </row>
    <row r="93" spans="8:10">
      <c r="H93" s="314"/>
      <c r="I93" s="170" t="s">
        <v>294</v>
      </c>
      <c r="J93" s="100">
        <v>818.18480377769708</v>
      </c>
    </row>
    <row r="94" spans="8:10">
      <c r="H94" s="314"/>
      <c r="I94" s="170" t="s">
        <v>295</v>
      </c>
      <c r="J94" s="100">
        <v>427.39924771462648</v>
      </c>
    </row>
    <row r="106" spans="10:10">
      <c r="J106" s="100">
        <v>360.34118135116063</v>
      </c>
    </row>
    <row r="108" spans="10:10">
      <c r="J108" s="100">
        <v>386.67056132651487</v>
      </c>
    </row>
    <row r="111" spans="10:10">
      <c r="J111" s="101">
        <v>370.63800183376026</v>
      </c>
    </row>
    <row r="112" spans="10:10">
      <c r="J112" s="100">
        <v>480.92383289801654</v>
      </c>
    </row>
    <row r="127" spans="9:10" ht="13.5" thickBot="1"/>
    <row r="128" spans="9:10">
      <c r="I128" s="133" t="e">
        <f>#REF!</f>
        <v>#REF!</v>
      </c>
      <c r="J128" s="172" t="e">
        <f>#REF!</f>
        <v>#REF!</v>
      </c>
    </row>
    <row r="129" spans="9:10">
      <c r="I129" s="194" t="e">
        <f t="shared" ref="I129:J143" si="3">#REF!</f>
        <v>#REF!</v>
      </c>
      <c r="J129" s="98" t="e">
        <f t="shared" si="3"/>
        <v>#REF!</v>
      </c>
    </row>
    <row r="130" spans="9:10">
      <c r="I130" s="194" t="e">
        <f t="shared" si="3"/>
        <v>#REF!</v>
      </c>
      <c r="J130" s="98" t="e">
        <f t="shared" si="3"/>
        <v>#REF!</v>
      </c>
    </row>
    <row r="131" spans="9:10">
      <c r="I131" s="194" t="e">
        <f t="shared" si="3"/>
        <v>#REF!</v>
      </c>
      <c r="J131" s="98" t="e">
        <f t="shared" si="3"/>
        <v>#REF!</v>
      </c>
    </row>
    <row r="132" spans="9:10">
      <c r="I132" s="194" t="e">
        <f t="shared" si="3"/>
        <v>#REF!</v>
      </c>
      <c r="J132" s="98" t="e">
        <f t="shared" si="3"/>
        <v>#REF!</v>
      </c>
    </row>
    <row r="133" spans="9:10">
      <c r="I133" s="194" t="e">
        <f t="shared" si="3"/>
        <v>#REF!</v>
      </c>
      <c r="J133" s="98" t="e">
        <f t="shared" si="3"/>
        <v>#REF!</v>
      </c>
    </row>
    <row r="134" spans="9:10">
      <c r="I134" s="194" t="e">
        <f t="shared" si="3"/>
        <v>#REF!</v>
      </c>
      <c r="J134" s="98" t="e">
        <f t="shared" si="3"/>
        <v>#REF!</v>
      </c>
    </row>
    <row r="135" spans="9:10">
      <c r="I135" s="194" t="e">
        <f t="shared" si="3"/>
        <v>#REF!</v>
      </c>
      <c r="J135" s="98" t="e">
        <f t="shared" si="3"/>
        <v>#REF!</v>
      </c>
    </row>
    <row r="136" spans="9:10">
      <c r="I136" s="194" t="e">
        <f t="shared" si="3"/>
        <v>#REF!</v>
      </c>
      <c r="J136" s="98" t="e">
        <f t="shared" si="3"/>
        <v>#REF!</v>
      </c>
    </row>
    <row r="137" spans="9:10">
      <c r="I137" s="194" t="e">
        <f t="shared" si="3"/>
        <v>#REF!</v>
      </c>
      <c r="J137" s="98" t="e">
        <f t="shared" si="3"/>
        <v>#REF!</v>
      </c>
    </row>
    <row r="138" spans="9:10">
      <c r="I138" s="194" t="e">
        <f t="shared" si="3"/>
        <v>#REF!</v>
      </c>
      <c r="J138" s="98" t="e">
        <f t="shared" si="3"/>
        <v>#REF!</v>
      </c>
    </row>
    <row r="139" spans="9:10">
      <c r="I139" s="194" t="e">
        <f t="shared" si="3"/>
        <v>#REF!</v>
      </c>
      <c r="J139" s="98" t="e">
        <f t="shared" si="3"/>
        <v>#REF!</v>
      </c>
    </row>
    <row r="140" spans="9:10">
      <c r="I140" s="194" t="e">
        <f t="shared" si="3"/>
        <v>#REF!</v>
      </c>
      <c r="J140" s="98" t="e">
        <f t="shared" si="3"/>
        <v>#REF!</v>
      </c>
    </row>
    <row r="141" spans="9:10">
      <c r="I141" s="194" t="e">
        <f t="shared" si="3"/>
        <v>#REF!</v>
      </c>
      <c r="J141" s="98" t="e">
        <f t="shared" si="3"/>
        <v>#REF!</v>
      </c>
    </row>
    <row r="142" spans="9:10">
      <c r="I142" s="194" t="e">
        <f t="shared" si="3"/>
        <v>#REF!</v>
      </c>
      <c r="J142" s="98" t="e">
        <f t="shared" si="3"/>
        <v>#REF!</v>
      </c>
    </row>
    <row r="143" spans="9:10">
      <c r="I143" s="194" t="e">
        <f t="shared" si="3"/>
        <v>#REF!</v>
      </c>
      <c r="J143" s="98" t="e">
        <f t="shared" si="3"/>
        <v>#REF!</v>
      </c>
    </row>
    <row r="152" spans="4:5" ht="13.5" thickBot="1"/>
    <row r="153" spans="4:5">
      <c r="D153" s="133" t="e">
        <f>#REF!</f>
        <v>#REF!</v>
      </c>
      <c r="E153" s="103" t="e">
        <f>#REF!</f>
        <v>#REF!</v>
      </c>
    </row>
  </sheetData>
  <mergeCells count="3">
    <mergeCell ref="C3:L3"/>
    <mergeCell ref="C22:L22"/>
    <mergeCell ref="H79:H9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G34"/>
  <sheetViews>
    <sheetView showGridLines="0" topLeftCell="A13" zoomScaleNormal="100" workbookViewId="0">
      <selection activeCell="C1" sqref="C1"/>
    </sheetView>
  </sheetViews>
  <sheetFormatPr baseColWidth="10" defaultRowHeight="12.75"/>
  <cols>
    <col min="3" max="3" width="22" customWidth="1"/>
    <col min="4" max="12" width="9.7109375" customWidth="1"/>
    <col min="13" max="13" width="20.42578125" customWidth="1"/>
    <col min="14" max="14" width="17.5703125" customWidth="1"/>
    <col min="15" max="15" width="21.42578125" customWidth="1"/>
    <col min="16" max="16" width="18.85546875" customWidth="1"/>
    <col min="17" max="17" width="11.42578125" customWidth="1"/>
    <col min="18" max="18" width="21.7109375" customWidth="1"/>
    <col min="19" max="19" width="20.7109375" customWidth="1"/>
    <col min="20" max="20" width="19.5703125" customWidth="1"/>
    <col min="21" max="21" width="21" customWidth="1"/>
    <col min="22" max="22" width="18.140625" customWidth="1"/>
    <col min="23" max="23" width="25.42578125" bestFit="1" customWidth="1"/>
    <col min="24" max="24" width="19" customWidth="1"/>
    <col min="25" max="25" width="19.85546875" customWidth="1"/>
    <col min="26" max="26" width="20.42578125" customWidth="1"/>
    <col min="27" max="27" width="17.5703125" customWidth="1"/>
    <col min="28" max="28" width="21.42578125" customWidth="1"/>
    <col min="29" max="29" width="18.85546875" bestFit="1" customWidth="1"/>
    <col min="30" max="30" width="27.5703125" bestFit="1" customWidth="1"/>
    <col min="31" max="31" width="19.85546875" bestFit="1" customWidth="1"/>
  </cols>
  <sheetData>
    <row r="2" spans="3:12" ht="32.25" customHeight="1"/>
    <row r="3" spans="3:12" ht="36" customHeight="1">
      <c r="C3" s="305" t="s">
        <v>354</v>
      </c>
      <c r="D3" s="305"/>
      <c r="E3" s="305"/>
      <c r="F3" s="305"/>
      <c r="G3" s="305"/>
      <c r="H3" s="305"/>
      <c r="I3" s="305"/>
      <c r="J3" s="305"/>
      <c r="K3" s="305"/>
      <c r="L3" s="305"/>
    </row>
    <row r="4" spans="3:12" ht="14.25" customHeight="1">
      <c r="C4" s="7"/>
      <c r="D4" s="7">
        <f>actualizaciones!$A$7</f>
        <v>2007</v>
      </c>
      <c r="E4" s="7">
        <f>actualizaciones!$B$7</f>
        <v>2008</v>
      </c>
      <c r="F4" s="7">
        <f>actualizaciones!$C$7</f>
        <v>2009</v>
      </c>
      <c r="G4" s="7">
        <f>actualizaciones!$D$7</f>
        <v>2010</v>
      </c>
      <c r="H4" s="7">
        <f>actualizaciones!$E$7</f>
        <v>2011</v>
      </c>
      <c r="I4" s="8" t="str">
        <f>actualizaciones!$I$7</f>
        <v>var. 08/07</v>
      </c>
      <c r="J4" s="8" t="str">
        <f>actualizaciones!$J$7</f>
        <v>var. 09/08</v>
      </c>
      <c r="K4" s="8" t="str">
        <f>actualizaciones!$K$7</f>
        <v>var. 10/09</v>
      </c>
      <c r="L4" s="8" t="str">
        <f>actualizaciones!$L$7</f>
        <v>var. 11/10</v>
      </c>
    </row>
    <row r="5" spans="3:12" ht="15" customHeight="1">
      <c r="C5" s="115" t="s">
        <v>83</v>
      </c>
      <c r="D5" s="10">
        <v>75.757575757575808</v>
      </c>
      <c r="E5" s="10">
        <v>80.188679245283012</v>
      </c>
      <c r="F5" s="10">
        <v>80.769230769230774</v>
      </c>
      <c r="G5" s="10">
        <v>79.55801104972376</v>
      </c>
      <c r="H5" s="10">
        <v>88.142292490118578</v>
      </c>
      <c r="I5" s="11">
        <f t="shared" ref="I5:L23" si="0">E5/D5-1</f>
        <v>5.8490566037735059E-2</v>
      </c>
      <c r="J5" s="11">
        <f t="shared" si="0"/>
        <v>7.2398190045250832E-3</v>
      </c>
      <c r="K5" s="11">
        <f t="shared" si="0"/>
        <v>-1.4996053670086829E-2</v>
      </c>
      <c r="L5" s="11">
        <f>H5/G5-1</f>
        <v>0.10789964866051815</v>
      </c>
    </row>
    <row r="6" spans="3:12" ht="15" customHeight="1">
      <c r="C6" s="115" t="s">
        <v>79</v>
      </c>
      <c r="D6" s="10">
        <v>100</v>
      </c>
      <c r="E6" s="10">
        <v>84.025695931477514</v>
      </c>
      <c r="F6" s="10">
        <v>81.036610448375157</v>
      </c>
      <c r="G6" s="10">
        <v>82.941903584672431</v>
      </c>
      <c r="H6" s="10">
        <v>83.358856559469118</v>
      </c>
      <c r="I6" s="11">
        <f t="shared" si="0"/>
        <v>-0.15974304068522482</v>
      </c>
      <c r="J6" s="11">
        <f t="shared" si="0"/>
        <v>-3.5573468924791074E-2</v>
      </c>
      <c r="K6" s="11">
        <f t="shared" si="0"/>
        <v>2.3511510732683538E-2</v>
      </c>
      <c r="L6" s="11">
        <f t="shared" si="0"/>
        <v>5.0270485336887383E-3</v>
      </c>
    </row>
    <row r="7" spans="3:12" ht="15" customHeight="1">
      <c r="C7" s="115" t="s">
        <v>142</v>
      </c>
      <c r="D7" s="10">
        <v>78.3783783783784</v>
      </c>
      <c r="E7" s="10">
        <v>76.30331753554502</v>
      </c>
      <c r="F7" s="10">
        <v>79.635258358662611</v>
      </c>
      <c r="G7" s="10">
        <v>74.863387978142072</v>
      </c>
      <c r="H7" s="10">
        <v>83.826879271070609</v>
      </c>
      <c r="I7" s="11">
        <f t="shared" si="0"/>
        <v>-2.6474914201667255E-2</v>
      </c>
      <c r="J7" s="11">
        <f t="shared" si="0"/>
        <v>4.3667050538994445E-2</v>
      </c>
      <c r="K7" s="11">
        <f t="shared" si="0"/>
        <v>-5.9921578442414414E-2</v>
      </c>
      <c r="L7" s="11">
        <f t="shared" si="0"/>
        <v>0.11973130705152712</v>
      </c>
    </row>
    <row r="8" spans="3:12" ht="15" customHeight="1">
      <c r="C8" s="115" t="s">
        <v>82</v>
      </c>
      <c r="D8" s="10">
        <v>78.915135608048999</v>
      </c>
      <c r="E8" s="10">
        <v>82.62779552715655</v>
      </c>
      <c r="F8" s="10">
        <v>79.437812860993461</v>
      </c>
      <c r="G8" s="10">
        <v>81.500392772977222</v>
      </c>
      <c r="H8" s="10">
        <v>82.375851996105155</v>
      </c>
      <c r="I8" s="11">
        <f t="shared" si="0"/>
        <v>4.7046233786473657E-2</v>
      </c>
      <c r="J8" s="11">
        <f t="shared" si="0"/>
        <v>-3.8606653436792593E-2</v>
      </c>
      <c r="K8" s="11">
        <f t="shared" si="0"/>
        <v>2.5964711737381574E-2</v>
      </c>
      <c r="L8" s="11">
        <f t="shared" si="0"/>
        <v>1.0741779190764911E-2</v>
      </c>
    </row>
    <row r="9" spans="3:12" ht="15" customHeight="1">
      <c r="C9" s="115" t="s">
        <v>72</v>
      </c>
      <c r="D9" s="10">
        <v>78.562577447335798</v>
      </c>
      <c r="E9" s="10">
        <v>78.972935461485079</v>
      </c>
      <c r="F9" s="10">
        <v>78.820960698689959</v>
      </c>
      <c r="G9" s="10">
        <v>78.359264497878357</v>
      </c>
      <c r="H9" s="10">
        <v>81.619718309859152</v>
      </c>
      <c r="I9" s="11">
        <f t="shared" si="0"/>
        <v>5.2233267731620625E-3</v>
      </c>
      <c r="J9" s="11">
        <f t="shared" si="0"/>
        <v>-1.924390449804636E-3</v>
      </c>
      <c r="K9" s="11">
        <f t="shared" si="0"/>
        <v>-5.857530747138906E-3</v>
      </c>
      <c r="L9" s="11">
        <f t="shared" si="0"/>
        <v>4.1609040524736907E-2</v>
      </c>
    </row>
    <row r="10" spans="3:12" ht="15" customHeight="1">
      <c r="C10" s="118" t="s">
        <v>71</v>
      </c>
      <c r="D10" s="72">
        <v>79.352226720647792</v>
      </c>
      <c r="E10" s="72">
        <v>75.708502024291505</v>
      </c>
      <c r="F10" s="72">
        <v>77.254901960784309</v>
      </c>
      <c r="G10" s="72">
        <v>77.30263157894737</v>
      </c>
      <c r="H10" s="72">
        <v>80.926430517711168</v>
      </c>
      <c r="I10" s="11">
        <f t="shared" si="0"/>
        <v>-4.5918367346938882E-2</v>
      </c>
      <c r="J10" s="11">
        <f t="shared" si="0"/>
        <v>2.0425710391108076E-2</v>
      </c>
      <c r="K10" s="11">
        <f t="shared" si="0"/>
        <v>6.1781993053711126E-4</v>
      </c>
      <c r="L10" s="11">
        <f t="shared" si="0"/>
        <v>4.6878079888689195E-2</v>
      </c>
    </row>
    <row r="11" spans="3:12" ht="15" customHeight="1">
      <c r="C11" s="115" t="s">
        <v>78</v>
      </c>
      <c r="D11" s="10">
        <v>69.387755102040799</v>
      </c>
      <c r="E11" s="10">
        <v>70.403587443946194</v>
      </c>
      <c r="F11" s="10">
        <v>75.438596491228068</v>
      </c>
      <c r="G11" s="10">
        <v>63.636363636363633</v>
      </c>
      <c r="H11" s="10">
        <v>76.223776223776227</v>
      </c>
      <c r="I11" s="11">
        <f t="shared" si="0"/>
        <v>1.46399366921659E-2</v>
      </c>
      <c r="J11" s="11">
        <f t="shared" si="0"/>
        <v>7.1516370544194796E-2</v>
      </c>
      <c r="K11" s="11">
        <f t="shared" si="0"/>
        <v>-0.15644820295983086</v>
      </c>
      <c r="L11" s="11">
        <f t="shared" si="0"/>
        <v>0.19780219780219799</v>
      </c>
    </row>
    <row r="12" spans="3:12" ht="15" customHeight="1">
      <c r="C12" s="118" t="s">
        <v>77</v>
      </c>
      <c r="D12" s="72">
        <v>75.641025641025607</v>
      </c>
      <c r="E12" s="72">
        <v>78.571428571428569</v>
      </c>
      <c r="F12" s="72">
        <v>76.282051282051285</v>
      </c>
      <c r="G12" s="72">
        <v>67.088607594936704</v>
      </c>
      <c r="H12" s="72">
        <v>70.491803278688522</v>
      </c>
      <c r="I12" s="11">
        <f t="shared" si="0"/>
        <v>3.8740920096852705E-2</v>
      </c>
      <c r="J12" s="11">
        <f t="shared" si="0"/>
        <v>-2.9137529137529095E-2</v>
      </c>
      <c r="K12" s="11">
        <f t="shared" si="0"/>
        <v>-0.12051909371343483</v>
      </c>
      <c r="L12" s="11">
        <f t="shared" si="0"/>
        <v>5.0726879059696861E-2</v>
      </c>
    </row>
    <row r="13" spans="3:12" ht="15" customHeight="1">
      <c r="C13" s="115" t="s">
        <v>84</v>
      </c>
      <c r="D13" s="10">
        <v>100</v>
      </c>
      <c r="E13" s="10">
        <v>63.31360946745562</v>
      </c>
      <c r="F13" s="10">
        <v>56.024096385542165</v>
      </c>
      <c r="G13" s="10">
        <v>52.100840336134453</v>
      </c>
      <c r="H13" s="10">
        <v>62.10526315789474</v>
      </c>
      <c r="I13" s="11">
        <f t="shared" si="0"/>
        <v>-0.36686390532544377</v>
      </c>
      <c r="J13" s="11">
        <f t="shared" si="0"/>
        <v>-0.11513343091994144</v>
      </c>
      <c r="K13" s="11">
        <f t="shared" si="0"/>
        <v>-7.0028011204481766E-2</v>
      </c>
      <c r="L13" s="11">
        <f t="shared" si="0"/>
        <v>0.19202037351443124</v>
      </c>
    </row>
    <row r="14" spans="3:12" ht="15" customHeight="1">
      <c r="C14" s="115" t="s">
        <v>75</v>
      </c>
      <c r="D14" s="10">
        <v>62.209302325581397</v>
      </c>
      <c r="E14" s="10">
        <v>59.00277008310249</v>
      </c>
      <c r="F14" s="10">
        <v>56.349206349206348</v>
      </c>
      <c r="G14" s="10">
        <v>60.582010582010582</v>
      </c>
      <c r="H14" s="10">
        <v>58.469945355191257</v>
      </c>
      <c r="I14" s="11">
        <f>E14/D14-1</f>
        <v>-5.1544256608072159E-2</v>
      </c>
      <c r="J14" s="11">
        <f>F14/E14-1</f>
        <v>-4.4973544973544999E-2</v>
      </c>
      <c r="K14" s="11">
        <f>G14/F14-1</f>
        <v>7.5117370892018753E-2</v>
      </c>
      <c r="L14" s="11">
        <f>H14/G14-1</f>
        <v>-3.4862910730904195E-2</v>
      </c>
    </row>
    <row r="15" spans="3:12" ht="15" customHeight="1">
      <c r="C15" s="115" t="s">
        <v>66</v>
      </c>
      <c r="D15" s="10">
        <v>62.271062271062299</v>
      </c>
      <c r="E15" s="10">
        <v>57.192982456140349</v>
      </c>
      <c r="F15" s="10">
        <v>52.249134948096888</v>
      </c>
      <c r="G15" s="10">
        <v>48.148148148148145</v>
      </c>
      <c r="H15" s="10">
        <v>57.510729613733908</v>
      </c>
      <c r="I15" s="11">
        <f t="shared" si="0"/>
        <v>-8.1547987616099493E-2</v>
      </c>
      <c r="J15" s="11">
        <f t="shared" si="0"/>
        <v>-8.6441505508735417E-2</v>
      </c>
      <c r="K15" s="11">
        <f t="shared" si="0"/>
        <v>-7.8489085111601797E-2</v>
      </c>
      <c r="L15" s="11">
        <f t="shared" si="0"/>
        <v>0.19445361505447356</v>
      </c>
    </row>
    <row r="16" spans="3:12" ht="15" customHeight="1">
      <c r="C16" s="117" t="s">
        <v>74</v>
      </c>
      <c r="D16" s="14">
        <v>55.227272727272698</v>
      </c>
      <c r="E16" s="14">
        <v>56.554545454545455</v>
      </c>
      <c r="F16" s="14">
        <v>54.954545454545453</v>
      </c>
      <c r="G16" s="14">
        <v>54.772727272727273</v>
      </c>
      <c r="H16" s="14">
        <v>55.727272727272727</v>
      </c>
      <c r="I16" s="82">
        <f t="shared" si="0"/>
        <v>2.4032921810700048E-2</v>
      </c>
      <c r="J16" s="82">
        <f t="shared" si="0"/>
        <v>-2.8291271499758852E-2</v>
      </c>
      <c r="K16" s="82">
        <f t="shared" si="0"/>
        <v>-3.3085194375516158E-3</v>
      </c>
      <c r="L16" s="82">
        <f t="shared" si="0"/>
        <v>1.7427385892116121E-2</v>
      </c>
    </row>
    <row r="17" spans="3:12" ht="15" customHeight="1">
      <c r="C17" s="115" t="s">
        <v>73</v>
      </c>
      <c r="D17" s="10">
        <v>55.5555555555556</v>
      </c>
      <c r="E17" s="10">
        <v>51.612903225806448</v>
      </c>
      <c r="F17" s="10">
        <v>48.580441640378552</v>
      </c>
      <c r="G17" s="10">
        <v>51.257861635220124</v>
      </c>
      <c r="H17" s="10">
        <v>54.037267080745345</v>
      </c>
      <c r="I17" s="11">
        <f t="shared" si="0"/>
        <v>-7.0967741935484718E-2</v>
      </c>
      <c r="J17" s="11">
        <f t="shared" si="0"/>
        <v>-5.8753943217665472E-2</v>
      </c>
      <c r="K17" s="11">
        <f t="shared" si="0"/>
        <v>5.5113125867842783E-2</v>
      </c>
      <c r="L17" s="11">
        <f t="shared" si="0"/>
        <v>5.4223983538467468E-2</v>
      </c>
    </row>
    <row r="18" spans="3:12" ht="15" customHeight="1">
      <c r="C18" s="115" t="s">
        <v>70</v>
      </c>
      <c r="D18" s="10">
        <v>58.031088082901597</v>
      </c>
      <c r="E18" s="10">
        <v>50.902527075812273</v>
      </c>
      <c r="F18" s="10">
        <v>52.583586626139819</v>
      </c>
      <c r="G18" s="10">
        <v>50.184501845018453</v>
      </c>
      <c r="H18" s="10">
        <v>53.915662650602407</v>
      </c>
      <c r="I18" s="11">
        <f>E18/D18-1</f>
        <v>-0.12284038164002131</v>
      </c>
      <c r="J18" s="11">
        <f>F18/E18-1</f>
        <v>3.3025070598633466E-2</v>
      </c>
      <c r="K18" s="11">
        <f>G18/F18-1</f>
        <v>-4.5624213467568175E-2</v>
      </c>
      <c r="L18" s="11">
        <f>H18/G18-1</f>
        <v>7.4348866052444951E-2</v>
      </c>
    </row>
    <row r="19" spans="3:12" ht="15" customHeight="1">
      <c r="C19" s="115" t="s">
        <v>67</v>
      </c>
      <c r="D19" s="10">
        <v>52.272727272727302</v>
      </c>
      <c r="E19" s="10">
        <v>46.869409660107337</v>
      </c>
      <c r="F19" s="10">
        <v>46.7687074829932</v>
      </c>
      <c r="G19" s="10">
        <v>44.851485148514854</v>
      </c>
      <c r="H19" s="10">
        <v>49.522983521248918</v>
      </c>
      <c r="I19" s="11">
        <f t="shared" si="0"/>
        <v>-0.10336781519794713</v>
      </c>
      <c r="J19" s="11">
        <f t="shared" si="0"/>
        <v>-2.1485693514047277E-3</v>
      </c>
      <c r="K19" s="11">
        <f t="shared" si="0"/>
        <v>-4.099369936993702E-2</v>
      </c>
      <c r="L19" s="11">
        <f t="shared" si="0"/>
        <v>0.10415482023093614</v>
      </c>
    </row>
    <row r="20" spans="3:12" ht="15" customHeight="1">
      <c r="C20" s="118" t="s">
        <v>68</v>
      </c>
      <c r="D20" s="72">
        <v>46.875</v>
      </c>
      <c r="E20" s="72">
        <v>39.647577092511014</v>
      </c>
      <c r="F20" s="72">
        <v>36.44859813084112</v>
      </c>
      <c r="G20" s="72">
        <v>41.477272727272727</v>
      </c>
      <c r="H20" s="72">
        <v>42.307692307692307</v>
      </c>
      <c r="I20" s="11">
        <f t="shared" si="0"/>
        <v>-0.1541850220264317</v>
      </c>
      <c r="J20" s="11">
        <f t="shared" si="0"/>
        <v>-8.0685358255451756E-2</v>
      </c>
      <c r="K20" s="11">
        <f t="shared" si="0"/>
        <v>0.13796620046620056</v>
      </c>
      <c r="L20" s="11">
        <f t="shared" si="0"/>
        <v>2.0021074815595341E-2</v>
      </c>
    </row>
    <row r="21" spans="3:12" ht="15" customHeight="1">
      <c r="C21" s="115" t="s">
        <v>355</v>
      </c>
      <c r="D21" s="10">
        <v>36.486486486486498</v>
      </c>
      <c r="E21" s="10">
        <v>37.967914438502675</v>
      </c>
      <c r="F21" s="10">
        <v>34.838709677419352</v>
      </c>
      <c r="G21" s="10">
        <v>29.069767441860463</v>
      </c>
      <c r="H21" s="10">
        <v>32.596685082872931</v>
      </c>
      <c r="I21" s="11">
        <f t="shared" si="0"/>
        <v>4.0602099425628424E-2</v>
      </c>
      <c r="J21" s="11">
        <f t="shared" si="0"/>
        <v>-8.2417083144025516E-2</v>
      </c>
      <c r="K21" s="11">
        <f t="shared" si="0"/>
        <v>-0.16559000861326445</v>
      </c>
      <c r="L21" s="11">
        <f t="shared" si="0"/>
        <v>0.12132596685082886</v>
      </c>
    </row>
    <row r="22" spans="3:12" ht="15" customHeight="1">
      <c r="C22" s="115" t="s">
        <v>356</v>
      </c>
      <c r="D22" s="10">
        <v>29.096441947565495</v>
      </c>
      <c r="E22" s="10">
        <v>28.869430852433684</v>
      </c>
      <c r="F22" s="10">
        <v>26.758370101219828</v>
      </c>
      <c r="G22" s="10">
        <v>26.438251086678598</v>
      </c>
      <c r="H22" s="10">
        <v>25.804828973843058</v>
      </c>
      <c r="I22" s="11">
        <f t="shared" si="0"/>
        <v>-7.8020225132993115E-3</v>
      </c>
      <c r="J22" s="11">
        <f t="shared" si="0"/>
        <v>-7.3124432622331814E-2</v>
      </c>
      <c r="K22" s="11">
        <f t="shared" si="0"/>
        <v>-1.1963322628781414E-2</v>
      </c>
      <c r="L22" s="11">
        <f t="shared" si="0"/>
        <v>-2.3958548194388696E-2</v>
      </c>
    </row>
    <row r="23" spans="3:12" ht="15" customHeight="1">
      <c r="C23" s="115" t="s">
        <v>65</v>
      </c>
      <c r="D23" s="10">
        <v>42.281879194630903</v>
      </c>
      <c r="E23" s="10">
        <v>39.513677811550153</v>
      </c>
      <c r="F23" s="10">
        <v>11.337209302325581</v>
      </c>
      <c r="G23" s="10">
        <v>40.345821325648416</v>
      </c>
      <c r="H23" s="10">
        <v>7.6271186440677967</v>
      </c>
      <c r="I23" s="11">
        <f t="shared" si="0"/>
        <v>-6.5470159695084407E-2</v>
      </c>
      <c r="J23" s="11">
        <f t="shared" si="0"/>
        <v>-0.7130813953488373</v>
      </c>
      <c r="K23" s="11">
        <f t="shared" si="0"/>
        <v>2.5587083425700143</v>
      </c>
      <c r="L23" s="11">
        <f t="shared" si="0"/>
        <v>-0.81095641646489103</v>
      </c>
    </row>
    <row r="24" spans="3:12" ht="15" customHeight="1">
      <c r="C24" s="293" t="s">
        <v>178</v>
      </c>
      <c r="D24" s="293"/>
      <c r="E24" s="293"/>
      <c r="F24" s="293"/>
      <c r="G24" s="293"/>
      <c r="H24" s="293"/>
      <c r="I24" s="293"/>
      <c r="J24" s="293"/>
      <c r="K24" s="293"/>
      <c r="L24" s="293"/>
    </row>
    <row r="25" spans="3:12" ht="15.75" customHeight="1"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3:12"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3:12"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3:12"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3:12"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3:12"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3:12">
      <c r="C31" s="12"/>
      <c r="D31" s="12"/>
      <c r="E31" s="12"/>
      <c r="J31" s="12"/>
      <c r="K31" s="12"/>
      <c r="L31" s="12"/>
    </row>
    <row r="32" spans="3:12"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4" spans="3:5">
      <c r="C34" s="12"/>
      <c r="D34" s="12"/>
      <c r="E34" s="12"/>
    </row>
  </sheetData>
  <mergeCells count="2">
    <mergeCell ref="C3:L3"/>
    <mergeCell ref="C24:L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J42:J43"/>
  <sheetViews>
    <sheetView showGridLines="0" topLeftCell="A4" zoomScaleNormal="100" workbookViewId="0">
      <selection activeCell="C1" sqref="C1"/>
    </sheetView>
  </sheetViews>
  <sheetFormatPr baseColWidth="10" defaultRowHeight="12.75"/>
  <cols>
    <col min="9" max="9" width="7" customWidth="1"/>
  </cols>
  <sheetData>
    <row r="42" spans="10:10">
      <c r="J42" s="286" t="s">
        <v>60</v>
      </c>
    </row>
    <row r="43" spans="10:10">
      <c r="J43" s="286"/>
    </row>
  </sheetData>
  <mergeCells count="1">
    <mergeCell ref="J42:J43"/>
  </mergeCells>
  <hyperlinks>
    <hyperlink ref="J42:J43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>
  <sheetPr codeName="Hoja9">
    <pageSetUpPr fitToPage="1"/>
  </sheetPr>
  <dimension ref="A5:E38"/>
  <sheetViews>
    <sheetView showGridLines="0" zoomScaleNormal="100" workbookViewId="0">
      <selection activeCell="C1" sqref="C1"/>
    </sheetView>
  </sheetViews>
  <sheetFormatPr baseColWidth="10" defaultRowHeight="12.75"/>
  <cols>
    <col min="1" max="1" width="44.7109375" style="228" bestFit="1" customWidth="1"/>
    <col min="2" max="2" width="16.28515625" style="228" customWidth="1"/>
    <col min="3" max="3" width="12.7109375" style="229" customWidth="1"/>
    <col min="4" max="16384" width="11.42578125" style="230"/>
  </cols>
  <sheetData>
    <row r="5" spans="1:3" ht="39" customHeight="1">
      <c r="A5" s="315" t="s">
        <v>475</v>
      </c>
      <c r="B5" s="315"/>
    </row>
    <row r="6" spans="1:3" ht="15.75">
      <c r="A6" s="241" t="s">
        <v>476</v>
      </c>
      <c r="B6" s="242">
        <v>2011</v>
      </c>
      <c r="C6" s="230"/>
    </row>
    <row r="7" spans="1:3" ht="20.100000000000001" customHeight="1">
      <c r="A7" s="239" t="s">
        <v>477</v>
      </c>
      <c r="B7" s="240">
        <v>0.42680000000000001</v>
      </c>
      <c r="C7" s="230"/>
    </row>
    <row r="8" spans="1:3" ht="20.100000000000001" customHeight="1">
      <c r="A8" s="239" t="s">
        <v>478</v>
      </c>
      <c r="B8" s="240">
        <v>0.32179999999999997</v>
      </c>
      <c r="C8" s="230"/>
    </row>
    <row r="9" spans="1:3" ht="20.100000000000001" customHeight="1">
      <c r="A9" s="239" t="s">
        <v>479</v>
      </c>
      <c r="B9" s="240">
        <v>0.21660000000000001</v>
      </c>
      <c r="C9" s="230"/>
    </row>
    <row r="10" spans="1:3" ht="20.100000000000001" customHeight="1">
      <c r="A10" s="239" t="s">
        <v>480</v>
      </c>
      <c r="B10" s="240">
        <v>0.20780000000000001</v>
      </c>
      <c r="C10" s="230"/>
    </row>
    <row r="11" spans="1:3" ht="20.100000000000001" customHeight="1">
      <c r="A11" s="239" t="s">
        <v>481</v>
      </c>
      <c r="B11" s="240">
        <v>0.14360000000000001</v>
      </c>
      <c r="C11" s="230"/>
    </row>
    <row r="12" spans="1:3" ht="20.100000000000001" customHeight="1">
      <c r="A12" s="239" t="s">
        <v>482</v>
      </c>
      <c r="B12" s="240">
        <v>0.1084</v>
      </c>
      <c r="C12" s="230"/>
    </row>
    <row r="13" spans="1:3" ht="20.100000000000001" customHeight="1">
      <c r="A13" s="239" t="s">
        <v>483</v>
      </c>
      <c r="B13" s="240">
        <v>9.8599999999999993E-2</v>
      </c>
      <c r="C13" s="230"/>
    </row>
    <row r="14" spans="1:3" ht="20.100000000000001" customHeight="1">
      <c r="A14" s="239" t="s">
        <v>484</v>
      </c>
      <c r="B14" s="240">
        <v>3.7200000000000004E-2</v>
      </c>
      <c r="C14" s="230"/>
    </row>
    <row r="15" spans="1:3" ht="20.100000000000001" customHeight="1">
      <c r="A15" s="239" t="s">
        <v>485</v>
      </c>
      <c r="B15" s="240">
        <v>3.6600000000000001E-2</v>
      </c>
      <c r="C15" s="230"/>
    </row>
    <row r="16" spans="1:3" ht="20.100000000000001" customHeight="1">
      <c r="A16" s="239" t="s">
        <v>486</v>
      </c>
      <c r="B16" s="240">
        <v>3.3599999999999998E-2</v>
      </c>
      <c r="C16" s="230"/>
    </row>
    <row r="17" spans="1:3" ht="20.100000000000001" customHeight="1">
      <c r="A17" s="239" t="s">
        <v>487</v>
      </c>
      <c r="B17" s="240">
        <v>2.4799999999999999E-2</v>
      </c>
      <c r="C17" s="230"/>
    </row>
    <row r="18" spans="1:3" ht="20.100000000000001" customHeight="1">
      <c r="A18" s="239" t="s">
        <v>488</v>
      </c>
      <c r="B18" s="240">
        <v>1.6799999999999999E-2</v>
      </c>
      <c r="C18" s="230"/>
    </row>
    <row r="19" spans="1:3" ht="20.100000000000001" customHeight="1">
      <c r="A19" s="239" t="s">
        <v>489</v>
      </c>
      <c r="B19" s="240">
        <v>1.2E-2</v>
      </c>
      <c r="C19" s="230"/>
    </row>
    <row r="20" spans="1:3" ht="20.100000000000001" customHeight="1">
      <c r="A20" s="239" t="s">
        <v>490</v>
      </c>
      <c r="B20" s="240">
        <v>1.2E-2</v>
      </c>
      <c r="C20" s="230"/>
    </row>
    <row r="21" spans="1:3" ht="25.5" customHeight="1">
      <c r="A21" s="293" t="s">
        <v>491</v>
      </c>
      <c r="B21" s="293"/>
      <c r="C21" s="230"/>
    </row>
    <row r="38" spans="5:5">
      <c r="E38" s="229"/>
    </row>
  </sheetData>
  <mergeCells count="2">
    <mergeCell ref="A5:B5"/>
    <mergeCell ref="A21:B21"/>
  </mergeCells>
  <pageMargins left="0.56999999999999995" right="0.41" top="0.74803149606299213" bottom="0.74803149606299213" header="0.31496062992125984" footer="0.31496062992125984"/>
  <pageSetup paperSize="9" scale="84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7"/>
  <sheetViews>
    <sheetView showGridLines="0" zoomScaleNormal="100" workbookViewId="0">
      <selection activeCell="C1" sqref="C1"/>
    </sheetView>
  </sheetViews>
  <sheetFormatPr baseColWidth="10" defaultRowHeight="12.75"/>
  <cols>
    <col min="1" max="2" width="11.42578125" style="165"/>
    <col min="3" max="3" width="35.85546875" style="165" customWidth="1"/>
    <col min="4" max="4" width="14.42578125" style="165" customWidth="1"/>
    <col min="5" max="5" width="10.140625" style="165" customWidth="1"/>
    <col min="6" max="6" width="11.140625" style="165" customWidth="1"/>
    <col min="7" max="7" width="13.28515625" style="165" hidden="1" customWidth="1"/>
    <col min="8" max="9" width="11.42578125" hidden="1" customWidth="1"/>
    <col min="10" max="11" width="10.28515625" hidden="1" customWidth="1"/>
    <col min="12" max="12" width="10.28515625" style="165" hidden="1" customWidth="1"/>
    <col min="13" max="14" width="9" style="165" customWidth="1"/>
    <col min="15" max="16" width="14.85546875" style="165" bestFit="1" customWidth="1"/>
    <col min="17" max="16384" width="11.42578125" style="165"/>
  </cols>
  <sheetData>
    <row r="1" spans="1:11" ht="30" customHeight="1"/>
    <row r="2" spans="1:11" ht="25.5" customHeight="1"/>
    <row r="3" spans="1:11">
      <c r="A3" s="196"/>
      <c r="B3" s="196"/>
    </row>
    <row r="4" spans="1:11">
      <c r="A4" s="196"/>
      <c r="B4" s="196"/>
    </row>
    <row r="5" spans="1:11" ht="48.75" customHeight="1">
      <c r="A5" s="196"/>
      <c r="B5" s="196"/>
      <c r="C5" s="287" t="s">
        <v>553</v>
      </c>
      <c r="D5" s="287"/>
      <c r="H5" s="165"/>
      <c r="I5" s="165"/>
      <c r="J5" s="165"/>
      <c r="K5" s="165"/>
    </row>
    <row r="6" spans="1:11">
      <c r="A6" s="196"/>
      <c r="B6" s="196"/>
      <c r="C6" s="7"/>
      <c r="D6" s="7">
        <v>2011</v>
      </c>
      <c r="H6" s="165"/>
      <c r="I6" s="165"/>
      <c r="J6" s="165"/>
      <c r="K6" s="165"/>
    </row>
    <row r="7" spans="1:11">
      <c r="C7" s="197" t="s">
        <v>357</v>
      </c>
      <c r="D7" s="198">
        <v>79.327272727272728</v>
      </c>
      <c r="H7" s="165"/>
      <c r="I7" s="165"/>
      <c r="J7" s="165"/>
      <c r="K7" s="165"/>
    </row>
    <row r="8" spans="1:11">
      <c r="C8" s="197" t="s">
        <v>358</v>
      </c>
      <c r="D8" s="198">
        <v>13.49090909090909</v>
      </c>
      <c r="H8" s="165"/>
      <c r="I8" s="165"/>
      <c r="J8" s="165"/>
      <c r="K8" s="165"/>
    </row>
    <row r="9" spans="1:11">
      <c r="C9" s="197" t="s">
        <v>359</v>
      </c>
      <c r="D9" s="198">
        <v>13.445454545454545</v>
      </c>
      <c r="H9" s="165"/>
      <c r="I9" s="165"/>
      <c r="J9" s="165"/>
      <c r="K9" s="165"/>
    </row>
    <row r="10" spans="1:11">
      <c r="C10" s="197" t="s">
        <v>360</v>
      </c>
      <c r="D10" s="198">
        <v>13.172727272727272</v>
      </c>
      <c r="H10" s="165"/>
      <c r="I10" s="165"/>
      <c r="J10" s="165"/>
      <c r="K10" s="165"/>
    </row>
    <row r="11" spans="1:11">
      <c r="C11" s="197" t="s">
        <v>361</v>
      </c>
      <c r="D11" s="198">
        <v>12.6</v>
      </c>
      <c r="H11" s="165"/>
      <c r="I11" s="165"/>
      <c r="J11" s="165"/>
      <c r="K11" s="165"/>
    </row>
    <row r="12" spans="1:11">
      <c r="C12" s="197" t="s">
        <v>362</v>
      </c>
      <c r="D12" s="198">
        <v>10.436363636363636</v>
      </c>
      <c r="H12" s="165"/>
      <c r="I12" s="165"/>
      <c r="J12" s="165"/>
      <c r="K12" s="165"/>
    </row>
    <row r="13" spans="1:11">
      <c r="C13" s="197" t="s">
        <v>363</v>
      </c>
      <c r="D13" s="198">
        <v>9.9818181818181824</v>
      </c>
      <c r="H13" s="165"/>
      <c r="I13" s="165"/>
      <c r="J13" s="165"/>
      <c r="K13" s="165"/>
    </row>
    <row r="14" spans="1:11">
      <c r="C14" s="197" t="s">
        <v>364</v>
      </c>
      <c r="D14" s="198">
        <v>9.9</v>
      </c>
      <c r="H14" s="165"/>
      <c r="I14" s="165"/>
      <c r="J14" s="165"/>
      <c r="K14" s="165"/>
    </row>
    <row r="15" spans="1:11">
      <c r="C15" s="197" t="s">
        <v>365</v>
      </c>
      <c r="D15" s="198">
        <v>9.3636363636363633</v>
      </c>
      <c r="H15" s="165"/>
      <c r="I15" s="165"/>
      <c r="J15" s="165"/>
      <c r="K15" s="165"/>
    </row>
    <row r="16" spans="1:11">
      <c r="C16" s="197" t="s">
        <v>366</v>
      </c>
      <c r="D16" s="198">
        <v>7.8636363636363633</v>
      </c>
      <c r="H16" s="165"/>
      <c r="I16" s="165"/>
      <c r="J16" s="165"/>
      <c r="K16" s="165"/>
    </row>
    <row r="17" spans="3:11">
      <c r="C17" s="197" t="s">
        <v>367</v>
      </c>
      <c r="D17" s="198">
        <v>5.836363636363636</v>
      </c>
      <c r="H17" s="165"/>
      <c r="I17" s="165"/>
      <c r="J17" s="165"/>
      <c r="K17" s="165"/>
    </row>
    <row r="18" spans="3:11">
      <c r="C18" s="197" t="s">
        <v>368</v>
      </c>
      <c r="D18" s="198">
        <v>5.7636363636363637</v>
      </c>
      <c r="H18" s="165"/>
      <c r="I18" s="165"/>
      <c r="J18" s="165"/>
      <c r="K18" s="165"/>
    </row>
    <row r="19" spans="3:11">
      <c r="C19" s="197" t="s">
        <v>369</v>
      </c>
      <c r="D19" s="198">
        <v>3.918181818181818</v>
      </c>
      <c r="H19" s="165"/>
      <c r="I19" s="165"/>
      <c r="J19" s="165"/>
      <c r="K19" s="165"/>
    </row>
    <row r="20" spans="3:11">
      <c r="C20" s="197" t="s">
        <v>370</v>
      </c>
      <c r="D20" s="198">
        <v>3.8363636363636364</v>
      </c>
      <c r="H20" s="165"/>
      <c r="I20" s="165"/>
      <c r="J20" s="165"/>
      <c r="K20" s="165"/>
    </row>
    <row r="21" spans="3:11">
      <c r="C21" s="197" t="s">
        <v>371</v>
      </c>
      <c r="D21" s="198">
        <v>3.8181818181818183</v>
      </c>
      <c r="H21" s="165"/>
      <c r="I21" s="165"/>
      <c r="J21" s="165"/>
      <c r="K21" s="165"/>
    </row>
    <row r="22" spans="3:11">
      <c r="C22" s="197" t="s">
        <v>372</v>
      </c>
      <c r="D22" s="198">
        <v>3.709090909090909</v>
      </c>
      <c r="H22" s="165"/>
      <c r="I22" s="165"/>
      <c r="J22" s="165"/>
      <c r="K22" s="165"/>
    </row>
    <row r="23" spans="3:11">
      <c r="C23" s="197" t="s">
        <v>373</v>
      </c>
      <c r="D23" s="198">
        <v>3.2363636363636363</v>
      </c>
      <c r="E23" s="127"/>
    </row>
    <row r="24" spans="3:11">
      <c r="C24" s="197" t="s">
        <v>374</v>
      </c>
      <c r="D24" s="198">
        <v>2.5545454545454547</v>
      </c>
      <c r="E24" s="127"/>
    </row>
    <row r="25" spans="3:11">
      <c r="C25" s="197" t="s">
        <v>375</v>
      </c>
      <c r="D25" s="198">
        <v>1.8545454545454545</v>
      </c>
      <c r="E25" s="127"/>
    </row>
    <row r="26" spans="3:11">
      <c r="C26" s="197" t="s">
        <v>376</v>
      </c>
      <c r="D26" s="198">
        <v>1.8727272727272728</v>
      </c>
      <c r="E26" s="127"/>
    </row>
    <row r="27" spans="3:11">
      <c r="C27" s="197" t="s">
        <v>377</v>
      </c>
      <c r="D27" s="198">
        <v>1.7727272727272727</v>
      </c>
      <c r="E27" s="127"/>
    </row>
    <row r="28" spans="3:11">
      <c r="C28" s="197" t="s">
        <v>378</v>
      </c>
      <c r="D28" s="198">
        <v>1.7</v>
      </c>
      <c r="E28" s="127"/>
    </row>
    <row r="29" spans="3:11" ht="15.75" customHeight="1">
      <c r="C29" s="197" t="s">
        <v>379</v>
      </c>
      <c r="D29" s="198">
        <v>1.6181818181818182</v>
      </c>
      <c r="H29" s="165"/>
    </row>
    <row r="30" spans="3:11" ht="15.75" customHeight="1">
      <c r="C30" s="197" t="s">
        <v>380</v>
      </c>
      <c r="D30" s="198">
        <v>1.5181818181818181</v>
      </c>
      <c r="H30" s="165"/>
      <c r="I30" s="165"/>
      <c r="J30" s="165"/>
      <c r="K30" s="165"/>
    </row>
    <row r="31" spans="3:11">
      <c r="C31" s="197" t="s">
        <v>381</v>
      </c>
      <c r="D31" s="198">
        <v>1.4727272727272727</v>
      </c>
      <c r="E31" s="127"/>
    </row>
    <row r="32" spans="3:11">
      <c r="C32" s="197" t="s">
        <v>382</v>
      </c>
      <c r="D32" s="198">
        <v>1.1727272727272726</v>
      </c>
      <c r="H32" s="165"/>
      <c r="I32" s="165"/>
      <c r="J32" s="165"/>
      <c r="K32" s="165"/>
    </row>
    <row r="33" spans="3:11">
      <c r="C33" s="197" t="s">
        <v>383</v>
      </c>
      <c r="D33" s="198">
        <v>1.1181818181818182</v>
      </c>
      <c r="H33" s="165"/>
      <c r="I33" s="165"/>
      <c r="J33" s="165"/>
      <c r="K33" s="165"/>
    </row>
    <row r="34" spans="3:11">
      <c r="C34" s="197" t="s">
        <v>384</v>
      </c>
      <c r="D34" s="198">
        <v>1.1454545454545455</v>
      </c>
      <c r="H34" s="165"/>
      <c r="I34" s="165"/>
      <c r="J34" s="165"/>
      <c r="K34" s="165"/>
    </row>
    <row r="35" spans="3:11">
      <c r="C35" s="197" t="s">
        <v>385</v>
      </c>
      <c r="D35" s="198">
        <v>1.0818181818181818</v>
      </c>
      <c r="H35" s="165"/>
      <c r="I35" s="165"/>
      <c r="J35" s="165"/>
      <c r="K35" s="165"/>
    </row>
    <row r="36" spans="3:11">
      <c r="C36" s="197" t="s">
        <v>386</v>
      </c>
      <c r="D36" s="198">
        <v>1.009090909090909</v>
      </c>
      <c r="E36" s="127"/>
    </row>
    <row r="37" spans="3:11">
      <c r="C37" s="197" t="s">
        <v>387</v>
      </c>
      <c r="D37" s="198">
        <v>0.80909090909090908</v>
      </c>
      <c r="H37" s="165"/>
    </row>
    <row r="38" spans="3:11">
      <c r="C38" s="197" t="s">
        <v>388</v>
      </c>
      <c r="D38" s="198">
        <v>0.74545454545454548</v>
      </c>
      <c r="E38" s="127"/>
    </row>
    <row r="39" spans="3:11">
      <c r="C39" s="197" t="s">
        <v>389</v>
      </c>
      <c r="D39" s="198">
        <v>0.57272727272727275</v>
      </c>
      <c r="E39" s="127"/>
    </row>
    <row r="40" spans="3:11">
      <c r="C40" s="199" t="s">
        <v>390</v>
      </c>
      <c r="D40" s="198">
        <v>0.47272727272727272</v>
      </c>
      <c r="H40" s="165"/>
      <c r="I40" s="165"/>
      <c r="J40" s="165"/>
      <c r="K40" s="165"/>
    </row>
    <row r="41" spans="3:11">
      <c r="C41" s="197" t="s">
        <v>391</v>
      </c>
      <c r="D41" s="198">
        <v>0.40909090909090912</v>
      </c>
      <c r="E41" s="127"/>
    </row>
    <row r="42" spans="3:11">
      <c r="C42" s="197" t="s">
        <v>392</v>
      </c>
      <c r="D42" s="198">
        <v>0.35454545454545455</v>
      </c>
      <c r="E42" s="127"/>
    </row>
    <row r="43" spans="3:11">
      <c r="C43" s="197" t="s">
        <v>393</v>
      </c>
      <c r="D43" s="198">
        <v>0.38181818181818183</v>
      </c>
      <c r="H43" s="165"/>
      <c r="I43" s="165"/>
      <c r="J43" s="165"/>
      <c r="K43" s="165"/>
    </row>
    <row r="44" spans="3:11">
      <c r="C44" s="197" t="s">
        <v>394</v>
      </c>
      <c r="D44" s="198">
        <v>0.11818181818181818</v>
      </c>
      <c r="E44" s="127"/>
      <c r="H44" s="165"/>
    </row>
    <row r="45" spans="3:11">
      <c r="C45" s="197" t="s">
        <v>395</v>
      </c>
      <c r="D45" s="198">
        <v>0.11818181818181818</v>
      </c>
      <c r="H45" s="165"/>
      <c r="I45" s="165"/>
      <c r="J45" s="165"/>
      <c r="K45" s="165"/>
    </row>
    <row r="46" spans="3:11">
      <c r="C46" s="197" t="s">
        <v>396</v>
      </c>
      <c r="D46" s="198">
        <v>3.0727272727272728</v>
      </c>
      <c r="E46" s="127"/>
    </row>
    <row r="47" spans="3:11" ht="63" customHeight="1">
      <c r="C47" s="285" t="s">
        <v>397</v>
      </c>
      <c r="D47" s="285"/>
    </row>
  </sheetData>
  <mergeCells count="2">
    <mergeCell ref="C5:D5"/>
    <mergeCell ref="C47:D47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3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D9:F36"/>
  <sheetViews>
    <sheetView showGridLines="0" zoomScaleNormal="100" workbookViewId="0">
      <selection activeCell="C1" sqref="C1"/>
    </sheetView>
  </sheetViews>
  <sheetFormatPr baseColWidth="10" defaultRowHeight="12.75"/>
  <cols>
    <col min="1" max="1" width="17.7109375" customWidth="1"/>
    <col min="2" max="2" width="8.85546875" customWidth="1"/>
    <col min="3" max="3" width="9.42578125" customWidth="1"/>
    <col min="9" max="9" width="15.28515625" customWidth="1"/>
  </cols>
  <sheetData>
    <row r="9" spans="4:6">
      <c r="D9" s="332"/>
      <c r="E9" s="236"/>
      <c r="F9" s="236"/>
    </row>
    <row r="10" spans="4:6">
      <c r="D10" s="332"/>
      <c r="E10" s="236">
        <f>Motivación!D6</f>
        <v>2011</v>
      </c>
    </row>
    <row r="11" spans="4:6">
      <c r="D11" s="197" t="s">
        <v>357</v>
      </c>
      <c r="E11" s="333">
        <f>VLOOKUP(D11,Motivación!$C$6:$D$46,2,FALSE)</f>
        <v>79.327272727272728</v>
      </c>
    </row>
    <row r="12" spans="4:6">
      <c r="D12" s="197" t="s">
        <v>358</v>
      </c>
      <c r="E12" s="333">
        <f>VLOOKUP("precio del viaje",Motivación!$C$6:$D$46,2,FALSE)+VLOOKUP("precios en tenerife",Motivación!$C$6:$D$46,2,FALSE)</f>
        <v>17.409090909090907</v>
      </c>
    </row>
    <row r="13" spans="4:6">
      <c r="D13" s="197" t="s">
        <v>359</v>
      </c>
      <c r="E13" s="333">
        <f>VLOOKUP(D13,Motivación!$C$6:$D$46,2,FALSE)</f>
        <v>13.445454545454545</v>
      </c>
    </row>
    <row r="14" spans="4:6">
      <c r="D14" s="197" t="s">
        <v>360</v>
      </c>
      <c r="E14" s="333">
        <f>VLOOKUP(D14,Motivación!$C$6:$D$46,2,FALSE)</f>
        <v>13.172727272727272</v>
      </c>
    </row>
    <row r="15" spans="4:6">
      <c r="D15" s="197" t="s">
        <v>361</v>
      </c>
      <c r="E15" s="333">
        <f>VLOOKUP(D15,Motivación!$C$6:$D$46,2,FALSE)</f>
        <v>12.6</v>
      </c>
    </row>
    <row r="16" spans="4:6">
      <c r="D16" s="197" t="s">
        <v>547</v>
      </c>
      <c r="E16" s="333">
        <f>VLOOKUP("conocer/ excursiones",Motivación!$C$6:$D$46,2,FALSE)+VLOOKUP("la isla",Motivación!$C$6:$D$46,2,FALSE)</f>
        <v>11.554545454545455</v>
      </c>
    </row>
    <row r="17" spans="4:5">
      <c r="D17" s="197" t="s">
        <v>363</v>
      </c>
      <c r="E17" s="333">
        <f>VLOOKUP(D17,Motivación!$C$6:$D$46,2,FALSE)</f>
        <v>9.9818181818181824</v>
      </c>
    </row>
    <row r="18" spans="4:5">
      <c r="D18" s="197" t="s">
        <v>364</v>
      </c>
      <c r="E18" s="333">
        <f>VLOOKUP(D18,Motivación!$C$6:$D$46,2,FALSE)</f>
        <v>9.9</v>
      </c>
    </row>
    <row r="19" spans="4:5">
      <c r="D19" s="197" t="s">
        <v>365</v>
      </c>
      <c r="E19" s="333">
        <f>VLOOKUP(D19,Motivación!$C$6:$D$46,2,FALSE)</f>
        <v>9.3636363636363633</v>
      </c>
    </row>
    <row r="20" spans="4:5">
      <c r="D20" s="197" t="s">
        <v>546</v>
      </c>
      <c r="E20" s="333">
        <f>VLOOKUP("cultura/eventos/costumbres",Motivación!$C$6:$D$46,2,FALSE)+VLOOKUP("senderismo",Motivación!$C$6:$D$46,2,FALSE)+VLOOKUP("deportes",Motivación!$C$6:$D$46,2,FALSE)+VLOOKUP("actividades /ocio",Motivación!$C$6:$D$46,2,FALSE)</f>
        <v>8.7818181818181813</v>
      </c>
    </row>
    <row r="21" spans="4:5">
      <c r="D21" s="197" t="s">
        <v>545</v>
      </c>
      <c r="E21" s="333">
        <f>VLOOKUP("medioambiente urbano",Motivación!$C$6:$D$46,2,FALSE)+VLOOKUP("infraestructuras urbanas",Motivación!$C$6:$D$46,2,FALSE)+VLOOKUP("destino preparado para el turismo",Motivación!$C$6:$D$46,2,FALSE)+VLOOKUP("carreteras/transporte",Motivación!$C$6:$D$46,2,FALSE)+VLOOKUP("servicios",Motivación!$C$6:$D$46,2,FALSE)</f>
        <v>8.0090909090909097</v>
      </c>
    </row>
    <row r="22" spans="4:5">
      <c r="D22" s="197" t="s">
        <v>366</v>
      </c>
      <c r="E22" s="333">
        <f>VLOOKUP(D22,Motivación!$C$6:$D$46,2,FALSE)</f>
        <v>7.8636363636363633</v>
      </c>
    </row>
    <row r="23" spans="4:5">
      <c r="D23" s="197" t="s">
        <v>367</v>
      </c>
      <c r="E23" s="333">
        <f>VLOOKUP(D23,Motivación!$C$6:$D$46,2,FALSE)</f>
        <v>5.836363636363636</v>
      </c>
    </row>
    <row r="24" spans="4:5">
      <c r="D24" s="197" t="s">
        <v>548</v>
      </c>
      <c r="E24" s="333">
        <f>VLOOKUP("gastronomía",Motivación!$C$6:$D$46,2,FALSE)+VLOOKUP("restaurantes/bares/cafés",Motivación!$C$6:$D$46,2,FALSE)</f>
        <v>4.3090909090909095</v>
      </c>
    </row>
    <row r="25" spans="4:5">
      <c r="D25" s="197" t="s">
        <v>372</v>
      </c>
      <c r="E25" s="333">
        <f>VLOOKUP(D25,Motivación!$C$6:$D$46,2,FALSE)</f>
        <v>3.709090909090909</v>
      </c>
    </row>
    <row r="26" spans="4:5">
      <c r="D26" s="197" t="s">
        <v>551</v>
      </c>
      <c r="E26" s="333">
        <f>VLOOKUP("El Teide",Motivación!$C$6:$D$46,2,FALSE)+VLOOKUP("lugares específicos",Motivación!$C$6:$D$46,2,FALSE)</f>
        <v>3.6454545454545455</v>
      </c>
    </row>
    <row r="27" spans="4:5">
      <c r="D27" s="197" t="s">
        <v>552</v>
      </c>
      <c r="E27" s="333">
        <f>VLOOKUP(D27,Motivación!$C$6:$D$46,2,FALSE)</f>
        <v>3.0727272727272728</v>
      </c>
    </row>
    <row r="28" spans="4:5">
      <c r="D28" s="197" t="s">
        <v>550</v>
      </c>
      <c r="E28" s="333">
        <f>VLOOKUP("loro parque",Motivación!$C$6:$D$46,2,FALSE)+VLOOKUP("siam park",Motivación!$C$6:$D$46,2,FALSE)+VLOOKUP("otros parques temáticos",Motivación!$C$6:$D$46,2,FALSE)</f>
        <v>2.9545454545454546</v>
      </c>
    </row>
    <row r="29" spans="4:5">
      <c r="D29" s="197" t="s">
        <v>377</v>
      </c>
      <c r="E29" s="333">
        <f>VLOOKUP(D29,Motivación!$C$6:$D$46,2,FALSE)</f>
        <v>1.7727272727272727</v>
      </c>
    </row>
    <row r="30" spans="4:5">
      <c r="D30" s="197" t="s">
        <v>378</v>
      </c>
      <c r="E30" s="333">
        <f>VLOOKUP(D30,Motivación!$C$6:$D$46,2,FALSE)</f>
        <v>1.7</v>
      </c>
    </row>
    <row r="31" spans="4:5">
      <c r="D31" s="197" t="s">
        <v>380</v>
      </c>
      <c r="E31" s="333">
        <f>VLOOKUP(D31,Motivación!$C$6:$D$46,2,FALSE)</f>
        <v>1.5181818181818181</v>
      </c>
    </row>
    <row r="32" spans="4:5">
      <c r="D32" s="197" t="s">
        <v>384</v>
      </c>
      <c r="E32" s="333">
        <f>VLOOKUP(D32,Motivación!$C$6:$D$46,2,FALSE)</f>
        <v>1.1454545454545455</v>
      </c>
    </row>
    <row r="33" spans="4:5">
      <c r="D33" s="197" t="s">
        <v>549</v>
      </c>
      <c r="E33" s="333">
        <f>VLOOKUP("ocio nocturno",Motivación!$C$6:$D$46,2,FALSE)+VLOOKUP("pubs/clubs/bares",Motivación!$C$6:$D$46,2,FALSE)</f>
        <v>1.1272727272727272</v>
      </c>
    </row>
    <row r="34" spans="4:5">
      <c r="D34" s="197" t="s">
        <v>385</v>
      </c>
      <c r="E34" s="333">
        <f>VLOOKUP(D34,Motivación!$C$6:$D$46,2,FALSE)</f>
        <v>1.0818181818181818</v>
      </c>
    </row>
    <row r="35" spans="4:5">
      <c r="D35" s="197" t="s">
        <v>387</v>
      </c>
      <c r="E35" s="333">
        <f>VLOOKUP(D35,Motivación!$C$6:$D$46,2,FALSE)</f>
        <v>0.80909090909090908</v>
      </c>
    </row>
    <row r="36" spans="4:5">
      <c r="D36" s="197" t="s">
        <v>374</v>
      </c>
      <c r="E36" s="333">
        <f>VLOOKUP(D36,Motivación!$C$6:$D$46,2,FALSE)</f>
        <v>2.5545454545454547</v>
      </c>
    </row>
  </sheetData>
  <sortState ref="D11:E36">
    <sortCondition descending="1" ref="E11:E36"/>
  </sortState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3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0"/>
  <sheetViews>
    <sheetView showGridLines="0" topLeftCell="C1" zoomScaleNormal="100" workbookViewId="0">
      <selection activeCell="C1" sqref="C1"/>
    </sheetView>
  </sheetViews>
  <sheetFormatPr baseColWidth="10" defaultRowHeight="12.75"/>
  <cols>
    <col min="1" max="2" width="11.42578125" style="165"/>
    <col min="3" max="3" width="25.140625" style="165" customWidth="1"/>
    <col min="4" max="12" width="7.7109375" style="165" customWidth="1"/>
    <col min="13" max="14" width="11.42578125" style="165" customWidth="1"/>
    <col min="15" max="16384" width="11.42578125" style="165"/>
  </cols>
  <sheetData>
    <row r="1" spans="1:12" ht="30" customHeight="1"/>
    <row r="2" spans="1:12" ht="30" customHeight="1"/>
    <row r="3" spans="1:12" ht="36" customHeight="1">
      <c r="C3" s="308" t="s">
        <v>398</v>
      </c>
      <c r="D3" s="308"/>
      <c r="E3" s="308"/>
      <c r="F3" s="308"/>
      <c r="G3" s="308"/>
      <c r="H3" s="308"/>
      <c r="I3" s="308"/>
      <c r="J3" s="308"/>
      <c r="K3" s="308"/>
      <c r="L3" s="308"/>
    </row>
    <row r="4" spans="1:12" ht="36.75" customHeight="1">
      <c r="C4" s="7"/>
      <c r="D4" s="7">
        <f>actualizaciones!A7</f>
        <v>2007</v>
      </c>
      <c r="E4" s="7">
        <f>actualizaciones!B7</f>
        <v>2008</v>
      </c>
      <c r="F4" s="7">
        <f>actualizaciones!C7</f>
        <v>2009</v>
      </c>
      <c r="G4" s="7">
        <f>actualizaciones!D7</f>
        <v>2010</v>
      </c>
      <c r="H4" s="7">
        <f>actualizaciones!E7</f>
        <v>2011</v>
      </c>
      <c r="I4" s="238" t="s">
        <v>516</v>
      </c>
      <c r="J4" s="238" t="s">
        <v>517</v>
      </c>
      <c r="K4" s="238" t="s">
        <v>518</v>
      </c>
      <c r="L4" s="238" t="s">
        <v>519</v>
      </c>
    </row>
    <row r="5" spans="1:12" ht="15" customHeight="1">
      <c r="A5" s="200"/>
      <c r="C5" s="200" t="s">
        <v>399</v>
      </c>
      <c r="D5" s="201">
        <v>7.7810323397561856</v>
      </c>
      <c r="E5" s="201">
        <v>7.7366088631984553</v>
      </c>
      <c r="F5" s="201">
        <v>7.9475650397763724</v>
      </c>
      <c r="G5" s="201">
        <v>7.9550119533457435</v>
      </c>
      <c r="H5" s="201">
        <v>8.1164374675661737</v>
      </c>
      <c r="I5" s="130">
        <f t="shared" ref="I5:L14" si="0">E5-D5</f>
        <v>-4.4423476557730268E-2</v>
      </c>
      <c r="J5" s="130">
        <f t="shared" si="0"/>
        <v>0.2109561765779171</v>
      </c>
      <c r="K5" s="130">
        <f t="shared" si="0"/>
        <v>7.4469135693711053E-3</v>
      </c>
      <c r="L5" s="130">
        <f>H5-G5</f>
        <v>0.16142551422043017</v>
      </c>
    </row>
    <row r="6" spans="1:12" ht="15" customHeight="1">
      <c r="A6" s="200"/>
      <c r="C6" s="200" t="s">
        <v>400</v>
      </c>
      <c r="D6" s="201">
        <v>7.8235911945641003</v>
      </c>
      <c r="E6" s="201">
        <v>7.7623530898521098</v>
      </c>
      <c r="F6" s="201">
        <v>7.8492257120111075</v>
      </c>
      <c r="G6" s="201">
        <v>7.9237974802116993</v>
      </c>
      <c r="H6" s="201">
        <v>7.924519159872772</v>
      </c>
      <c r="I6" s="130">
        <f t="shared" si="0"/>
        <v>-6.1238104711990538E-2</v>
      </c>
      <c r="J6" s="130">
        <f t="shared" si="0"/>
        <v>8.6872622158997714E-2</v>
      </c>
      <c r="K6" s="130">
        <f t="shared" si="0"/>
        <v>7.4571768200591748E-2</v>
      </c>
      <c r="L6" s="130">
        <f t="shared" si="0"/>
        <v>7.2167966107272719E-4</v>
      </c>
    </row>
    <row r="7" spans="1:12" ht="15" customHeight="1">
      <c r="A7" s="200"/>
      <c r="C7" s="200" t="s">
        <v>401</v>
      </c>
      <c r="D7" s="201">
        <v>7.6219251336898299</v>
      </c>
      <c r="E7" s="201">
        <v>7.6936397105497001</v>
      </c>
      <c r="F7" s="201">
        <v>7.6913684871311929</v>
      </c>
      <c r="G7" s="201">
        <v>7.7586469130238624</v>
      </c>
      <c r="H7" s="201">
        <v>7.9175771910430219</v>
      </c>
      <c r="I7" s="130">
        <f t="shared" si="0"/>
        <v>7.1714576859870149E-2</v>
      </c>
      <c r="J7" s="130">
        <f t="shared" si="0"/>
        <v>-2.2712234185071623E-3</v>
      </c>
      <c r="K7" s="130">
        <f t="shared" si="0"/>
        <v>6.7278425892669524E-2</v>
      </c>
      <c r="L7" s="130">
        <f t="shared" si="0"/>
        <v>0.15893027801915949</v>
      </c>
    </row>
    <row r="8" spans="1:12" ht="15" customHeight="1">
      <c r="A8" s="200"/>
      <c r="C8" s="53" t="s">
        <v>402</v>
      </c>
      <c r="D8" s="83">
        <v>7.5665030683715404</v>
      </c>
      <c r="E8" s="83">
        <v>7.5035201853666926</v>
      </c>
      <c r="F8" s="83">
        <v>7.5664973898220635</v>
      </c>
      <c r="G8" s="83">
        <v>7.6689464126072933</v>
      </c>
      <c r="H8" s="83">
        <v>7.7938775215826768</v>
      </c>
      <c r="I8" s="83">
        <f t="shared" si="0"/>
        <v>-6.2982883004847778E-2</v>
      </c>
      <c r="J8" s="83">
        <f t="shared" si="0"/>
        <v>6.2977204455370916E-2</v>
      </c>
      <c r="K8" s="83">
        <f t="shared" si="0"/>
        <v>0.10244902278522972</v>
      </c>
      <c r="L8" s="83">
        <f t="shared" si="0"/>
        <v>0.12493110897538351</v>
      </c>
    </row>
    <row r="9" spans="1:12" ht="15" customHeight="1">
      <c r="A9" s="200"/>
      <c r="C9" s="200" t="s">
        <v>403</v>
      </c>
      <c r="D9" s="201">
        <v>7.4607215174180803</v>
      </c>
      <c r="E9" s="201">
        <v>7.3402401791166048</v>
      </c>
      <c r="F9" s="201">
        <v>7.3894571602187762</v>
      </c>
      <c r="G9" s="201">
        <v>7.619546729186788</v>
      </c>
      <c r="H9" s="201">
        <v>7.7395444284834829</v>
      </c>
      <c r="I9" s="130">
        <f t="shared" si="0"/>
        <v>-0.12048133830147556</v>
      </c>
      <c r="J9" s="130">
        <f t="shared" si="0"/>
        <v>4.9216981102171431E-2</v>
      </c>
      <c r="K9" s="130">
        <f t="shared" si="0"/>
        <v>0.2300895689680118</v>
      </c>
      <c r="L9" s="130">
        <f t="shared" si="0"/>
        <v>0.1199976992966949</v>
      </c>
    </row>
    <row r="10" spans="1:12" ht="15" customHeight="1">
      <c r="A10" s="200"/>
      <c r="C10" s="200" t="s">
        <v>404</v>
      </c>
      <c r="D10" s="201">
        <v>7.3619566965053345</v>
      </c>
      <c r="E10" s="201">
        <v>7.4176701922372343</v>
      </c>
      <c r="F10" s="201">
        <v>7.5932333129210159</v>
      </c>
      <c r="G10" s="201">
        <v>7.6441688727880877</v>
      </c>
      <c r="H10" s="201">
        <v>7.7145352028341971</v>
      </c>
      <c r="I10" s="130">
        <f>E10-D10</f>
        <v>5.5713495731899876E-2</v>
      </c>
      <c r="J10" s="130">
        <f>F10-E10</f>
        <v>0.17556312068378155</v>
      </c>
      <c r="K10" s="130">
        <f>G10-F10</f>
        <v>5.0935559867071767E-2</v>
      </c>
      <c r="L10" s="130">
        <f>H10-G10</f>
        <v>7.0366330046109482E-2</v>
      </c>
    </row>
    <row r="11" spans="1:12" ht="15" customHeight="1">
      <c r="A11" s="200"/>
      <c r="C11" s="200" t="s">
        <v>405</v>
      </c>
      <c r="D11" s="201">
        <v>7.4879295732290903</v>
      </c>
      <c r="E11" s="201">
        <v>7.3597071583514335</v>
      </c>
      <c r="F11" s="201">
        <v>7.3878924544666145</v>
      </c>
      <c r="G11" s="201">
        <v>7.5395796134448334</v>
      </c>
      <c r="H11" s="201">
        <v>7.6540540540540478</v>
      </c>
      <c r="I11" s="130">
        <f t="shared" si="0"/>
        <v>-0.12822241487765673</v>
      </c>
      <c r="J11" s="130">
        <f t="shared" si="0"/>
        <v>2.8185296115180947E-2</v>
      </c>
      <c r="K11" s="130">
        <f t="shared" si="0"/>
        <v>0.15168715897821894</v>
      </c>
      <c r="L11" s="130">
        <f t="shared" si="0"/>
        <v>0.11447444060921441</v>
      </c>
    </row>
    <row r="12" spans="1:12" ht="15" customHeight="1">
      <c r="C12" s="200" t="s">
        <v>406</v>
      </c>
      <c r="D12" s="201">
        <v>7.2035963216774999</v>
      </c>
      <c r="E12" s="201">
        <v>7.1208208829001522</v>
      </c>
      <c r="F12" s="201">
        <v>6.8755728105906204</v>
      </c>
      <c r="G12" s="201">
        <v>7.0421780466724275</v>
      </c>
      <c r="H12" s="201">
        <v>7.4476620760982062</v>
      </c>
      <c r="I12" s="130">
        <f>E12-D12</f>
        <v>-8.277543877734761E-2</v>
      </c>
      <c r="J12" s="130">
        <f>F12-E12</f>
        <v>-0.24524807230953183</v>
      </c>
      <c r="K12" s="130">
        <f>G12-F12</f>
        <v>0.16660523608180711</v>
      </c>
      <c r="L12" s="130">
        <f>H12-G12</f>
        <v>0.40548402942577866</v>
      </c>
    </row>
    <row r="13" spans="1:12" ht="15" customHeight="1">
      <c r="C13" s="200" t="s">
        <v>407</v>
      </c>
      <c r="D13" s="201">
        <v>7.2897735792472496</v>
      </c>
      <c r="E13" s="201">
        <v>7.09179680220638</v>
      </c>
      <c r="F13" s="201">
        <v>7.0478346456692762</v>
      </c>
      <c r="G13" s="201">
        <v>7.2786119598428476</v>
      </c>
      <c r="H13" s="201">
        <v>7.4071736453202215</v>
      </c>
      <c r="I13" s="130">
        <f t="shared" si="0"/>
        <v>-0.19797677704086958</v>
      </c>
      <c r="J13" s="130">
        <f t="shared" si="0"/>
        <v>-4.396215653710378E-2</v>
      </c>
      <c r="K13" s="130">
        <f t="shared" si="0"/>
        <v>0.23077731417357139</v>
      </c>
      <c r="L13" s="130">
        <f t="shared" si="0"/>
        <v>0.1285616854773739</v>
      </c>
    </row>
    <row r="14" spans="1:12" ht="15" customHeight="1">
      <c r="C14" s="184" t="s">
        <v>408</v>
      </c>
      <c r="D14" s="202" t="s">
        <v>409</v>
      </c>
      <c r="E14" s="202" t="s">
        <v>409</v>
      </c>
      <c r="F14" s="202">
        <v>8.3783273946761927</v>
      </c>
      <c r="G14" s="202">
        <v>8.3686890114552561</v>
      </c>
      <c r="H14" s="202">
        <v>8.4206856478791519</v>
      </c>
      <c r="I14" s="202" t="s">
        <v>81</v>
      </c>
      <c r="J14" s="202" t="s">
        <v>81</v>
      </c>
      <c r="K14" s="86">
        <f t="shared" si="0"/>
        <v>-9.638383220936575E-3</v>
      </c>
      <c r="L14" s="86">
        <f t="shared" si="0"/>
        <v>5.1996636423895737E-2</v>
      </c>
    </row>
    <row r="15" spans="1:12" ht="36" customHeight="1">
      <c r="C15" s="285" t="s">
        <v>410</v>
      </c>
      <c r="D15" s="285"/>
      <c r="E15" s="285"/>
      <c r="F15" s="285"/>
      <c r="G15" s="285"/>
      <c r="H15" s="285"/>
      <c r="I15" s="285"/>
      <c r="J15" s="285"/>
      <c r="K15" s="285"/>
      <c r="L15" s="285"/>
    </row>
    <row r="18" spans="4:12">
      <c r="D18" s="203"/>
      <c r="E18" s="203"/>
      <c r="F18" s="203"/>
      <c r="G18" s="203"/>
      <c r="H18" s="203"/>
      <c r="I18" s="203"/>
      <c r="J18" s="203"/>
      <c r="K18" s="203"/>
      <c r="L18" s="203"/>
    </row>
    <row r="19" spans="4:12">
      <c r="D19" s="203"/>
      <c r="E19" s="203"/>
      <c r="F19" s="203"/>
      <c r="G19" s="203"/>
      <c r="H19" s="203"/>
      <c r="I19" s="203"/>
      <c r="J19" s="321" t="s">
        <v>85</v>
      </c>
      <c r="K19" s="203"/>
      <c r="L19" s="203"/>
    </row>
    <row r="20" spans="4:12">
      <c r="D20" s="203"/>
      <c r="E20" s="203"/>
      <c r="F20" s="203"/>
      <c r="G20" s="203"/>
      <c r="H20" s="203"/>
      <c r="I20" s="203"/>
      <c r="J20" s="321"/>
      <c r="K20" s="203"/>
      <c r="L20" s="203"/>
    </row>
  </sheetData>
  <mergeCells count="3">
    <mergeCell ref="C3:L3"/>
    <mergeCell ref="C15:L15"/>
    <mergeCell ref="J19:J20"/>
  </mergeCells>
  <hyperlinks>
    <hyperlink ref="J19:J20" location="'grafica indice de satisfac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N7:Q39"/>
  <sheetViews>
    <sheetView showGridLines="0" topLeftCell="B1" zoomScaleNormal="100" workbookViewId="0">
      <selection activeCell="C1" sqref="C1"/>
    </sheetView>
  </sheetViews>
  <sheetFormatPr baseColWidth="10" defaultRowHeight="12.75"/>
  <sheetData>
    <row r="7" spans="17:17">
      <c r="Q7" s="97"/>
    </row>
    <row r="38" spans="14:14">
      <c r="N38" s="290" t="s">
        <v>60</v>
      </c>
    </row>
    <row r="39" spans="14:14">
      <c r="N39" s="290"/>
    </row>
  </sheetData>
  <mergeCells count="1">
    <mergeCell ref="N38:N39"/>
  </mergeCells>
  <hyperlinks>
    <hyperlink ref="N38:N39" location="'Índice satisfacción agrupad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G51"/>
  <sheetViews>
    <sheetView showGridLines="0" topLeftCell="C1" zoomScaleNormal="100" workbookViewId="0">
      <selection activeCell="C1" sqref="C1"/>
    </sheetView>
  </sheetViews>
  <sheetFormatPr baseColWidth="10" defaultRowHeight="12.75"/>
  <cols>
    <col min="3" max="3" width="61.42578125" bestFit="1" customWidth="1"/>
    <col min="4" max="8" width="8.7109375" customWidth="1"/>
    <col min="9" max="9" width="14.140625" hidden="1" customWidth="1"/>
    <col min="10" max="14" width="18.140625" hidden="1" customWidth="1"/>
    <col min="15" max="18" width="8.7109375" customWidth="1"/>
  </cols>
  <sheetData>
    <row r="2" spans="3:18" ht="37.5" customHeight="1"/>
    <row r="3" spans="3:18" ht="36" customHeight="1">
      <c r="C3" s="316" t="s">
        <v>416</v>
      </c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</row>
    <row r="4" spans="3:18" ht="15" customHeight="1">
      <c r="C4" s="302" t="s">
        <v>417</v>
      </c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</row>
    <row r="5" spans="3:18">
      <c r="C5" s="7"/>
      <c r="D5" s="7">
        <f>actualizaciones!A7</f>
        <v>2007</v>
      </c>
      <c r="E5" s="7">
        <f>actualizaciones!B7</f>
        <v>2008</v>
      </c>
      <c r="F5" s="7">
        <f>actualizaciones!C7</f>
        <v>2009</v>
      </c>
      <c r="G5" s="7">
        <f>actualizaciones!D7</f>
        <v>2010</v>
      </c>
      <c r="H5" s="7">
        <f>actualizaciones!E7</f>
        <v>2011</v>
      </c>
      <c r="I5" s="8" t="str">
        <f>actualizaciones!$F$7</f>
        <v>Invierno 08-09</v>
      </c>
      <c r="J5" s="8" t="str">
        <f>actualizaciones!$G$7</f>
        <v>Invierno 09-10</v>
      </c>
      <c r="K5" s="8" t="str">
        <f>actualizaciones!$H$7</f>
        <v>Invierno 10-11</v>
      </c>
      <c r="L5" s="8" t="str">
        <f>actualizaciones!$P$7</f>
        <v>I semestre 2009</v>
      </c>
      <c r="M5" s="8" t="str">
        <f>actualizaciones!$Q$7</f>
        <v>I semestre 2010</v>
      </c>
      <c r="N5" s="8" t="str">
        <f>actualizaciones!$R$7</f>
        <v>I semestre 2011</v>
      </c>
      <c r="O5" s="8" t="s">
        <v>61</v>
      </c>
      <c r="P5" s="8" t="s">
        <v>62</v>
      </c>
      <c r="Q5" s="8" t="s">
        <v>63</v>
      </c>
      <c r="R5" s="8" t="s">
        <v>64</v>
      </c>
    </row>
    <row r="6" spans="3:18" ht="15" customHeight="1">
      <c r="C6" s="213" t="s">
        <v>418</v>
      </c>
      <c r="D6" s="214" t="s">
        <v>80</v>
      </c>
      <c r="E6" s="214" t="s">
        <v>80</v>
      </c>
      <c r="F6" s="214">
        <v>8.3783273946761927</v>
      </c>
      <c r="G6" s="214">
        <v>8.3686890114552561</v>
      </c>
      <c r="H6" s="214">
        <v>8.4206856478791519</v>
      </c>
      <c r="I6" s="214" t="s">
        <v>419</v>
      </c>
      <c r="J6" s="214">
        <v>8.3499812241832476</v>
      </c>
      <c r="K6" s="214">
        <v>8.3835277483209634</v>
      </c>
      <c r="L6" s="214">
        <v>8.3799999999999972</v>
      </c>
      <c r="M6" s="214">
        <v>8.3337880854934312</v>
      </c>
      <c r="N6" s="214">
        <v>8.3724194880264342</v>
      </c>
      <c r="O6" s="214" t="s">
        <v>80</v>
      </c>
      <c r="P6" s="214" t="s">
        <v>80</v>
      </c>
      <c r="Q6" s="214">
        <f>G6-F6</f>
        <v>-9.638383220936575E-3</v>
      </c>
      <c r="R6" s="214">
        <f>H6-G6</f>
        <v>5.1996636423895737E-2</v>
      </c>
    </row>
    <row r="7" spans="3:18" ht="15" customHeight="1">
      <c r="C7" s="215" t="s">
        <v>420</v>
      </c>
      <c r="D7" s="216">
        <v>7.5665030683715404</v>
      </c>
      <c r="E7" s="216">
        <v>7.5035201853666926</v>
      </c>
      <c r="F7" s="216">
        <v>7.5664973898220635</v>
      </c>
      <c r="G7" s="216">
        <v>7.6689464126072933</v>
      </c>
      <c r="H7" s="216">
        <v>7.7938775215826768</v>
      </c>
      <c r="I7" s="216">
        <v>7.4475389128840446</v>
      </c>
      <c r="J7" s="216">
        <v>7.5822387914156941</v>
      </c>
      <c r="K7" s="216">
        <v>7.7281389667267293</v>
      </c>
      <c r="L7" s="216">
        <v>7.523114532783584</v>
      </c>
      <c r="M7" s="216">
        <v>7.6180520928714541</v>
      </c>
      <c r="N7" s="216">
        <v>7.7632964778297042</v>
      </c>
      <c r="O7" s="216">
        <f t="shared" ref="O7:R22" si="0">E7-D7</f>
        <v>-6.2982883004847778E-2</v>
      </c>
      <c r="P7" s="216">
        <f t="shared" si="0"/>
        <v>6.2977204455370916E-2</v>
      </c>
      <c r="Q7" s="216">
        <f t="shared" si="0"/>
        <v>0.10244902278522972</v>
      </c>
      <c r="R7" s="216">
        <f t="shared" si="0"/>
        <v>0.12493110897538351</v>
      </c>
    </row>
    <row r="8" spans="3:18" ht="15" customHeight="1">
      <c r="C8" s="217" t="s">
        <v>399</v>
      </c>
      <c r="D8" s="218">
        <f>AVERAGE(D12:D13)</f>
        <v>7.3923573187341756</v>
      </c>
      <c r="E8" s="218">
        <v>7.7366088631984553</v>
      </c>
      <c r="F8" s="218">
        <v>7.9475650397763724</v>
      </c>
      <c r="G8" s="218">
        <v>7.9550119533457435</v>
      </c>
      <c r="H8" s="218">
        <v>8.1164374675661737</v>
      </c>
      <c r="I8" s="218">
        <v>7.4914535195024357</v>
      </c>
      <c r="J8" s="218">
        <v>7.8905610621078415</v>
      </c>
      <c r="K8" s="218">
        <v>7.9906394453004745</v>
      </c>
      <c r="L8" s="218">
        <v>7.696568600189079</v>
      </c>
      <c r="M8" s="218">
        <v>7.7231363887354973</v>
      </c>
      <c r="N8" s="218">
        <v>7.9727451788740771</v>
      </c>
      <c r="O8" s="218">
        <f t="shared" si="0"/>
        <v>0.34425154446427975</v>
      </c>
      <c r="P8" s="218">
        <f t="shared" si="0"/>
        <v>0.2109561765779171</v>
      </c>
      <c r="Q8" s="218">
        <f t="shared" si="0"/>
        <v>7.4469135693711053E-3</v>
      </c>
      <c r="R8" s="218">
        <f t="shared" si="0"/>
        <v>0.16142551422043017</v>
      </c>
    </row>
    <row r="9" spans="3:18" ht="15" customHeight="1">
      <c r="C9" s="219" t="s">
        <v>421</v>
      </c>
      <c r="D9" s="220">
        <v>8.5549884437596493</v>
      </c>
      <c r="E9" s="220">
        <v>8.3708250071367409</v>
      </c>
      <c r="F9" s="220">
        <v>8.5504609412906714</v>
      </c>
      <c r="G9" s="220">
        <v>8.6057092857924253</v>
      </c>
      <c r="H9" s="220">
        <v>8.6501409546028842</v>
      </c>
      <c r="I9" s="220">
        <v>7.8591701095742534</v>
      </c>
      <c r="J9" s="220">
        <v>8.5796075257940618</v>
      </c>
      <c r="K9" s="220">
        <v>8.4667119565217579</v>
      </c>
      <c r="L9" s="220">
        <v>8.1438778024143499</v>
      </c>
      <c r="M9" s="220">
        <v>8.3372064276885105</v>
      </c>
      <c r="N9" s="220">
        <v>8.3936624009750105</v>
      </c>
      <c r="O9" s="220">
        <f t="shared" si="0"/>
        <v>-0.18416343662290835</v>
      </c>
      <c r="P9" s="220">
        <f t="shared" si="0"/>
        <v>0.17963593415393042</v>
      </c>
      <c r="Q9" s="220">
        <f t="shared" si="0"/>
        <v>5.5248344501753976E-2</v>
      </c>
      <c r="R9" s="220">
        <f t="shared" si="0"/>
        <v>4.4431668810458902E-2</v>
      </c>
    </row>
    <row r="10" spans="3:18" ht="15" customHeight="1">
      <c r="C10" s="219" t="s">
        <v>422</v>
      </c>
      <c r="D10" s="220">
        <v>7.3137311703360401</v>
      </c>
      <c r="E10" s="220">
        <v>7.2238596491227991</v>
      </c>
      <c r="F10" s="220">
        <v>7.2656091798852502</v>
      </c>
      <c r="G10" s="220">
        <v>7.3356895773800632</v>
      </c>
      <c r="H10" s="220">
        <v>7.5930378862015999</v>
      </c>
      <c r="I10" s="220">
        <v>6.7792651666191936</v>
      </c>
      <c r="J10" s="220">
        <v>7.1162860576922995</v>
      </c>
      <c r="K10" s="220">
        <v>7.3097554562187828</v>
      </c>
      <c r="L10" s="220">
        <v>6.8175477239353803</v>
      </c>
      <c r="M10" s="220">
        <v>6.9326888650196867</v>
      </c>
      <c r="N10" s="220">
        <v>7.2901023890785002</v>
      </c>
      <c r="O10" s="220">
        <f t="shared" si="0"/>
        <v>-8.9871521213241046E-2</v>
      </c>
      <c r="P10" s="220">
        <f t="shared" si="0"/>
        <v>4.1749530762451137E-2</v>
      </c>
      <c r="Q10" s="220">
        <f t="shared" si="0"/>
        <v>7.0080397494812985E-2</v>
      </c>
      <c r="R10" s="220">
        <f t="shared" si="0"/>
        <v>0.2573483088215367</v>
      </c>
    </row>
    <row r="11" spans="3:18" ht="15" customHeight="1">
      <c r="C11" s="219" t="s">
        <v>423</v>
      </c>
      <c r="D11" s="220">
        <v>8.25172744721689</v>
      </c>
      <c r="E11" s="220">
        <v>8.0056985468704944</v>
      </c>
      <c r="F11" s="220">
        <v>8.3631636231708573</v>
      </c>
      <c r="G11" s="220">
        <v>8.2529148959354757</v>
      </c>
      <c r="H11" s="220">
        <v>8.4441105186621233</v>
      </c>
      <c r="I11" s="220">
        <v>7.5591455753006738</v>
      </c>
      <c r="J11" s="220">
        <v>8.2620245522238047</v>
      </c>
      <c r="K11" s="220">
        <v>8.2420554428667678</v>
      </c>
      <c r="L11" s="220">
        <v>7.9874507874015661</v>
      </c>
      <c r="M11" s="220">
        <v>7.9480423540999956</v>
      </c>
      <c r="N11" s="220">
        <v>8.26104580462097</v>
      </c>
      <c r="O11" s="220">
        <f t="shared" si="0"/>
        <v>-0.24602890034639557</v>
      </c>
      <c r="P11" s="220">
        <f t="shared" si="0"/>
        <v>0.35746507630036284</v>
      </c>
      <c r="Q11" s="220">
        <f t="shared" si="0"/>
        <v>-0.11024872723538159</v>
      </c>
      <c r="R11" s="220">
        <f t="shared" si="0"/>
        <v>0.19119562272664758</v>
      </c>
    </row>
    <row r="12" spans="3:18" ht="15" customHeight="1">
      <c r="C12" s="219" t="s">
        <v>424</v>
      </c>
      <c r="D12" s="220">
        <v>7.7351667170343701</v>
      </c>
      <c r="E12" s="220">
        <v>7.749427803761586</v>
      </c>
      <c r="F12" s="220">
        <v>8.1230033957992749</v>
      </c>
      <c r="G12" s="220">
        <v>8.1939435182034792</v>
      </c>
      <c r="H12" s="220">
        <v>8.2925462731365194</v>
      </c>
      <c r="I12" s="220">
        <v>7.9031650339110717</v>
      </c>
      <c r="J12" s="220">
        <v>8.1163475699558365</v>
      </c>
      <c r="K12" s="220">
        <v>8.2989636395572965</v>
      </c>
      <c r="L12" s="220">
        <v>8.122595537317272</v>
      </c>
      <c r="M12" s="220">
        <v>8.1464853771164787</v>
      </c>
      <c r="N12" s="220">
        <v>8.3113286130778263</v>
      </c>
      <c r="O12" s="220">
        <f t="shared" si="0"/>
        <v>1.4261086727215933E-2</v>
      </c>
      <c r="P12" s="220">
        <f t="shared" si="0"/>
        <v>0.37357559203768886</v>
      </c>
      <c r="Q12" s="220">
        <f t="shared" si="0"/>
        <v>7.0940122404204331E-2</v>
      </c>
      <c r="R12" s="220">
        <f t="shared" si="0"/>
        <v>9.860275493304016E-2</v>
      </c>
    </row>
    <row r="13" spans="3:18" ht="15" customHeight="1">
      <c r="C13" s="219" t="s">
        <v>425</v>
      </c>
      <c r="D13" s="220">
        <v>7.0495479204339802</v>
      </c>
      <c r="E13" s="220">
        <v>7.0336549776417892</v>
      </c>
      <c r="F13" s="220">
        <v>7.1026694045174574</v>
      </c>
      <c r="G13" s="220">
        <v>7.0799999999999885</v>
      </c>
      <c r="H13" s="220">
        <v>7.3060720169451479</v>
      </c>
      <c r="I13" s="220">
        <v>7.0034706154558037</v>
      </c>
      <c r="J13" s="220">
        <v>6.9537615596101086</v>
      </c>
      <c r="K13" s="220">
        <v>7.2489270386266096</v>
      </c>
      <c r="L13" s="220">
        <v>6.996599690880986</v>
      </c>
      <c r="M13" s="220">
        <v>6.8659824932085813</v>
      </c>
      <c r="N13" s="220">
        <v>7.2332236009116126</v>
      </c>
      <c r="O13" s="220">
        <f t="shared" si="0"/>
        <v>-1.5892942792191E-2</v>
      </c>
      <c r="P13" s="220">
        <f t="shared" si="0"/>
        <v>6.9014426875668278E-2</v>
      </c>
      <c r="Q13" s="220">
        <f t="shared" si="0"/>
        <v>-2.2669404517468905E-2</v>
      </c>
      <c r="R13" s="220">
        <f t="shared" si="0"/>
        <v>0.22607201694515933</v>
      </c>
    </row>
    <row r="14" spans="3:18" ht="15" customHeight="1">
      <c r="C14" s="221" t="s">
        <v>400</v>
      </c>
      <c r="D14" s="222">
        <v>7.8235911945641003</v>
      </c>
      <c r="E14" s="222">
        <v>7.7623530898521098</v>
      </c>
      <c r="F14" s="222">
        <v>7.8492257120111075</v>
      </c>
      <c r="G14" s="222">
        <v>7.9237974802116993</v>
      </c>
      <c r="H14" s="222">
        <v>7.924519159872772</v>
      </c>
      <c r="I14" s="222">
        <v>7.7684588946391324</v>
      </c>
      <c r="J14" s="222">
        <v>7.8474935177182275</v>
      </c>
      <c r="K14" s="222">
        <v>7.9146629296356528</v>
      </c>
      <c r="L14" s="222">
        <v>7.8527119619227168</v>
      </c>
      <c r="M14" s="222">
        <v>7.9267682036302851</v>
      </c>
      <c r="N14" s="222">
        <v>7.9315928038613386</v>
      </c>
      <c r="O14" s="222">
        <f t="shared" si="0"/>
        <v>-6.1238104711990538E-2</v>
      </c>
      <c r="P14" s="222">
        <f t="shared" si="0"/>
        <v>8.6872622158997714E-2</v>
      </c>
      <c r="Q14" s="222">
        <f t="shared" si="0"/>
        <v>7.4571768200591748E-2</v>
      </c>
      <c r="R14" s="222">
        <f t="shared" si="0"/>
        <v>7.2167966107272719E-4</v>
      </c>
    </row>
    <row r="15" spans="3:18" ht="15" customHeight="1">
      <c r="C15" s="219" t="s">
        <v>426</v>
      </c>
      <c r="D15" s="220">
        <v>8.1313800600476398</v>
      </c>
      <c r="E15" s="220">
        <v>8.1394923857867916</v>
      </c>
      <c r="F15" s="220">
        <v>8.2156644394951623</v>
      </c>
      <c r="G15" s="220">
        <v>8.2641896512422814</v>
      </c>
      <c r="H15" s="220">
        <v>8.2688972763439814</v>
      </c>
      <c r="I15" s="220">
        <v>8.1633999246136781</v>
      </c>
      <c r="J15" s="220">
        <v>8.213097713097719</v>
      </c>
      <c r="K15" s="220">
        <v>8.2502687208885774</v>
      </c>
      <c r="L15" s="220">
        <v>8.2163991975927644</v>
      </c>
      <c r="M15" s="220">
        <v>8.2687280040220994</v>
      </c>
      <c r="N15" s="220">
        <v>8.2779661016949149</v>
      </c>
      <c r="O15" s="220">
        <f t="shared" si="0"/>
        <v>8.1123257391517711E-3</v>
      </c>
      <c r="P15" s="220">
        <f t="shared" si="0"/>
        <v>7.6172053708370768E-2</v>
      </c>
      <c r="Q15" s="220">
        <f t="shared" si="0"/>
        <v>4.8525211747119101E-2</v>
      </c>
      <c r="R15" s="220">
        <f t="shared" si="0"/>
        <v>4.7076251016999748E-3</v>
      </c>
    </row>
    <row r="16" spans="3:18" ht="15" customHeight="1">
      <c r="C16" s="219" t="s">
        <v>427</v>
      </c>
      <c r="D16" s="220">
        <v>7.9594461901021196</v>
      </c>
      <c r="E16" s="220">
        <v>7.8729867875397757</v>
      </c>
      <c r="F16" s="220">
        <v>7.9511992400854892</v>
      </c>
      <c r="G16" s="220">
        <v>8.0225563909774333</v>
      </c>
      <c r="H16" s="220">
        <v>7.9917266887288037</v>
      </c>
      <c r="I16" s="220">
        <v>7.8997498213009321</v>
      </c>
      <c r="J16" s="220">
        <v>7.9404432132964118</v>
      </c>
      <c r="K16" s="220">
        <v>8.0045817071101641</v>
      </c>
      <c r="L16" s="220">
        <v>7.9589534325491975</v>
      </c>
      <c r="M16" s="220">
        <v>7.9966167230546192</v>
      </c>
      <c r="N16" s="220">
        <v>7.9947379073061926</v>
      </c>
      <c r="O16" s="220">
        <f t="shared" si="0"/>
        <v>-8.6459402562343968E-2</v>
      </c>
      <c r="P16" s="220">
        <f t="shared" si="0"/>
        <v>7.8212452545713518E-2</v>
      </c>
      <c r="Q16" s="220">
        <f t="shared" si="0"/>
        <v>7.1357150891944165E-2</v>
      </c>
      <c r="R16" s="220">
        <f t="shared" si="0"/>
        <v>-3.0829702248629687E-2</v>
      </c>
    </row>
    <row r="17" spans="3:18" ht="15" customHeight="1">
      <c r="C17" s="219" t="s">
        <v>428</v>
      </c>
      <c r="D17" s="220">
        <v>7.8923027166882198</v>
      </c>
      <c r="E17" s="220">
        <v>7.8009189997862789</v>
      </c>
      <c r="F17" s="220">
        <v>7.9081364829396694</v>
      </c>
      <c r="G17" s="220">
        <v>7.952477854919799</v>
      </c>
      <c r="H17" s="220">
        <v>7.9348997628799411</v>
      </c>
      <c r="I17" s="220">
        <v>7.7558877739094703</v>
      </c>
      <c r="J17" s="220">
        <v>7.887298747763845</v>
      </c>
      <c r="K17" s="220">
        <v>7.8967235102509949</v>
      </c>
      <c r="L17" s="220">
        <v>7.8991935483871094</v>
      </c>
      <c r="M17" s="220">
        <v>8.0018827326519677</v>
      </c>
      <c r="N17" s="220">
        <v>7.9697106690777604</v>
      </c>
      <c r="O17" s="220">
        <f t="shared" si="0"/>
        <v>-9.1383716901940915E-2</v>
      </c>
      <c r="P17" s="220">
        <f t="shared" si="0"/>
        <v>0.10721748315339052</v>
      </c>
      <c r="Q17" s="220">
        <f t="shared" si="0"/>
        <v>4.4341371980129551E-2</v>
      </c>
      <c r="R17" s="220">
        <f t="shared" si="0"/>
        <v>-1.7578092039857829E-2</v>
      </c>
    </row>
    <row r="18" spans="3:18" ht="15" customHeight="1">
      <c r="C18" s="219" t="s">
        <v>429</v>
      </c>
      <c r="D18" s="220">
        <v>7.8923027166882198</v>
      </c>
      <c r="E18" s="220">
        <v>7.8009189997862789</v>
      </c>
      <c r="F18" s="220">
        <v>7.9081364829396694</v>
      </c>
      <c r="G18" s="220">
        <v>7.952477854919799</v>
      </c>
      <c r="H18" s="220">
        <v>7.9348997628799411</v>
      </c>
      <c r="I18" s="220">
        <v>7.7558877739094703</v>
      </c>
      <c r="J18" s="220">
        <v>7.887298747763845</v>
      </c>
      <c r="K18" s="220">
        <v>7.8967235102509949</v>
      </c>
      <c r="L18" s="220">
        <v>7.8991935483871094</v>
      </c>
      <c r="M18" s="220">
        <v>8.0018827326519677</v>
      </c>
      <c r="N18" s="220">
        <v>7.9697106690777604</v>
      </c>
      <c r="O18" s="220">
        <f t="shared" si="0"/>
        <v>-9.1383716901940915E-2</v>
      </c>
      <c r="P18" s="220">
        <f t="shared" si="0"/>
        <v>0.10721748315339052</v>
      </c>
      <c r="Q18" s="220">
        <f t="shared" si="0"/>
        <v>4.4341371980129551E-2</v>
      </c>
      <c r="R18" s="220">
        <f t="shared" si="0"/>
        <v>-1.7578092039857829E-2</v>
      </c>
    </row>
    <row r="19" spans="3:18" ht="15" customHeight="1">
      <c r="C19" s="219" t="s">
        <v>430</v>
      </c>
      <c r="D19" s="220">
        <v>7.4655917747400604</v>
      </c>
      <c r="E19" s="220">
        <v>7.4358738199401655</v>
      </c>
      <c r="F19" s="220">
        <v>7.4766277128547509</v>
      </c>
      <c r="G19" s="220">
        <v>7.5926157697121237</v>
      </c>
      <c r="H19" s="220">
        <v>7.6052811290689819</v>
      </c>
      <c r="I19" s="220">
        <v>7.4593654932637818</v>
      </c>
      <c r="J19" s="220">
        <v>7.5151800423628874</v>
      </c>
      <c r="K19" s="220">
        <v>7.6129798179659787</v>
      </c>
      <c r="L19" s="220">
        <v>7.483238636363633</v>
      </c>
      <c r="M19" s="220">
        <v>7.5857938718662838</v>
      </c>
      <c r="N19" s="220">
        <v>7.5784869976359293</v>
      </c>
      <c r="O19" s="220">
        <f t="shared" si="0"/>
        <v>-2.9717954799894919E-2</v>
      </c>
      <c r="P19" s="220">
        <f t="shared" si="0"/>
        <v>4.0753892914585421E-2</v>
      </c>
      <c r="Q19" s="220">
        <f t="shared" si="0"/>
        <v>0.11598805685737279</v>
      </c>
      <c r="R19" s="220">
        <f t="shared" si="0"/>
        <v>1.2665359356858197E-2</v>
      </c>
    </row>
    <row r="20" spans="3:18" ht="15" customHeight="1">
      <c r="C20" s="217" t="s">
        <v>401</v>
      </c>
      <c r="D20" s="218">
        <v>7.6219251336898299</v>
      </c>
      <c r="E20" s="218">
        <v>7.6936397105497001</v>
      </c>
      <c r="F20" s="218">
        <v>7.6913684871311929</v>
      </c>
      <c r="G20" s="218">
        <v>7.7586469130238624</v>
      </c>
      <c r="H20" s="218">
        <v>7.9175771910430219</v>
      </c>
      <c r="I20" s="218">
        <v>7.7073453982386475</v>
      </c>
      <c r="J20" s="218">
        <v>7.7553044034545184</v>
      </c>
      <c r="K20" s="218">
        <v>7.8485400628615771</v>
      </c>
      <c r="L20" s="218">
        <v>7.7359695523158241</v>
      </c>
      <c r="M20" s="218">
        <v>7.7853125399462995</v>
      </c>
      <c r="N20" s="218">
        <v>7.9006090659192498</v>
      </c>
      <c r="O20" s="218">
        <f t="shared" si="0"/>
        <v>7.1714576859870149E-2</v>
      </c>
      <c r="P20" s="218">
        <f t="shared" si="0"/>
        <v>-2.2712234185071623E-3</v>
      </c>
      <c r="Q20" s="218">
        <f t="shared" si="0"/>
        <v>6.7278425892669524E-2</v>
      </c>
      <c r="R20" s="218">
        <f t="shared" si="0"/>
        <v>0.15893027801915949</v>
      </c>
    </row>
    <row r="21" spans="3:18" ht="15" customHeight="1">
      <c r="C21" s="219" t="s">
        <v>431</v>
      </c>
      <c r="D21" s="220">
        <v>8.1364356194420306</v>
      </c>
      <c r="E21" s="220">
        <v>8.1248628216071452</v>
      </c>
      <c r="F21" s="220">
        <v>8.2227867590454284</v>
      </c>
      <c r="G21" s="220">
        <v>8.2679938744257502</v>
      </c>
      <c r="H21" s="220">
        <v>8.3149500852203744</v>
      </c>
      <c r="I21" s="220">
        <v>8.1514456172556287</v>
      </c>
      <c r="J21" s="220">
        <v>8.2422907488987107</v>
      </c>
      <c r="K21" s="220">
        <v>8.3016386373436664</v>
      </c>
      <c r="L21" s="220">
        <v>8.2163009404388614</v>
      </c>
      <c r="M21" s="220">
        <v>8.258860759493718</v>
      </c>
      <c r="N21" s="220">
        <v>8.2978941961992838</v>
      </c>
      <c r="O21" s="220">
        <f t="shared" si="0"/>
        <v>-1.1572797834885407E-2</v>
      </c>
      <c r="P21" s="220">
        <f t="shared" si="0"/>
        <v>9.7923937438283204E-2</v>
      </c>
      <c r="Q21" s="220">
        <f t="shared" si="0"/>
        <v>4.5207115380321738E-2</v>
      </c>
      <c r="R21" s="220">
        <f t="shared" si="0"/>
        <v>4.6956210794624198E-2</v>
      </c>
    </row>
    <row r="22" spans="3:18" ht="15" customHeight="1">
      <c r="C22" s="219" t="s">
        <v>432</v>
      </c>
      <c r="D22" s="220">
        <v>7.9412206855080898</v>
      </c>
      <c r="E22" s="220">
        <v>8.0045843520782594</v>
      </c>
      <c r="F22" s="220">
        <v>7.9390007745933238</v>
      </c>
      <c r="G22" s="220">
        <v>8.0346207376478915</v>
      </c>
      <c r="H22" s="220">
        <v>8.1687938736438941</v>
      </c>
      <c r="I22" s="220">
        <v>7.9817432273262456</v>
      </c>
      <c r="J22" s="220">
        <v>8.0148771021992182</v>
      </c>
      <c r="K22" s="220">
        <v>8.1146674088505648</v>
      </c>
      <c r="L22" s="220">
        <v>7.9396346306592553</v>
      </c>
      <c r="M22" s="220">
        <v>8.0489510489510341</v>
      </c>
      <c r="N22" s="220">
        <v>8.1677696889477307</v>
      </c>
      <c r="O22" s="220">
        <f t="shared" si="0"/>
        <v>6.3363666570169563E-2</v>
      </c>
      <c r="P22" s="220">
        <f t="shared" si="0"/>
        <v>-6.5583577484935596E-2</v>
      </c>
      <c r="Q22" s="220">
        <f t="shared" si="0"/>
        <v>9.5619963054567769E-2</v>
      </c>
      <c r="R22" s="220">
        <f t="shared" si="0"/>
        <v>0.13417313599600256</v>
      </c>
    </row>
    <row r="23" spans="3:18" ht="15" customHeight="1">
      <c r="C23" s="219" t="s">
        <v>433</v>
      </c>
      <c r="D23" s="220">
        <v>7.86090310869072</v>
      </c>
      <c r="E23" s="220">
        <v>7.8657882983474607</v>
      </c>
      <c r="F23" s="220">
        <v>7.691397584421992</v>
      </c>
      <c r="G23" s="220">
        <v>7.7226852894796156</v>
      </c>
      <c r="H23" s="220">
        <v>7.9321920853712626</v>
      </c>
      <c r="I23" s="220">
        <v>7.8224455611390313</v>
      </c>
      <c r="J23" s="220">
        <v>7.738441215323653</v>
      </c>
      <c r="K23" s="220">
        <v>7.8116627265563494</v>
      </c>
      <c r="L23" s="220">
        <v>7.7749360613810756</v>
      </c>
      <c r="M23" s="220">
        <v>7.7771966527196605</v>
      </c>
      <c r="N23" s="220">
        <v>7.9784442361761965</v>
      </c>
      <c r="O23" s="220">
        <f t="shared" ref="O23:R38" si="1">E23-D23</f>
        <v>4.8851896567407849E-3</v>
      </c>
      <c r="P23" s="220">
        <f t="shared" si="1"/>
        <v>-0.17439071392546879</v>
      </c>
      <c r="Q23" s="220">
        <f t="shared" si="1"/>
        <v>3.1287705057623683E-2</v>
      </c>
      <c r="R23" s="220">
        <f t="shared" si="1"/>
        <v>0.209506795891647</v>
      </c>
    </row>
    <row r="24" spans="3:18" ht="15" customHeight="1">
      <c r="C24" s="219" t="s">
        <v>434</v>
      </c>
      <c r="D24" s="220">
        <v>7.5932944606413999</v>
      </c>
      <c r="E24" s="220">
        <v>7.5286016949152614</v>
      </c>
      <c r="F24" s="220">
        <v>7.6656118143459908</v>
      </c>
      <c r="G24" s="220">
        <v>7.7544311956171459</v>
      </c>
      <c r="H24" s="220">
        <v>7.8649186856953204</v>
      </c>
      <c r="I24" s="220">
        <v>7.6170212765957448</v>
      </c>
      <c r="J24" s="220">
        <v>7.8197501487210079</v>
      </c>
      <c r="K24" s="220">
        <v>7.8067177371832601</v>
      </c>
      <c r="L24" s="220">
        <v>7.7096069868995603</v>
      </c>
      <c r="M24" s="220">
        <v>7.7993265993266023</v>
      </c>
      <c r="N24" s="220">
        <v>7.858703071672358</v>
      </c>
      <c r="O24" s="220">
        <f t="shared" si="1"/>
        <v>-6.4692765726138468E-2</v>
      </c>
      <c r="P24" s="220">
        <f t="shared" si="1"/>
        <v>0.13701011943072938</v>
      </c>
      <c r="Q24" s="220">
        <f t="shared" si="1"/>
        <v>8.8819381271155073E-2</v>
      </c>
      <c r="R24" s="220">
        <f t="shared" si="1"/>
        <v>0.11048749007817449</v>
      </c>
    </row>
    <row r="25" spans="3:18" ht="15" customHeight="1">
      <c r="C25" s="219" t="s">
        <v>435</v>
      </c>
      <c r="D25" s="220">
        <v>7.1858536038560796</v>
      </c>
      <c r="E25" s="220">
        <v>7.3833032083144952</v>
      </c>
      <c r="F25" s="220">
        <v>7.3710268053317787</v>
      </c>
      <c r="G25" s="220">
        <v>7.4210731453813112</v>
      </c>
      <c r="H25" s="220">
        <v>7.6353974121996417</v>
      </c>
      <c r="I25" s="220">
        <v>7.4111353711790429</v>
      </c>
      <c r="J25" s="220">
        <v>7.432352213702714</v>
      </c>
      <c r="K25" s="220">
        <v>7.5312306740878334</v>
      </c>
      <c r="L25" s="220">
        <v>7.4571342925659492</v>
      </c>
      <c r="M25" s="220">
        <v>7.4473763118440672</v>
      </c>
      <c r="N25" s="220">
        <v>7.5801266439357162</v>
      </c>
      <c r="O25" s="220">
        <f t="shared" si="1"/>
        <v>0.19744960445841553</v>
      </c>
      <c r="P25" s="220">
        <f t="shared" si="1"/>
        <v>-1.2276402982716483E-2</v>
      </c>
      <c r="Q25" s="220">
        <f t="shared" si="1"/>
        <v>5.0046340049532567E-2</v>
      </c>
      <c r="R25" s="220">
        <f t="shared" si="1"/>
        <v>0.2143242668183305</v>
      </c>
    </row>
    <row r="26" spans="3:18" ht="15" customHeight="1">
      <c r="C26" s="219" t="s">
        <v>436</v>
      </c>
      <c r="D26" s="220">
        <v>7.2102674823077804</v>
      </c>
      <c r="E26" s="220">
        <v>7.3247228119839596</v>
      </c>
      <c r="F26" s="220">
        <v>7.3097481847674999</v>
      </c>
      <c r="G26" s="220">
        <v>7.4213253340605307</v>
      </c>
      <c r="H26" s="220">
        <v>7.6383365664403531</v>
      </c>
      <c r="I26" s="220">
        <v>7.3265875785066186</v>
      </c>
      <c r="J26" s="220">
        <v>7.3759181532004359</v>
      </c>
      <c r="K26" s="220">
        <v>7.5565142364107043</v>
      </c>
      <c r="L26" s="220">
        <v>7.3668903803131967</v>
      </c>
      <c r="M26" s="220">
        <v>7.4540880503144757</v>
      </c>
      <c r="N26" s="220">
        <v>7.6098677517802757</v>
      </c>
      <c r="O26" s="220">
        <f t="shared" si="1"/>
        <v>0.11445532967617922</v>
      </c>
      <c r="P26" s="220">
        <f t="shared" si="1"/>
        <v>-1.4974627216459702E-2</v>
      </c>
      <c r="Q26" s="220">
        <f t="shared" si="1"/>
        <v>0.11157714929303086</v>
      </c>
      <c r="R26" s="220">
        <f t="shared" si="1"/>
        <v>0.21701123237982234</v>
      </c>
    </row>
    <row r="27" spans="3:18" ht="15" customHeight="1">
      <c r="C27" s="217" t="s">
        <v>403</v>
      </c>
      <c r="D27" s="218">
        <v>7.4607215174180803</v>
      </c>
      <c r="E27" s="218">
        <v>7.3402401791166048</v>
      </c>
      <c r="F27" s="218">
        <v>7.3894571602187762</v>
      </c>
      <c r="G27" s="218">
        <v>7.619546729186788</v>
      </c>
      <c r="H27" s="218">
        <v>7.7395444284834829</v>
      </c>
      <c r="I27" s="218">
        <v>7.2596982758620578</v>
      </c>
      <c r="J27" s="218">
        <v>7.4590835395511546</v>
      </c>
      <c r="K27" s="218">
        <v>7.6779251227196079</v>
      </c>
      <c r="L27" s="218">
        <v>7.3396677050882726</v>
      </c>
      <c r="M27" s="218">
        <v>7.5670593097747316</v>
      </c>
      <c r="N27" s="218">
        <v>7.7107016177870236</v>
      </c>
      <c r="O27" s="218">
        <f t="shared" si="1"/>
        <v>-0.12048133830147556</v>
      </c>
      <c r="P27" s="218">
        <f t="shared" si="1"/>
        <v>4.9216981102171431E-2</v>
      </c>
      <c r="Q27" s="218">
        <f t="shared" si="1"/>
        <v>0.2300895689680118</v>
      </c>
      <c r="R27" s="218">
        <f t="shared" si="1"/>
        <v>0.1199976992966949</v>
      </c>
    </row>
    <row r="28" spans="3:18" ht="15" customHeight="1">
      <c r="C28" s="219" t="s">
        <v>437</v>
      </c>
      <c r="D28" s="220">
        <v>8.0135181188231392</v>
      </c>
      <c r="E28" s="220">
        <v>8.0459246080284679</v>
      </c>
      <c r="F28" s="220">
        <v>8.136143548846519</v>
      </c>
      <c r="G28" s="220">
        <v>8.2214696485623122</v>
      </c>
      <c r="H28" s="220">
        <v>8.2929133858267878</v>
      </c>
      <c r="I28" s="220">
        <v>8.0544217687075044</v>
      </c>
      <c r="J28" s="220">
        <v>8.1426519865964391</v>
      </c>
      <c r="K28" s="220">
        <v>8.2650409754147667</v>
      </c>
      <c r="L28" s="220">
        <v>8.1309419655876454</v>
      </c>
      <c r="M28" s="220">
        <v>8.1782810685249689</v>
      </c>
      <c r="N28" s="220">
        <v>8.2725555030704339</v>
      </c>
      <c r="O28" s="220">
        <f t="shared" si="1"/>
        <v>3.2406489205328626E-2</v>
      </c>
      <c r="P28" s="220">
        <f t="shared" si="1"/>
        <v>9.0218940818051152E-2</v>
      </c>
      <c r="Q28" s="220">
        <f t="shared" si="1"/>
        <v>8.5326099715793191E-2</v>
      </c>
      <c r="R28" s="220">
        <f t="shared" si="1"/>
        <v>7.1443737264475615E-2</v>
      </c>
    </row>
    <row r="29" spans="3:18" ht="15" customHeight="1">
      <c r="C29" s="219" t="s">
        <v>438</v>
      </c>
      <c r="D29" s="220">
        <v>7.1427332639611398</v>
      </c>
      <c r="E29" s="220">
        <v>7.1469331966512755</v>
      </c>
      <c r="F29" s="220">
        <v>7.1886828522271244</v>
      </c>
      <c r="G29" s="220">
        <v>7.3487462208785344</v>
      </c>
      <c r="H29" s="220">
        <v>7.4805905773059003</v>
      </c>
      <c r="I29" s="220">
        <v>7.0956249999999912</v>
      </c>
      <c r="J29" s="220">
        <v>7.2210940058958348</v>
      </c>
      <c r="K29" s="220">
        <v>7.3697097944377195</v>
      </c>
      <c r="L29" s="220">
        <v>7.1792228390166528</v>
      </c>
      <c r="M29" s="220">
        <v>7.3201720093823335</v>
      </c>
      <c r="N29" s="220">
        <v>7.434767152506228</v>
      </c>
      <c r="O29" s="220">
        <f t="shared" si="1"/>
        <v>4.1999326901356326E-3</v>
      </c>
      <c r="P29" s="220">
        <f t="shared" si="1"/>
        <v>4.1749655575848976E-2</v>
      </c>
      <c r="Q29" s="220">
        <f t="shared" si="1"/>
        <v>0.16006336865140991</v>
      </c>
      <c r="R29" s="220">
        <f t="shared" si="1"/>
        <v>0.13184435642736592</v>
      </c>
    </row>
    <row r="30" spans="3:18" ht="15" customHeight="1">
      <c r="C30" s="219" t="s">
        <v>439</v>
      </c>
      <c r="D30" s="220">
        <v>7.1457943925233698</v>
      </c>
      <c r="E30" s="220">
        <v>6.8036835065336136</v>
      </c>
      <c r="F30" s="220">
        <v>6.8300200133422306</v>
      </c>
      <c r="G30" s="220">
        <v>7.2357615894039622</v>
      </c>
      <c r="H30" s="220">
        <v>7.3840372605059663</v>
      </c>
      <c r="I30" s="220">
        <v>6.6281446540880635</v>
      </c>
      <c r="J30" s="220">
        <v>6.9846256684491976</v>
      </c>
      <c r="K30" s="220">
        <v>7.3186586736605488</v>
      </c>
      <c r="L30" s="220">
        <v>6.7121500407719505</v>
      </c>
      <c r="M30" s="220">
        <v>7.1662132752992393</v>
      </c>
      <c r="N30" s="220">
        <v>7.3554964539007068</v>
      </c>
      <c r="O30" s="220">
        <f t="shared" si="1"/>
        <v>-0.34211088598975614</v>
      </c>
      <c r="P30" s="220">
        <f t="shared" si="1"/>
        <v>2.6336506808616988E-2</v>
      </c>
      <c r="Q30" s="220">
        <f t="shared" si="1"/>
        <v>0.40574157606173156</v>
      </c>
      <c r="R30" s="220">
        <f t="shared" si="1"/>
        <v>0.14827567110200413</v>
      </c>
    </row>
    <row r="31" spans="3:18" ht="15" customHeight="1">
      <c r="C31" s="217" t="s">
        <v>404</v>
      </c>
      <c r="D31" s="218">
        <f>AVERAGE(D35:D35)</f>
        <v>7.2148148148148499</v>
      </c>
      <c r="E31" s="218">
        <v>7.4176701922372343</v>
      </c>
      <c r="F31" s="218">
        <v>7.5932333129210159</v>
      </c>
      <c r="G31" s="218">
        <v>7.6441688727880877</v>
      </c>
      <c r="H31" s="218">
        <v>7.7145352028341971</v>
      </c>
      <c r="I31" s="218">
        <v>7.4973562002850702</v>
      </c>
      <c r="J31" s="218">
        <v>7.5579399141630823</v>
      </c>
      <c r="K31" s="218">
        <v>7.7151746198676738</v>
      </c>
      <c r="L31" s="218">
        <v>7.6245086416671892</v>
      </c>
      <c r="M31" s="218">
        <v>7.6480384207571879</v>
      </c>
      <c r="N31" s="218">
        <v>7.7610361182050189</v>
      </c>
      <c r="O31" s="218">
        <f t="shared" si="1"/>
        <v>0.20285537742238446</v>
      </c>
      <c r="P31" s="218">
        <f t="shared" si="1"/>
        <v>0.17556312068378155</v>
      </c>
      <c r="Q31" s="218">
        <f t="shared" si="1"/>
        <v>5.0935559867071767E-2</v>
      </c>
      <c r="R31" s="218">
        <f t="shared" si="1"/>
        <v>7.0366330046109482E-2</v>
      </c>
    </row>
    <row r="32" spans="3:18" ht="15" customHeight="1">
      <c r="C32" s="219" t="s">
        <v>440</v>
      </c>
      <c r="D32" s="220">
        <v>7.5288367546431996</v>
      </c>
      <c r="E32" s="220">
        <v>7.5508947469693863</v>
      </c>
      <c r="F32" s="220">
        <v>7.7619682462731863</v>
      </c>
      <c r="G32" s="220">
        <v>7.8075355293599147</v>
      </c>
      <c r="H32" s="220">
        <v>7.9127365427982994</v>
      </c>
      <c r="I32" s="220">
        <v>7.7309846431797702</v>
      </c>
      <c r="J32" s="220">
        <v>7.7319692058346705</v>
      </c>
      <c r="K32" s="220">
        <v>7.9584905660377183</v>
      </c>
      <c r="L32" s="220">
        <v>7.8521439132577626</v>
      </c>
      <c r="M32" s="220">
        <v>7.8413758970551708</v>
      </c>
      <c r="N32" s="220">
        <v>8.0012264922322167</v>
      </c>
      <c r="O32" s="220">
        <f t="shared" si="1"/>
        <v>2.2057992326186771E-2</v>
      </c>
      <c r="P32" s="220">
        <f t="shared" si="1"/>
        <v>0.21107349930379993</v>
      </c>
      <c r="Q32" s="220">
        <f t="shared" si="1"/>
        <v>4.5567283086728416E-2</v>
      </c>
      <c r="R32" s="220">
        <f t="shared" si="1"/>
        <v>0.10520101343838473</v>
      </c>
    </row>
    <row r="33" spans="3:18" ht="15" customHeight="1">
      <c r="C33" s="219" t="s">
        <v>441</v>
      </c>
      <c r="D33" s="220">
        <v>7.3401999394123001</v>
      </c>
      <c r="E33" s="220">
        <v>7.4033830845771211</v>
      </c>
      <c r="F33" s="220">
        <v>7.5660494594258791</v>
      </c>
      <c r="G33" s="220">
        <v>7.5725096001807399</v>
      </c>
      <c r="H33" s="220">
        <v>7.6965008090614964</v>
      </c>
      <c r="I33" s="220">
        <v>7.4657534246575308</v>
      </c>
      <c r="J33" s="220">
        <v>7.5066280033140282</v>
      </c>
      <c r="K33" s="220">
        <v>7.6807336182336163</v>
      </c>
      <c r="L33" s="220">
        <v>7.5943132774815805</v>
      </c>
      <c r="M33" s="220">
        <v>7.5695882798686549</v>
      </c>
      <c r="N33" s="220">
        <v>7.7455121436114123</v>
      </c>
      <c r="O33" s="220">
        <f t="shared" si="1"/>
        <v>6.3183145164821042E-2</v>
      </c>
      <c r="P33" s="220">
        <f t="shared" si="1"/>
        <v>0.16266637484875801</v>
      </c>
      <c r="Q33" s="220">
        <f t="shared" si="1"/>
        <v>6.4601407548607881E-3</v>
      </c>
      <c r="R33" s="220">
        <f t="shared" si="1"/>
        <v>0.12399120888075643</v>
      </c>
    </row>
    <row r="34" spans="3:18" ht="15" customHeight="1">
      <c r="C34" s="219" t="s">
        <v>442</v>
      </c>
      <c r="D34" s="220">
        <v>7.3639752771509901</v>
      </c>
      <c r="E34" s="220">
        <v>7.446118192352249</v>
      </c>
      <c r="F34" s="220">
        <v>7.6230487804878271</v>
      </c>
      <c r="G34" s="220">
        <v>7.6668882978723634</v>
      </c>
      <c r="H34" s="220">
        <v>7.6637421135646786</v>
      </c>
      <c r="I34" s="220">
        <v>7.4949844975378346</v>
      </c>
      <c r="J34" s="220">
        <v>7.6253807106598837</v>
      </c>
      <c r="K34" s="220">
        <v>7.6531671858774537</v>
      </c>
      <c r="L34" s="220">
        <v>7.6106965174129391</v>
      </c>
      <c r="M34" s="220">
        <v>7.6851897792111155</v>
      </c>
      <c r="N34" s="220">
        <v>7.6865610207861677</v>
      </c>
      <c r="O34" s="220">
        <f t="shared" si="1"/>
        <v>8.2142915201258937E-2</v>
      </c>
      <c r="P34" s="220">
        <f t="shared" si="1"/>
        <v>0.17693058813557805</v>
      </c>
      <c r="Q34" s="220">
        <f t="shared" si="1"/>
        <v>4.3839517384536286E-2</v>
      </c>
      <c r="R34" s="220">
        <f t="shared" si="1"/>
        <v>-3.1461843076847629E-3</v>
      </c>
    </row>
    <row r="35" spans="3:18" ht="15" customHeight="1">
      <c r="C35" s="219" t="s">
        <v>443</v>
      </c>
      <c r="D35" s="220">
        <v>7.2148148148148499</v>
      </c>
      <c r="E35" s="220">
        <v>7.2661998224677173</v>
      </c>
      <c r="F35" s="220">
        <v>7.4195050232786093</v>
      </c>
      <c r="G35" s="220">
        <v>7.5262038073908313</v>
      </c>
      <c r="H35" s="220">
        <v>7.5797380976550581</v>
      </c>
      <c r="I35" s="220">
        <v>7.2915586819696365</v>
      </c>
      <c r="J35" s="220">
        <v>7.3647347941839021</v>
      </c>
      <c r="K35" s="220">
        <v>7.5603001608004208</v>
      </c>
      <c r="L35" s="220">
        <v>7.4376558603491363</v>
      </c>
      <c r="M35" s="220">
        <v>7.4930034982508733</v>
      </c>
      <c r="N35" s="220">
        <v>7.6037013401404021</v>
      </c>
      <c r="O35" s="220">
        <f t="shared" si="1"/>
        <v>5.1385007652867465E-2</v>
      </c>
      <c r="P35" s="220">
        <f t="shared" si="1"/>
        <v>0.15330520081089194</v>
      </c>
      <c r="Q35" s="220">
        <f t="shared" si="1"/>
        <v>0.106698784112222</v>
      </c>
      <c r="R35" s="220">
        <f t="shared" si="1"/>
        <v>5.3534290264226847E-2</v>
      </c>
    </row>
    <row r="36" spans="3:18" ht="15" customHeight="1">
      <c r="C36" s="217" t="s">
        <v>405</v>
      </c>
      <c r="D36" s="218">
        <v>7.4879295732290903</v>
      </c>
      <c r="E36" s="218">
        <v>7.3597071583514335</v>
      </c>
      <c r="F36" s="218">
        <v>7.3878924544666145</v>
      </c>
      <c r="G36" s="218">
        <v>7.5395796134448334</v>
      </c>
      <c r="H36" s="218">
        <v>7.6540540540540478</v>
      </c>
      <c r="I36" s="218">
        <v>7.3350149284464212</v>
      </c>
      <c r="J36" s="218">
        <v>7.4343293954134877</v>
      </c>
      <c r="K36" s="218">
        <v>7.5905288390978871</v>
      </c>
      <c r="L36" s="218">
        <v>7.3499115670321986</v>
      </c>
      <c r="M36" s="218">
        <v>7.4900817632421051</v>
      </c>
      <c r="N36" s="218">
        <v>7.6202516827626541</v>
      </c>
      <c r="O36" s="218">
        <f t="shared" si="1"/>
        <v>-0.12822241487765673</v>
      </c>
      <c r="P36" s="218">
        <f t="shared" si="1"/>
        <v>2.8185296115180947E-2</v>
      </c>
      <c r="Q36" s="218">
        <f t="shared" si="1"/>
        <v>0.15168715897821894</v>
      </c>
      <c r="R36" s="218">
        <f t="shared" si="1"/>
        <v>0.11447444060921441</v>
      </c>
    </row>
    <row r="37" spans="3:18" ht="15" customHeight="1">
      <c r="C37" s="219" t="s">
        <v>444</v>
      </c>
      <c r="D37" s="220">
        <v>7.8253096392030201</v>
      </c>
      <c r="E37" s="220">
        <v>7.812154108131109</v>
      </c>
      <c r="F37" s="220">
        <v>7.8688703728998668</v>
      </c>
      <c r="G37" s="220">
        <v>7.9512345679012437</v>
      </c>
      <c r="H37" s="220">
        <v>7.9934152765583688</v>
      </c>
      <c r="I37" s="220">
        <v>7.8131445904954413</v>
      </c>
      <c r="J37" s="220">
        <v>7.8669253595069817</v>
      </c>
      <c r="K37" s="220">
        <v>7.9362811353543199</v>
      </c>
      <c r="L37" s="220">
        <v>7.840769659788057</v>
      </c>
      <c r="M37" s="220">
        <v>7.9121678321678299</v>
      </c>
      <c r="N37" s="220">
        <v>7.9593196966214705</v>
      </c>
      <c r="O37" s="220">
        <f>E37-D37</f>
        <v>-1.3155531071911142E-2</v>
      </c>
      <c r="P37" s="220">
        <f>F37-E37</f>
        <v>5.6716264768757796E-2</v>
      </c>
      <c r="Q37" s="220">
        <f>G37-F37</f>
        <v>8.2364195001376928E-2</v>
      </c>
      <c r="R37" s="220">
        <f>H37-G37</f>
        <v>4.2180708657125088E-2</v>
      </c>
    </row>
    <row r="38" spans="3:18" ht="15" customHeight="1">
      <c r="C38" s="219" t="s">
        <v>445</v>
      </c>
      <c r="D38" s="220">
        <v>7.5259608178995601</v>
      </c>
      <c r="E38" s="220">
        <v>7.4301189464740638</v>
      </c>
      <c r="F38" s="220">
        <v>7.4592704333516346</v>
      </c>
      <c r="G38" s="220">
        <v>7.5100853854720881</v>
      </c>
      <c r="H38" s="220">
        <v>7.6158229235152159</v>
      </c>
      <c r="I38" s="220">
        <v>7.4579552329098702</v>
      </c>
      <c r="J38" s="220">
        <v>7.445662100456615</v>
      </c>
      <c r="K38" s="220">
        <v>7.5379005948954223</v>
      </c>
      <c r="L38" s="220">
        <v>7.4747559274755906</v>
      </c>
      <c r="M38" s="220">
        <v>7.4789088863891955</v>
      </c>
      <c r="N38" s="220">
        <v>7.5551732048635039</v>
      </c>
      <c r="O38" s="220">
        <f t="shared" si="1"/>
        <v>-9.5841871425496272E-2</v>
      </c>
      <c r="P38" s="220">
        <f t="shared" si="1"/>
        <v>2.9151486877570854E-2</v>
      </c>
      <c r="Q38" s="220">
        <f t="shared" si="1"/>
        <v>5.0814952120453505E-2</v>
      </c>
      <c r="R38" s="220">
        <f t="shared" si="1"/>
        <v>0.1057375380431278</v>
      </c>
    </row>
    <row r="39" spans="3:18" ht="15" customHeight="1">
      <c r="C39" s="219" t="s">
        <v>446</v>
      </c>
      <c r="D39" s="220">
        <v>7.3292332452005997</v>
      </c>
      <c r="E39" s="220">
        <v>7.2451553720903581</v>
      </c>
      <c r="F39" s="220">
        <v>7.2520935604966752</v>
      </c>
      <c r="G39" s="220">
        <v>7.3520574787720419</v>
      </c>
      <c r="H39" s="220">
        <v>7.4951693632871708</v>
      </c>
      <c r="I39" s="220">
        <v>7.2388222464558307</v>
      </c>
      <c r="J39" s="220">
        <v>7.2512088974854922</v>
      </c>
      <c r="K39" s="220">
        <v>7.4254358974358956</v>
      </c>
      <c r="L39" s="220">
        <v>7.2284023668639028</v>
      </c>
      <c r="M39" s="220">
        <v>7.2900355871886058</v>
      </c>
      <c r="N39" s="220">
        <v>7.4625766871165498</v>
      </c>
      <c r="O39" s="220">
        <f t="shared" ref="O39:R50" si="2">E39-D39</f>
        <v>-8.4077873110241619E-2</v>
      </c>
      <c r="P39" s="220">
        <f t="shared" si="2"/>
        <v>6.9381884063171029E-3</v>
      </c>
      <c r="Q39" s="220">
        <f t="shared" si="2"/>
        <v>9.9963918275366659E-2</v>
      </c>
      <c r="R39" s="220">
        <f t="shared" si="2"/>
        <v>0.14311188451512891</v>
      </c>
    </row>
    <row r="40" spans="3:18" ht="15" customHeight="1">
      <c r="C40" s="219" t="s">
        <v>447</v>
      </c>
      <c r="D40" s="220">
        <v>7.2601599654128801</v>
      </c>
      <c r="E40" s="220">
        <v>6.9408366320744408</v>
      </c>
      <c r="F40" s="220">
        <v>6.9622563821026615</v>
      </c>
      <c r="G40" s="220">
        <v>7.3342401384938745</v>
      </c>
      <c r="H40" s="220">
        <v>7.50193135415517</v>
      </c>
      <c r="I40" s="220">
        <v>6.8219566538383569</v>
      </c>
      <c r="J40" s="220">
        <v>7.1626630061770706</v>
      </c>
      <c r="K40" s="220">
        <v>7.453052550231833</v>
      </c>
      <c r="L40" s="220">
        <v>6.8484933035714279</v>
      </c>
      <c r="M40" s="220">
        <v>7.2669848399775283</v>
      </c>
      <c r="N40" s="220">
        <v>7.4925581395348795</v>
      </c>
      <c r="O40" s="220">
        <f t="shared" si="2"/>
        <v>-0.31932333333843932</v>
      </c>
      <c r="P40" s="220">
        <f t="shared" si="2"/>
        <v>2.1419750028220719E-2</v>
      </c>
      <c r="Q40" s="220">
        <f t="shared" si="2"/>
        <v>0.37198375639121295</v>
      </c>
      <c r="R40" s="220">
        <f t="shared" si="2"/>
        <v>0.16769121566129552</v>
      </c>
    </row>
    <row r="41" spans="3:18" ht="15" customHeight="1">
      <c r="C41" s="217" t="s">
        <v>406</v>
      </c>
      <c r="D41" s="218">
        <v>7.2035963216774999</v>
      </c>
      <c r="E41" s="218">
        <v>7.1208208829001522</v>
      </c>
      <c r="F41" s="218">
        <v>6.8755728105906204</v>
      </c>
      <c r="G41" s="218">
        <v>7.0421780466724275</v>
      </c>
      <c r="H41" s="218">
        <v>7.4476620760982062</v>
      </c>
      <c r="I41" s="218">
        <v>6.9681394316163514</v>
      </c>
      <c r="J41" s="218">
        <v>6.8495779858943351</v>
      </c>
      <c r="K41" s="218">
        <v>7.1697397534506324</v>
      </c>
      <c r="L41" s="218">
        <v>6.871231755558588</v>
      </c>
      <c r="M41" s="218">
        <v>6.99455077086657</v>
      </c>
      <c r="N41" s="218">
        <v>7.3757495802350626</v>
      </c>
      <c r="O41" s="218">
        <f t="shared" si="2"/>
        <v>-8.277543877734761E-2</v>
      </c>
      <c r="P41" s="218">
        <f t="shared" si="2"/>
        <v>-0.24524807230953183</v>
      </c>
      <c r="Q41" s="218">
        <f t="shared" si="2"/>
        <v>0.16660523608180711</v>
      </c>
      <c r="R41" s="218">
        <f t="shared" si="2"/>
        <v>0.40548402942577866</v>
      </c>
    </row>
    <row r="42" spans="3:18" ht="15" customHeight="1">
      <c r="C42" s="219" t="s">
        <v>448</v>
      </c>
      <c r="D42" s="220">
        <v>7.6573616600790402</v>
      </c>
      <c r="E42" s="220">
        <v>7.5512367491166144</v>
      </c>
      <c r="F42" s="220">
        <v>7.3785505707459667</v>
      </c>
      <c r="G42" s="220">
        <v>7.5666986564299137</v>
      </c>
      <c r="H42" s="220">
        <v>7.908678903240431</v>
      </c>
      <c r="I42" s="220">
        <v>7.4488434163701136</v>
      </c>
      <c r="J42" s="220">
        <v>7.3872617387261768</v>
      </c>
      <c r="K42" s="220">
        <v>7.7756410256410167</v>
      </c>
      <c r="L42" s="220">
        <v>7.3836689038031391</v>
      </c>
      <c r="M42" s="220">
        <v>7.4707505518763764</v>
      </c>
      <c r="N42" s="220">
        <v>7.8565756823821342</v>
      </c>
      <c r="O42" s="220">
        <f t="shared" si="2"/>
        <v>-0.10612491096242582</v>
      </c>
      <c r="P42" s="220">
        <f t="shared" si="2"/>
        <v>-0.1726861783706477</v>
      </c>
      <c r="Q42" s="220">
        <f t="shared" si="2"/>
        <v>0.18814808568394703</v>
      </c>
      <c r="R42" s="220">
        <f t="shared" si="2"/>
        <v>0.34198024681051731</v>
      </c>
    </row>
    <row r="43" spans="3:18" ht="15" customHeight="1">
      <c r="C43" s="219" t="s">
        <v>449</v>
      </c>
      <c r="D43" s="220">
        <v>7.1636129861780802</v>
      </c>
      <c r="E43" s="220">
        <v>7.0656143608789899</v>
      </c>
      <c r="F43" s="220">
        <v>6.7865243495663838</v>
      </c>
      <c r="G43" s="220">
        <v>7.0080073914382597</v>
      </c>
      <c r="H43" s="220">
        <v>7.4424260181658424</v>
      </c>
      <c r="I43" s="220">
        <v>6.817197835237522</v>
      </c>
      <c r="J43" s="220">
        <v>6.8053691275167774</v>
      </c>
      <c r="K43" s="220">
        <v>7.1591813530415029</v>
      </c>
      <c r="L43" s="220">
        <v>6.7322325915290779</v>
      </c>
      <c r="M43" s="220">
        <v>6.9459269662921361</v>
      </c>
      <c r="N43" s="220">
        <v>7.3571428571428532</v>
      </c>
      <c r="O43" s="220">
        <f t="shared" si="2"/>
        <v>-9.7998625299090314E-2</v>
      </c>
      <c r="P43" s="220">
        <f t="shared" si="2"/>
        <v>-0.27909001131260602</v>
      </c>
      <c r="Q43" s="220">
        <f t="shared" si="2"/>
        <v>0.22148304187187584</v>
      </c>
      <c r="R43" s="220">
        <f t="shared" si="2"/>
        <v>0.43441862672758269</v>
      </c>
    </row>
    <row r="44" spans="3:18" ht="15" customHeight="1">
      <c r="C44" s="219" t="s">
        <v>450</v>
      </c>
      <c r="D44" s="220">
        <v>7.1291996047430803</v>
      </c>
      <c r="E44" s="220">
        <v>7.0384709033357886</v>
      </c>
      <c r="F44" s="220">
        <v>6.7545018007202842</v>
      </c>
      <c r="G44" s="220">
        <v>6.8271103896103869</v>
      </c>
      <c r="H44" s="220">
        <v>7.314159292035403</v>
      </c>
      <c r="I44" s="220">
        <v>6.8873239436619729</v>
      </c>
      <c r="J44" s="220">
        <v>6.6507230255839831</v>
      </c>
      <c r="K44" s="220">
        <v>6.939349830179518</v>
      </c>
      <c r="L44" s="220">
        <v>6.7441558441558396</v>
      </c>
      <c r="M44" s="220">
        <v>6.7985978330146519</v>
      </c>
      <c r="N44" s="220">
        <v>7.2108953613807936</v>
      </c>
      <c r="O44" s="220">
        <f t="shared" si="2"/>
        <v>-9.0728701407291723E-2</v>
      </c>
      <c r="P44" s="220">
        <f t="shared" si="2"/>
        <v>-0.28396910261550445</v>
      </c>
      <c r="Q44" s="220">
        <f t="shared" si="2"/>
        <v>7.2608588890102688E-2</v>
      </c>
      <c r="R44" s="220">
        <f t="shared" si="2"/>
        <v>0.48704890242501619</v>
      </c>
    </row>
    <row r="45" spans="3:18" ht="15" customHeight="1">
      <c r="C45" s="219" t="s">
        <v>451</v>
      </c>
      <c r="D45" s="220">
        <v>7.0184201204392496</v>
      </c>
      <c r="E45" s="220">
        <v>6.9447270261105318</v>
      </c>
      <c r="F45" s="220">
        <v>6.6411719939117226</v>
      </c>
      <c r="G45" s="220">
        <v>6.8585099111414936</v>
      </c>
      <c r="H45" s="220">
        <v>7.2589343729694598</v>
      </c>
      <c r="I45" s="220">
        <v>6.7522184300341284</v>
      </c>
      <c r="J45" s="220">
        <v>6.6426553672316455</v>
      </c>
      <c r="K45" s="220">
        <v>6.9261363636363686</v>
      </c>
      <c r="L45" s="220">
        <v>6.6241830065359482</v>
      </c>
      <c r="M45" s="220">
        <v>6.8391167192428997</v>
      </c>
      <c r="N45" s="220">
        <v>7.1898280802292227</v>
      </c>
      <c r="O45" s="220">
        <f t="shared" si="2"/>
        <v>-7.3693094328717734E-2</v>
      </c>
      <c r="P45" s="220">
        <f t="shared" si="2"/>
        <v>-0.30355503219880919</v>
      </c>
      <c r="Q45" s="220">
        <f t="shared" si="2"/>
        <v>0.21733791722977092</v>
      </c>
      <c r="R45" s="220">
        <f t="shared" si="2"/>
        <v>0.4004244618279662</v>
      </c>
    </row>
    <row r="46" spans="3:18" ht="15" customHeight="1">
      <c r="C46" s="219" t="s">
        <v>452</v>
      </c>
      <c r="D46" s="220">
        <v>6.9116003943476798</v>
      </c>
      <c r="E46" s="220">
        <v>6.8739469578783083</v>
      </c>
      <c r="F46" s="220">
        <v>6.6719116170070389</v>
      </c>
      <c r="G46" s="220">
        <v>6.8182640144665463</v>
      </c>
      <c r="H46" s="220">
        <v>7.1850544277728803</v>
      </c>
      <c r="I46" s="220">
        <v>6.7536496350364832</v>
      </c>
      <c r="J46" s="220">
        <v>6.5860182370820679</v>
      </c>
      <c r="K46" s="220">
        <v>6.8614768174012539</v>
      </c>
      <c r="L46" s="220">
        <v>6.7092352092352154</v>
      </c>
      <c r="M46" s="220">
        <v>6.7953135768435642</v>
      </c>
      <c r="N46" s="220">
        <v>7.1311154598825786</v>
      </c>
      <c r="O46" s="220">
        <f t="shared" si="2"/>
        <v>-3.7653436469371471E-2</v>
      </c>
      <c r="P46" s="220">
        <f t="shared" si="2"/>
        <v>-0.2020353408712694</v>
      </c>
      <c r="Q46" s="220">
        <f t="shared" si="2"/>
        <v>0.14635239745950734</v>
      </c>
      <c r="R46" s="220">
        <f t="shared" si="2"/>
        <v>0.366790413306334</v>
      </c>
    </row>
    <row r="47" spans="3:18" ht="15" customHeight="1">
      <c r="C47" s="217" t="s">
        <v>407</v>
      </c>
      <c r="D47" s="218">
        <v>7.2897735792472496</v>
      </c>
      <c r="E47" s="218">
        <v>7.09179680220638</v>
      </c>
      <c r="F47" s="218">
        <v>7.0478346456692762</v>
      </c>
      <c r="G47" s="218">
        <v>7.2786119598428476</v>
      </c>
      <c r="H47" s="218">
        <v>7.4071736453202215</v>
      </c>
      <c r="I47" s="218">
        <v>6.9628771980606361</v>
      </c>
      <c r="J47" s="218">
        <v>7.1436993367722907</v>
      </c>
      <c r="K47" s="218">
        <v>7.3547520661157053</v>
      </c>
      <c r="L47" s="218">
        <v>6.9827325053014215</v>
      </c>
      <c r="M47" s="218">
        <v>7.2274937965260548</v>
      </c>
      <c r="N47" s="218">
        <v>7.3854880835782035</v>
      </c>
      <c r="O47" s="218">
        <f t="shared" si="2"/>
        <v>-0.19797677704086958</v>
      </c>
      <c r="P47" s="218">
        <f t="shared" si="2"/>
        <v>-4.396215653710378E-2</v>
      </c>
      <c r="Q47" s="218">
        <f t="shared" si="2"/>
        <v>0.23077731417357139</v>
      </c>
      <c r="R47" s="218">
        <f t="shared" si="2"/>
        <v>0.1285616854773739</v>
      </c>
    </row>
    <row r="48" spans="3:18" ht="15" customHeight="1">
      <c r="C48" s="219" t="s">
        <v>453</v>
      </c>
      <c r="D48" s="220">
        <v>7.5027920482466</v>
      </c>
      <c r="E48" s="220">
        <v>7.3724415613466068</v>
      </c>
      <c r="F48" s="220">
        <v>7.359734513274315</v>
      </c>
      <c r="G48" s="220">
        <v>7.5178804489689668</v>
      </c>
      <c r="H48" s="220">
        <v>7.6371772805507829</v>
      </c>
      <c r="I48" s="220">
        <v>7.3242659758203725</v>
      </c>
      <c r="J48" s="220">
        <v>7.4344962185899135</v>
      </c>
      <c r="K48" s="220">
        <v>7.6006937359722722</v>
      </c>
      <c r="L48" s="220">
        <v>7.335454545454537</v>
      </c>
      <c r="M48" s="220">
        <v>7.5025320226392784</v>
      </c>
      <c r="N48" s="220">
        <v>7.6096969696969889</v>
      </c>
      <c r="O48" s="220">
        <f t="shared" si="2"/>
        <v>-0.13035048689999318</v>
      </c>
      <c r="P48" s="220">
        <f t="shared" si="2"/>
        <v>-1.2707048072291727E-2</v>
      </c>
      <c r="Q48" s="220">
        <f t="shared" si="2"/>
        <v>0.15814593569465174</v>
      </c>
      <c r="R48" s="220">
        <f t="shared" si="2"/>
        <v>0.11929683158181614</v>
      </c>
    </row>
    <row r="49" spans="3:18" ht="15" customHeight="1">
      <c r="C49" s="219" t="s">
        <v>454</v>
      </c>
      <c r="D49" s="220">
        <v>7.3344220226291998</v>
      </c>
      <c r="E49" s="220">
        <v>7.2055079842629004</v>
      </c>
      <c r="F49" s="220">
        <v>7.1467216872994035</v>
      </c>
      <c r="G49" s="220">
        <v>7.2867019113460945</v>
      </c>
      <c r="H49" s="220">
        <v>7.4278869190224954</v>
      </c>
      <c r="I49" s="220">
        <v>7.0943310657596301</v>
      </c>
      <c r="J49" s="220">
        <v>7.1925147398103082</v>
      </c>
      <c r="K49" s="220">
        <v>7.3590185105467087</v>
      </c>
      <c r="L49" s="220">
        <v>7.097270160025098</v>
      </c>
      <c r="M49" s="220">
        <v>7.2347879532882624</v>
      </c>
      <c r="N49" s="220">
        <v>7.4101066531234236</v>
      </c>
      <c r="O49" s="220">
        <f t="shared" si="2"/>
        <v>-0.12891403836629944</v>
      </c>
      <c r="P49" s="220">
        <f t="shared" si="2"/>
        <v>-5.8786296963496909E-2</v>
      </c>
      <c r="Q49" s="220">
        <f t="shared" si="2"/>
        <v>0.13998022404669097</v>
      </c>
      <c r="R49" s="220">
        <f t="shared" si="2"/>
        <v>0.14118500767640096</v>
      </c>
    </row>
    <row r="50" spans="3:18" ht="15" customHeight="1">
      <c r="C50" s="219" t="s">
        <v>455</v>
      </c>
      <c r="D50" s="220">
        <v>7.0394578642474599</v>
      </c>
      <c r="E50" s="220">
        <v>6.7142084775086532</v>
      </c>
      <c r="F50" s="220">
        <v>6.6531370587394596</v>
      </c>
      <c r="G50" s="220">
        <v>7.0381145978909965</v>
      </c>
      <c r="H50" s="220">
        <v>7.1630983073646597</v>
      </c>
      <c r="I50" s="220">
        <v>6.4911032028469791</v>
      </c>
      <c r="J50" s="220">
        <v>6.8155708521243712</v>
      </c>
      <c r="K50" s="220">
        <v>7.1083852805147689</v>
      </c>
      <c r="L50" s="220">
        <v>6.5351288056206087</v>
      </c>
      <c r="M50" s="220">
        <v>6.9540993071593631</v>
      </c>
      <c r="N50" s="220">
        <v>7.1415612317975636</v>
      </c>
      <c r="O50" s="220">
        <f t="shared" si="2"/>
        <v>-0.32524938673880666</v>
      </c>
      <c r="P50" s="220">
        <f t="shared" si="2"/>
        <v>-6.1071418769193642E-2</v>
      </c>
      <c r="Q50" s="220">
        <f t="shared" si="2"/>
        <v>0.38497753915153687</v>
      </c>
      <c r="R50" s="220">
        <f t="shared" si="2"/>
        <v>0.12498370947366322</v>
      </c>
    </row>
    <row r="51" spans="3:18" ht="30" customHeight="1">
      <c r="C51" s="317" t="s">
        <v>456</v>
      </c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</row>
  </sheetData>
  <mergeCells count="3">
    <mergeCell ref="C3:R3"/>
    <mergeCell ref="C4:R4"/>
    <mergeCell ref="C51:R5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0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A32"/>
  <sheetViews>
    <sheetView showGridLines="0" topLeftCell="A4" zoomScaleNormal="100" workbookViewId="0">
      <selection activeCell="C1" sqref="C1"/>
    </sheetView>
  </sheetViews>
  <sheetFormatPr baseColWidth="10" defaultRowHeight="12.75"/>
  <cols>
    <col min="1" max="2" width="11.42578125" style="205"/>
    <col min="3" max="3" width="16.28515625" style="205" customWidth="1"/>
    <col min="4" max="8" width="9.7109375" style="205" customWidth="1"/>
    <col min="9" max="9" width="20.28515625" style="205" customWidth="1"/>
    <col min="10" max="10" width="23.28515625" style="205" customWidth="1"/>
    <col min="11" max="11" width="19.85546875" style="205" customWidth="1"/>
    <col min="12" max="12" width="5.85546875" style="205" customWidth="1"/>
    <col min="13" max="13" width="16.85546875" style="205" customWidth="1"/>
    <col min="14" max="14" width="18.140625" style="205" customWidth="1"/>
    <col min="15" max="15" width="20" style="205" customWidth="1"/>
    <col min="16" max="16" width="17.7109375" style="205" customWidth="1"/>
    <col min="17" max="17" width="17.28515625" style="205" customWidth="1"/>
    <col min="18" max="18" width="14.5703125" style="205" customWidth="1"/>
    <col min="19" max="19" width="19.7109375" style="205" bestFit="1" customWidth="1"/>
    <col min="20" max="20" width="19.7109375" style="205" customWidth="1"/>
    <col min="21" max="21" width="15" style="205" customWidth="1"/>
    <col min="22" max="22" width="21.28515625" style="205" customWidth="1"/>
    <col min="23" max="23" width="11.85546875" style="205" customWidth="1"/>
    <col min="24" max="24" width="10" style="205" customWidth="1"/>
    <col min="25" max="25" width="16.28515625" style="205" customWidth="1"/>
    <col min="26" max="26" width="13.42578125" style="205" customWidth="1"/>
    <col min="27" max="27" width="15.85546875" style="205" bestFit="1" customWidth="1"/>
    <col min="28" max="28" width="19.28515625" style="205" bestFit="1" customWidth="1"/>
    <col min="29" max="29" width="10.7109375" style="205" customWidth="1"/>
    <col min="30" max="30" width="18.28515625" style="205" bestFit="1" customWidth="1"/>
    <col min="31" max="32" width="14.5703125" style="205" bestFit="1" customWidth="1"/>
    <col min="33" max="33" width="19" style="205" bestFit="1" customWidth="1"/>
    <col min="34" max="34" width="18.28515625" style="205" bestFit="1" customWidth="1"/>
    <col min="35" max="35" width="15.7109375" style="205" bestFit="1" customWidth="1"/>
    <col min="36" max="36" width="16.5703125" style="205" bestFit="1" customWidth="1"/>
    <col min="37" max="37" width="18.140625" style="205" bestFit="1" customWidth="1"/>
    <col min="38" max="38" width="5.7109375" style="205" customWidth="1"/>
    <col min="39" max="39" width="18.5703125" style="205" bestFit="1" customWidth="1"/>
    <col min="40" max="40" width="12.140625" style="205" bestFit="1" customWidth="1"/>
    <col min="41" max="41" width="17.5703125" style="205" bestFit="1" customWidth="1"/>
    <col min="42" max="42" width="16.7109375" style="205" bestFit="1" customWidth="1"/>
    <col min="43" max="43" width="18.140625" style="205" bestFit="1" customWidth="1"/>
    <col min="44" max="44" width="17.28515625" style="205" bestFit="1" customWidth="1"/>
    <col min="45" max="45" width="18.42578125" style="205" bestFit="1" customWidth="1"/>
    <col min="46" max="46" width="25.85546875" style="205" bestFit="1" customWidth="1"/>
    <col min="47" max="47" width="28.42578125" style="205" bestFit="1" customWidth="1"/>
    <col min="48" max="48" width="25.5703125" style="205" bestFit="1" customWidth="1"/>
    <col min="49" max="49" width="30" style="205" bestFit="1" customWidth="1"/>
    <col min="50" max="50" width="22.42578125" style="205" bestFit="1" customWidth="1"/>
    <col min="51" max="51" width="32.42578125" style="205" bestFit="1" customWidth="1"/>
    <col min="52" max="52" width="29.42578125" style="205" bestFit="1" customWidth="1"/>
    <col min="53" max="53" width="27.7109375" style="205" bestFit="1" customWidth="1"/>
    <col min="54" max="54" width="16.5703125" style="205" bestFit="1" customWidth="1"/>
    <col min="55" max="55" width="23.85546875" style="205" bestFit="1" customWidth="1"/>
    <col min="56" max="56" width="21.85546875" style="205" bestFit="1" customWidth="1"/>
    <col min="57" max="57" width="14.85546875" style="205" bestFit="1" customWidth="1"/>
    <col min="58" max="58" width="17.5703125" style="205" bestFit="1" customWidth="1"/>
    <col min="59" max="59" width="14.85546875" style="205" bestFit="1" customWidth="1"/>
    <col min="60" max="60" width="19.28515625" style="205" bestFit="1" customWidth="1"/>
    <col min="61" max="61" width="18" style="205" bestFit="1" customWidth="1"/>
    <col min="62" max="62" width="17.5703125" style="205" bestFit="1" customWidth="1"/>
    <col min="63" max="63" width="20.28515625" style="205" bestFit="1" customWidth="1"/>
    <col min="64" max="64" width="23.28515625" style="205" bestFit="1" customWidth="1"/>
    <col min="65" max="65" width="19.85546875" style="205" bestFit="1" customWidth="1"/>
    <col min="66" max="66" width="5.85546875" style="205" customWidth="1"/>
    <col min="67" max="67" width="16.85546875" style="205" bestFit="1" customWidth="1"/>
    <col min="68" max="68" width="18.140625" style="205" bestFit="1" customWidth="1"/>
    <col min="69" max="69" width="20" style="205" bestFit="1" customWidth="1"/>
    <col min="70" max="70" width="17.7109375" style="205" bestFit="1" customWidth="1"/>
    <col min="71" max="71" width="17.28515625" style="205" bestFit="1" customWidth="1"/>
    <col min="72" max="72" width="14.5703125" style="205" bestFit="1" customWidth="1"/>
    <col min="73" max="74" width="19.7109375" style="205" bestFit="1" customWidth="1"/>
    <col min="75" max="75" width="15" style="205" bestFit="1" customWidth="1"/>
    <col min="76" max="76" width="21.28515625" style="205" bestFit="1" customWidth="1"/>
    <col min="77" max="77" width="11.85546875" style="205" bestFit="1" customWidth="1"/>
    <col min="78" max="78" width="10" style="205" customWidth="1"/>
    <col min="79" max="79" width="16.28515625" style="205" bestFit="1" customWidth="1"/>
    <col min="80" max="80" width="13.42578125" style="205" bestFit="1" customWidth="1"/>
    <col min="81" max="81" width="15.85546875" style="205" bestFit="1" customWidth="1"/>
    <col min="82" max="82" width="19.28515625" style="205" bestFit="1" customWidth="1"/>
    <col min="83" max="83" width="10.7109375" style="205" customWidth="1"/>
    <col min="84" max="84" width="18.28515625" style="205" bestFit="1" customWidth="1"/>
    <col min="85" max="86" width="14.5703125" style="205" bestFit="1" customWidth="1"/>
    <col min="87" max="87" width="19" style="205" bestFit="1" customWidth="1"/>
    <col min="88" max="88" width="18.28515625" style="205" bestFit="1" customWidth="1"/>
    <col min="89" max="89" width="15.7109375" style="205" bestFit="1" customWidth="1"/>
    <col min="90" max="90" width="16.5703125" style="205" bestFit="1" customWidth="1"/>
    <col min="91" max="91" width="18.140625" style="205" bestFit="1" customWidth="1"/>
    <col min="92" max="92" width="5.7109375" style="205" customWidth="1"/>
    <col min="93" max="93" width="18.5703125" style="205" bestFit="1" customWidth="1"/>
    <col min="94" max="94" width="12.140625" style="205" bestFit="1" customWidth="1"/>
    <col min="95" max="95" width="17.5703125" style="205" bestFit="1" customWidth="1"/>
    <col min="96" max="96" width="16.7109375" style="205" bestFit="1" customWidth="1"/>
    <col min="97" max="97" width="18.140625" style="205" bestFit="1" customWidth="1"/>
    <col min="98" max="98" width="17.28515625" style="205" bestFit="1" customWidth="1"/>
    <col min="99" max="99" width="18.42578125" style="205" bestFit="1" customWidth="1"/>
    <col min="100" max="100" width="25.85546875" style="205" bestFit="1" customWidth="1"/>
    <col min="101" max="101" width="28.42578125" style="205" bestFit="1" customWidth="1"/>
    <col min="102" max="102" width="25.5703125" style="205" bestFit="1" customWidth="1"/>
    <col min="103" max="103" width="30" style="205" bestFit="1" customWidth="1"/>
    <col min="104" max="104" width="22.42578125" style="205" bestFit="1" customWidth="1"/>
    <col min="105" max="105" width="32.42578125" style="205" bestFit="1" customWidth="1"/>
    <col min="106" max="106" width="29.42578125" style="205" bestFit="1" customWidth="1"/>
    <col min="107" max="107" width="27.7109375" style="205" bestFit="1" customWidth="1"/>
    <col min="108" max="108" width="16.5703125" style="205" bestFit="1" customWidth="1"/>
    <col min="109" max="16384" width="11.42578125" style="205"/>
  </cols>
  <sheetData>
    <row r="2" spans="3:8" ht="32.25" customHeight="1"/>
    <row r="3" spans="3:8" ht="36" customHeight="1">
      <c r="C3" s="304" t="s">
        <v>414</v>
      </c>
      <c r="D3" s="304"/>
      <c r="E3" s="304"/>
      <c r="F3" s="304"/>
      <c r="G3" s="304"/>
      <c r="H3" s="304"/>
    </row>
    <row r="4" spans="3:8" ht="27.75" customHeight="1">
      <c r="C4" s="78"/>
      <c r="D4" s="78">
        <v>2009</v>
      </c>
      <c r="E4" s="78">
        <v>2010</v>
      </c>
      <c r="F4" s="78">
        <v>2011</v>
      </c>
      <c r="G4" s="70" t="s">
        <v>63</v>
      </c>
      <c r="H4" s="70" t="s">
        <v>64</v>
      </c>
    </row>
    <row r="5" spans="3:8" ht="15" customHeight="1">
      <c r="C5" s="206" t="s">
        <v>83</v>
      </c>
      <c r="D5" s="207">
        <v>8.8709677419354858</v>
      </c>
      <c r="E5" s="207">
        <v>8.9253731343283587</v>
      </c>
      <c r="F5" s="207">
        <v>8.8559999999999999</v>
      </c>
      <c r="G5" s="129">
        <f t="shared" ref="G5:H21" si="0">E5-D5</f>
        <v>5.4405392392872898E-2</v>
      </c>
      <c r="H5" s="129">
        <f t="shared" si="0"/>
        <v>-6.9373134328358788E-2</v>
      </c>
    </row>
    <row r="6" spans="3:8" ht="15" customHeight="1">
      <c r="C6" s="206" t="s">
        <v>356</v>
      </c>
      <c r="D6" s="207">
        <v>8.5345433255269256</v>
      </c>
      <c r="E6" s="207">
        <v>8.5365429234338901</v>
      </c>
      <c r="F6" s="207">
        <v>8.6790914385556341</v>
      </c>
      <c r="G6" s="129">
        <f t="shared" si="0"/>
        <v>1.9995979069644676E-3</v>
      </c>
      <c r="H6" s="129">
        <f t="shared" si="0"/>
        <v>0.14254851512174405</v>
      </c>
    </row>
    <row r="7" spans="3:8" ht="15" customHeight="1">
      <c r="C7" s="206" t="s">
        <v>78</v>
      </c>
      <c r="D7" s="207">
        <v>8.3000000000000007</v>
      </c>
      <c r="E7" s="207">
        <v>8.0430107526881738</v>
      </c>
      <c r="F7" s="207">
        <v>8.5178571428571423</v>
      </c>
      <c r="G7" s="129">
        <f t="shared" si="0"/>
        <v>-0.25698924731182693</v>
      </c>
      <c r="H7" s="129">
        <f t="shared" si="0"/>
        <v>0.47484639016896857</v>
      </c>
    </row>
    <row r="8" spans="3:8" ht="15" customHeight="1">
      <c r="C8" s="206" t="s">
        <v>66</v>
      </c>
      <c r="D8" s="207">
        <v>8.5288461538461462</v>
      </c>
      <c r="E8" s="207">
        <v>8.3066666666666649</v>
      </c>
      <c r="F8" s="207">
        <v>8.4770642201834914</v>
      </c>
      <c r="G8" s="129">
        <f>E8-D8</f>
        <v>-0.22217948717948133</v>
      </c>
      <c r="H8" s="129">
        <f>F8-E8</f>
        <v>0.17039755351682651</v>
      </c>
    </row>
    <row r="9" spans="3:8" ht="15" customHeight="1">
      <c r="C9" s="206" t="s">
        <v>70</v>
      </c>
      <c r="D9" s="207">
        <v>8.5573770491803316</v>
      </c>
      <c r="E9" s="207">
        <v>8.4758064516128986</v>
      </c>
      <c r="F9" s="207">
        <v>8.4711538461538378</v>
      </c>
      <c r="G9" s="129">
        <f>E9-D9</f>
        <v>-8.1570597567433012E-2</v>
      </c>
      <c r="H9" s="129">
        <f>F9-E9</f>
        <v>-4.6526054590607657E-3</v>
      </c>
    </row>
    <row r="10" spans="3:8" ht="15" customHeight="1">
      <c r="C10" s="206" t="s">
        <v>355</v>
      </c>
      <c r="D10" s="207">
        <v>8.3571428571428523</v>
      </c>
      <c r="E10" s="207">
        <v>8.4745762711864412</v>
      </c>
      <c r="F10" s="207">
        <v>8.4363636363636392</v>
      </c>
      <c r="G10" s="129">
        <f t="shared" si="0"/>
        <v>0.11743341404358887</v>
      </c>
      <c r="H10" s="129">
        <f t="shared" si="0"/>
        <v>-3.8212634822802016E-2</v>
      </c>
    </row>
    <row r="11" spans="3:8" ht="15" customHeight="1">
      <c r="C11" s="208" t="s">
        <v>74</v>
      </c>
      <c r="D11" s="209">
        <v>8.3783273946761927</v>
      </c>
      <c r="E11" s="209">
        <v>8.3686890114552561</v>
      </c>
      <c r="F11" s="209">
        <v>8.4206856478791519</v>
      </c>
      <c r="G11" s="209">
        <f t="shared" si="0"/>
        <v>-9.638383220936575E-3</v>
      </c>
      <c r="H11" s="209">
        <f t="shared" si="0"/>
        <v>5.1996636423895737E-2</v>
      </c>
    </row>
    <row r="12" spans="3:8" ht="15" customHeight="1">
      <c r="C12" s="210" t="s">
        <v>77</v>
      </c>
      <c r="D12" s="211">
        <v>8.5633802816901436</v>
      </c>
      <c r="E12" s="211">
        <v>8.5</v>
      </c>
      <c r="F12" s="211">
        <v>8.3589743589743577</v>
      </c>
      <c r="G12" s="129">
        <f>E12-D12</f>
        <v>-6.3380281690143647E-2</v>
      </c>
      <c r="H12" s="129">
        <f>F12-E12</f>
        <v>-0.1410256410256423</v>
      </c>
    </row>
    <row r="13" spans="3:8" ht="15" customHeight="1">
      <c r="C13" s="206" t="s">
        <v>142</v>
      </c>
      <c r="D13" s="207">
        <v>8.6666666666666714</v>
      </c>
      <c r="E13" s="207">
        <v>8.5228758169934604</v>
      </c>
      <c r="F13" s="207">
        <v>8.3542857142857123</v>
      </c>
      <c r="G13" s="129">
        <f t="shared" si="0"/>
        <v>-0.14379084967321099</v>
      </c>
      <c r="H13" s="129">
        <f t="shared" si="0"/>
        <v>-0.1685901027077481</v>
      </c>
    </row>
    <row r="14" spans="3:8" ht="15" customHeight="1">
      <c r="C14" s="206" t="s">
        <v>73</v>
      </c>
      <c r="D14" s="207">
        <v>8.3362068965517224</v>
      </c>
      <c r="E14" s="207">
        <v>8.2195121951219576</v>
      </c>
      <c r="F14" s="207">
        <v>8.3493150684931567</v>
      </c>
      <c r="G14" s="129">
        <f t="shared" si="0"/>
        <v>-0.11669470142976479</v>
      </c>
      <c r="H14" s="129">
        <f t="shared" si="0"/>
        <v>0.12980287337119911</v>
      </c>
    </row>
    <row r="15" spans="3:8" ht="15" customHeight="1">
      <c r="C15" s="206" t="s">
        <v>67</v>
      </c>
      <c r="D15" s="207">
        <v>8.4760765550239245</v>
      </c>
      <c r="E15" s="207">
        <v>8.3195121951219644</v>
      </c>
      <c r="F15" s="207">
        <v>8.3495575221238951</v>
      </c>
      <c r="G15" s="129">
        <f t="shared" si="0"/>
        <v>-0.15656435990196016</v>
      </c>
      <c r="H15" s="129">
        <f t="shared" si="0"/>
        <v>3.0045327001930744E-2</v>
      </c>
    </row>
    <row r="16" spans="3:8" ht="15" customHeight="1">
      <c r="C16" s="206" t="s">
        <v>72</v>
      </c>
      <c r="D16" s="207">
        <v>8.2415316642120668</v>
      </c>
      <c r="E16" s="207">
        <v>8.3478964401294498</v>
      </c>
      <c r="F16" s="207">
        <v>8.3177083333333233</v>
      </c>
      <c r="G16" s="129">
        <f>E16-D16</f>
        <v>0.10636477591738291</v>
      </c>
      <c r="H16" s="129">
        <f>F16-E16</f>
        <v>-3.018810679612649E-2</v>
      </c>
    </row>
    <row r="17" spans="3:8" ht="15" customHeight="1">
      <c r="C17" s="206" t="s">
        <v>65</v>
      </c>
      <c r="D17" s="207">
        <v>8.3500000000000032</v>
      </c>
      <c r="E17" s="207">
        <v>8.2026143790849702</v>
      </c>
      <c r="F17" s="207">
        <v>8.25</v>
      </c>
      <c r="G17" s="129">
        <f t="shared" si="0"/>
        <v>-0.14738562091503304</v>
      </c>
      <c r="H17" s="129">
        <f t="shared" si="0"/>
        <v>4.7385620915029847E-2</v>
      </c>
    </row>
    <row r="18" spans="3:8" ht="15" customHeight="1">
      <c r="C18" s="206" t="s">
        <v>82</v>
      </c>
      <c r="D18" s="207">
        <v>8.1916524701874067</v>
      </c>
      <c r="E18" s="207">
        <v>8.1929982046678482</v>
      </c>
      <c r="F18" s="207">
        <v>8.221283783783786</v>
      </c>
      <c r="G18" s="129">
        <f t="shared" si="0"/>
        <v>1.3457344804415072E-3</v>
      </c>
      <c r="H18" s="129">
        <f t="shared" si="0"/>
        <v>2.8285579115937765E-2</v>
      </c>
    </row>
    <row r="19" spans="3:8" ht="15" customHeight="1">
      <c r="C19" s="210" t="s">
        <v>68</v>
      </c>
      <c r="D19" s="211">
        <v>8.4722222222222214</v>
      </c>
      <c r="E19" s="211">
        <v>8.3103448275862029</v>
      </c>
      <c r="F19" s="211">
        <v>8.223300970873785</v>
      </c>
      <c r="G19" s="129">
        <f>E19-D19</f>
        <v>-0.16187739463601858</v>
      </c>
      <c r="H19" s="129">
        <f>F19-E19</f>
        <v>-8.7043856712417877E-2</v>
      </c>
    </row>
    <row r="20" spans="3:8" ht="15" customHeight="1">
      <c r="C20" s="206" t="s">
        <v>75</v>
      </c>
      <c r="D20" s="207">
        <v>8.0378787878787854</v>
      </c>
      <c r="E20" s="207">
        <v>8.0117647058823511</v>
      </c>
      <c r="F20" s="207">
        <v>8.0368098159509209</v>
      </c>
      <c r="G20" s="129">
        <f t="shared" si="0"/>
        <v>-2.611408199643428E-2</v>
      </c>
      <c r="H20" s="129">
        <f t="shared" si="0"/>
        <v>2.5045110068569798E-2</v>
      </c>
    </row>
    <row r="21" spans="3:8" ht="15" customHeight="1">
      <c r="C21" s="210" t="s">
        <v>71</v>
      </c>
      <c r="D21" s="211">
        <v>8.1946902654867273</v>
      </c>
      <c r="E21" s="211">
        <v>8.1487603305785115</v>
      </c>
      <c r="F21" s="211">
        <v>8.031914893617019</v>
      </c>
      <c r="G21" s="129">
        <f t="shared" si="0"/>
        <v>-4.5929934908215841E-2</v>
      </c>
      <c r="H21" s="129">
        <f t="shared" si="0"/>
        <v>-0.11684543696149241</v>
      </c>
    </row>
    <row r="22" spans="3:8" ht="36" customHeight="1">
      <c r="C22" s="293" t="s">
        <v>415</v>
      </c>
      <c r="D22" s="293"/>
      <c r="E22" s="293"/>
      <c r="F22" s="293"/>
      <c r="G22" s="293"/>
      <c r="H22" s="293"/>
    </row>
    <row r="23" spans="3:8">
      <c r="C23" s="212"/>
      <c r="D23" s="212"/>
      <c r="E23" s="212"/>
      <c r="F23" s="212"/>
      <c r="G23" s="212"/>
      <c r="H23" s="212"/>
    </row>
    <row r="24" spans="3:8">
      <c r="C24" s="212"/>
      <c r="D24" s="212"/>
      <c r="E24" s="212"/>
      <c r="F24" s="212"/>
      <c r="G24" s="212"/>
      <c r="H24" s="212"/>
    </row>
    <row r="25" spans="3:8">
      <c r="C25" s="212"/>
      <c r="D25" s="212"/>
      <c r="E25" s="212"/>
      <c r="F25" s="212"/>
      <c r="G25" s="212"/>
      <c r="H25" s="212"/>
    </row>
    <row r="26" spans="3:8">
      <c r="C26" s="212"/>
      <c r="D26" s="212"/>
      <c r="E26" s="212"/>
      <c r="F26" s="212"/>
      <c r="G26" s="212"/>
      <c r="H26" s="212"/>
    </row>
    <row r="27" spans="3:8">
      <c r="C27" s="212"/>
      <c r="D27" s="212"/>
      <c r="E27" s="212"/>
      <c r="F27" s="212"/>
      <c r="G27" s="212"/>
      <c r="H27" s="212"/>
    </row>
    <row r="28" spans="3:8">
      <c r="C28" s="212"/>
      <c r="D28" s="212"/>
      <c r="E28" s="212"/>
      <c r="F28" s="212"/>
      <c r="G28" s="212"/>
      <c r="H28" s="212"/>
    </row>
    <row r="29" spans="3:8">
      <c r="C29" s="212"/>
      <c r="D29" s="212"/>
      <c r="E29" s="212"/>
      <c r="F29" s="212"/>
      <c r="G29" s="212"/>
      <c r="H29" s="212"/>
    </row>
    <row r="30" spans="3:8">
      <c r="C30" s="212"/>
      <c r="D30" s="212"/>
      <c r="E30" s="212"/>
      <c r="F30" s="212"/>
      <c r="G30" s="212"/>
      <c r="H30" s="212"/>
    </row>
    <row r="32" spans="3:8">
      <c r="C32" s="212"/>
      <c r="D32" s="212"/>
      <c r="E32" s="212"/>
      <c r="F32" s="212"/>
      <c r="G32" s="212"/>
      <c r="H32" s="212"/>
    </row>
  </sheetData>
  <mergeCells count="2">
    <mergeCell ref="C3:H3"/>
    <mergeCell ref="C22:H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C1:M14"/>
  <sheetViews>
    <sheetView showGridLines="0" zoomScaleNormal="100" workbookViewId="0">
      <selection activeCell="C1" sqref="C1"/>
    </sheetView>
  </sheetViews>
  <sheetFormatPr baseColWidth="10" defaultRowHeight="12.75"/>
  <cols>
    <col min="1" max="2" width="11.42578125" style="165"/>
    <col min="3" max="3" width="30.140625" style="165" customWidth="1"/>
    <col min="4" max="5" width="12.7109375" style="165" customWidth="1"/>
    <col min="6" max="16384" width="11.42578125" style="165"/>
  </cols>
  <sheetData>
    <row r="1" spans="3:5" ht="30" customHeight="1"/>
    <row r="2" spans="3:5" ht="30" customHeight="1"/>
    <row r="4" spans="3:5" ht="36" customHeight="1">
      <c r="C4" s="308" t="s">
        <v>411</v>
      </c>
      <c r="D4" s="308"/>
      <c r="E4" s="308"/>
    </row>
    <row r="5" spans="3:5">
      <c r="C5" s="204"/>
      <c r="D5" s="7" t="s">
        <v>412</v>
      </c>
      <c r="E5" s="7">
        <v>2011</v>
      </c>
    </row>
    <row r="6" spans="3:5" ht="15" customHeight="1">
      <c r="C6" s="200" t="s">
        <v>400</v>
      </c>
      <c r="D6" s="201">
        <v>2.126280808640272</v>
      </c>
      <c r="E6" s="201">
        <v>2.1323235685752495</v>
      </c>
    </row>
    <row r="7" spans="3:5" ht="15" customHeight="1">
      <c r="C7" s="200" t="s">
        <v>404</v>
      </c>
      <c r="D7" s="201">
        <v>3.706452506230959</v>
      </c>
      <c r="E7" s="201">
        <v>3.7551597869507245</v>
      </c>
    </row>
    <row r="8" spans="3:5" ht="15" customHeight="1">
      <c r="C8" s="200" t="s">
        <v>399</v>
      </c>
      <c r="D8" s="201">
        <v>3.9601218499030626</v>
      </c>
      <c r="E8" s="201">
        <v>3.9014647137150447</v>
      </c>
    </row>
    <row r="9" spans="3:5" ht="15" customHeight="1">
      <c r="C9" s="200" t="s">
        <v>405</v>
      </c>
      <c r="D9" s="201">
        <v>4.2129603987815072</v>
      </c>
      <c r="E9" s="201">
        <v>4.1160119840213065</v>
      </c>
    </row>
    <row r="10" spans="3:5" ht="15" customHeight="1">
      <c r="C10" s="200" t="s">
        <v>406</v>
      </c>
      <c r="D10" s="201">
        <v>4.7155912489614975</v>
      </c>
      <c r="E10" s="201">
        <v>4.8328894806923897</v>
      </c>
    </row>
    <row r="11" spans="3:5" ht="15" customHeight="1">
      <c r="C11" s="200" t="s">
        <v>401</v>
      </c>
      <c r="D11" s="201">
        <v>4.8919966768208294</v>
      </c>
      <c r="E11" s="201">
        <v>4.9171105193075828</v>
      </c>
    </row>
    <row r="12" spans="3:5" ht="15" customHeight="1">
      <c r="C12" s="200" t="s">
        <v>407</v>
      </c>
      <c r="D12" s="201">
        <v>6.0077540847410864</v>
      </c>
      <c r="E12" s="201">
        <v>5.9808588548601911</v>
      </c>
    </row>
    <row r="13" spans="3:5" ht="15" customHeight="1">
      <c r="C13" s="200" t="s">
        <v>403</v>
      </c>
      <c r="D13" s="201">
        <v>6.3788424259207837</v>
      </c>
      <c r="E13" s="201">
        <v>6.3641810918775077</v>
      </c>
    </row>
    <row r="14" spans="3:5" ht="46.5" customHeight="1">
      <c r="C14" s="285" t="s">
        <v>413</v>
      </c>
      <c r="D14" s="285"/>
      <c r="E14" s="285"/>
    </row>
  </sheetData>
  <mergeCells count="2">
    <mergeCell ref="C14:E14"/>
    <mergeCell ref="C4:E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C1:M31"/>
  <sheetViews>
    <sheetView showGridLines="0" zoomScaleNormal="100" workbookViewId="0">
      <selection activeCell="C1" sqref="C1"/>
    </sheetView>
  </sheetViews>
  <sheetFormatPr baseColWidth="10" defaultRowHeight="12.75"/>
  <cols>
    <col min="1" max="2" width="11.42578125" style="165"/>
    <col min="3" max="3" width="30.140625" style="165" customWidth="1"/>
    <col min="4" max="12" width="7.7109375" style="165" customWidth="1"/>
    <col min="13" max="16384" width="11.42578125" style="165"/>
  </cols>
  <sheetData>
    <row r="1" spans="3:12" ht="30" customHeight="1"/>
    <row r="2" spans="3:12" ht="30" customHeight="1"/>
    <row r="4" spans="3:12" ht="26.25" customHeight="1">
      <c r="C4" s="316" t="s">
        <v>544</v>
      </c>
      <c r="D4" s="316"/>
      <c r="E4" s="316"/>
      <c r="F4" s="316"/>
      <c r="G4" s="316"/>
      <c r="H4" s="316"/>
      <c r="I4" s="316"/>
      <c r="J4" s="316"/>
      <c r="K4" s="316"/>
      <c r="L4" s="316"/>
    </row>
    <row r="5" spans="3:12" ht="27" customHeight="1">
      <c r="C5" s="7"/>
      <c r="D5" s="7">
        <v>2007</v>
      </c>
      <c r="E5" s="7">
        <v>2008</v>
      </c>
      <c r="F5" s="7">
        <v>2009</v>
      </c>
      <c r="G5" s="7">
        <v>2010</v>
      </c>
      <c r="H5" s="7">
        <v>2011</v>
      </c>
      <c r="I5" s="238" t="s">
        <v>539</v>
      </c>
      <c r="J5" s="238" t="s">
        <v>540</v>
      </c>
      <c r="K5" s="238" t="s">
        <v>541</v>
      </c>
      <c r="L5" s="238" t="s">
        <v>542</v>
      </c>
    </row>
    <row r="6" spans="3:12" ht="15" customHeight="1">
      <c r="C6" s="213" t="s">
        <v>520</v>
      </c>
      <c r="D6" s="214">
        <v>41.0818181818182</v>
      </c>
      <c r="E6" s="322">
        <v>42</v>
      </c>
      <c r="F6" s="322">
        <v>48.109090909090909</v>
      </c>
      <c r="G6" s="322">
        <v>48.327272727272728</v>
      </c>
      <c r="H6" s="322">
        <v>51.245454545454542</v>
      </c>
      <c r="I6" s="323">
        <v>2.2350077450763006E-2</v>
      </c>
      <c r="J6" s="323">
        <v>0.1454545454545455</v>
      </c>
      <c r="K6" s="323">
        <v>4.5351473922903285E-3</v>
      </c>
      <c r="L6" s="323">
        <v>6.0383747178329505E-2</v>
      </c>
    </row>
    <row r="7" spans="3:12" ht="15" customHeight="1">
      <c r="C7" s="215" t="s">
        <v>521</v>
      </c>
      <c r="D7" s="216">
        <v>58.9181818181818</v>
      </c>
      <c r="E7" s="324">
        <v>58</v>
      </c>
      <c r="F7" s="324">
        <v>51.890909090909091</v>
      </c>
      <c r="G7" s="324">
        <v>51.672727272727272</v>
      </c>
      <c r="H7" s="324">
        <v>48.754545454545458</v>
      </c>
      <c r="I7" s="325">
        <v>-1.5584014812528579E-2</v>
      </c>
      <c r="J7" s="325">
        <v>-0.10532915360501571</v>
      </c>
      <c r="K7" s="325">
        <v>-4.2046250875963365E-3</v>
      </c>
      <c r="L7" s="325">
        <v>-5.6474313863476344E-2</v>
      </c>
    </row>
    <row r="8" spans="3:12" ht="15" customHeight="1">
      <c r="C8" s="326" t="s">
        <v>522</v>
      </c>
      <c r="D8" s="327"/>
      <c r="E8" s="327"/>
      <c r="F8" s="327"/>
      <c r="G8" s="327"/>
      <c r="H8" s="327"/>
      <c r="I8" s="327"/>
      <c r="J8" s="327"/>
      <c r="K8" s="327"/>
      <c r="L8" s="327"/>
    </row>
    <row r="9" spans="3:12" ht="15" customHeight="1">
      <c r="C9" s="328" t="s">
        <v>523</v>
      </c>
      <c r="D9" s="329">
        <v>17.445454545454499</v>
      </c>
      <c r="E9" s="329">
        <v>17.145454545454545</v>
      </c>
      <c r="F9" s="329">
        <v>14.318181818181818</v>
      </c>
      <c r="G9" s="329">
        <v>14.181818181818182</v>
      </c>
      <c r="H9" s="329">
        <v>15.2</v>
      </c>
      <c r="I9" s="330">
        <v>-1.7196456487751477E-2</v>
      </c>
      <c r="J9" s="330">
        <v>-0.164899257688229</v>
      </c>
      <c r="K9" s="330">
        <v>-9.523809523809601E-3</v>
      </c>
      <c r="L9" s="330">
        <v>7.1794871794871762E-2</v>
      </c>
    </row>
    <row r="10" spans="3:12" ht="15" customHeight="1">
      <c r="C10" s="328" t="s">
        <v>524</v>
      </c>
      <c r="D10" s="329">
        <v>19.3</v>
      </c>
      <c r="E10" s="329">
        <v>14.963636363636363</v>
      </c>
      <c r="F10" s="329">
        <v>11.590909090909092</v>
      </c>
      <c r="G10" s="329">
        <v>12.181818181818182</v>
      </c>
      <c r="H10" s="329">
        <v>11.963636363636363</v>
      </c>
      <c r="I10" s="330">
        <v>-0.22468205369759775</v>
      </c>
      <c r="J10" s="330">
        <v>-0.22539489671931945</v>
      </c>
      <c r="K10" s="330">
        <v>5.0980392156862564E-2</v>
      </c>
      <c r="L10" s="330">
        <v>-1.7910447761194104E-2</v>
      </c>
    </row>
    <row r="11" spans="3:12" ht="15" customHeight="1">
      <c r="C11" s="328" t="s">
        <v>525</v>
      </c>
      <c r="D11" s="329">
        <v>6.7727272727272698</v>
      </c>
      <c r="E11" s="329">
        <v>8.4090909090909083</v>
      </c>
      <c r="F11" s="329">
        <v>6.3272727272727272</v>
      </c>
      <c r="G11" s="329">
        <v>9.1999999999999993</v>
      </c>
      <c r="H11" s="329">
        <v>7.2454545454545451</v>
      </c>
      <c r="I11" s="330">
        <v>0.24161073825503387</v>
      </c>
      <c r="J11" s="330">
        <v>-0.24756756756756748</v>
      </c>
      <c r="K11" s="330">
        <v>0.45402298850574696</v>
      </c>
      <c r="L11" s="330">
        <v>-0.21245059288537549</v>
      </c>
    </row>
    <row r="12" spans="3:12" ht="15" customHeight="1">
      <c r="C12" s="328" t="s">
        <v>526</v>
      </c>
      <c r="D12" s="329">
        <v>12.572727272727301</v>
      </c>
      <c r="E12" s="329">
        <v>12.818181818181818</v>
      </c>
      <c r="F12" s="329">
        <v>10.809090909090909</v>
      </c>
      <c r="G12" s="329">
        <v>8.581818181818182</v>
      </c>
      <c r="H12" s="329">
        <v>7.0454545454545459</v>
      </c>
      <c r="I12" s="330">
        <v>1.9522776572665768E-2</v>
      </c>
      <c r="J12" s="330">
        <v>-0.15673758865248233</v>
      </c>
      <c r="K12" s="330">
        <v>-0.20605550883095036</v>
      </c>
      <c r="L12" s="330">
        <v>-0.17902542372881358</v>
      </c>
    </row>
    <row r="13" spans="3:12" ht="15" customHeight="1">
      <c r="C13" s="328" t="s">
        <v>527</v>
      </c>
      <c r="D13" s="329">
        <v>8.3545454545454607</v>
      </c>
      <c r="E13" s="329">
        <v>7.209090909090909</v>
      </c>
      <c r="F13" s="329">
        <v>5.8909090909090907</v>
      </c>
      <c r="G13" s="329">
        <v>8.2181818181818187</v>
      </c>
      <c r="H13" s="329">
        <v>6.790909090909091</v>
      </c>
      <c r="I13" s="330">
        <v>-0.13710554951033793</v>
      </c>
      <c r="J13" s="330">
        <v>-0.18284993694829765</v>
      </c>
      <c r="K13" s="330">
        <v>0.39506172839506193</v>
      </c>
      <c r="L13" s="330">
        <v>-0.17367256637168149</v>
      </c>
    </row>
    <row r="14" spans="3:12" ht="15" customHeight="1">
      <c r="C14" s="328" t="s">
        <v>528</v>
      </c>
      <c r="D14" s="329">
        <v>6.7545454545454504</v>
      </c>
      <c r="E14" s="329">
        <v>7.9818181818181815</v>
      </c>
      <c r="F14" s="329">
        <v>7.8181818181818183</v>
      </c>
      <c r="G14" s="329">
        <v>6.581818181818182</v>
      </c>
      <c r="H14" s="329">
        <v>6.581818181818182</v>
      </c>
      <c r="I14" s="330">
        <v>0.18169582772543813</v>
      </c>
      <c r="J14" s="330">
        <v>-2.0501138952163989E-2</v>
      </c>
      <c r="K14" s="330">
        <v>-0.1581395348837209</v>
      </c>
      <c r="L14" s="330">
        <v>0</v>
      </c>
    </row>
    <row r="15" spans="3:12" ht="15" customHeight="1">
      <c r="C15" s="328" t="s">
        <v>529</v>
      </c>
      <c r="D15" s="329">
        <v>8.3818181818181792</v>
      </c>
      <c r="E15" s="329">
        <v>11.836363636363636</v>
      </c>
      <c r="F15" s="329">
        <v>11.636363636363637</v>
      </c>
      <c r="G15" s="329">
        <v>6.5454545454545459</v>
      </c>
      <c r="H15" s="329">
        <v>6.3</v>
      </c>
      <c r="I15" s="330">
        <v>0.41214750542299394</v>
      </c>
      <c r="J15" s="330">
        <v>-1.6897081413210335E-2</v>
      </c>
      <c r="K15" s="330">
        <v>-0.4375</v>
      </c>
      <c r="L15" s="330">
        <v>-3.7500000000000089E-2</v>
      </c>
    </row>
    <row r="16" spans="3:12" ht="15" customHeight="1">
      <c r="C16" s="328" t="s">
        <v>530</v>
      </c>
      <c r="D16" s="329">
        <v>6.4909090909090903</v>
      </c>
      <c r="E16" s="329">
        <v>6.1545454545454543</v>
      </c>
      <c r="F16" s="329">
        <v>5.4</v>
      </c>
      <c r="G16" s="329">
        <v>5.9272727272727277</v>
      </c>
      <c r="H16" s="329">
        <v>5.1818181818181817</v>
      </c>
      <c r="I16" s="330">
        <v>-5.1820728291316454E-2</v>
      </c>
      <c r="J16" s="330">
        <v>-0.12259970457902503</v>
      </c>
      <c r="K16" s="330">
        <v>9.7643097643097754E-2</v>
      </c>
      <c r="L16" s="330">
        <v>-0.12576687116564422</v>
      </c>
    </row>
    <row r="17" spans="3:12" ht="15" customHeight="1">
      <c r="C17" s="328" t="s">
        <v>531</v>
      </c>
      <c r="D17" s="329">
        <v>8.0363636363636406</v>
      </c>
      <c r="E17" s="329">
        <v>6.5272727272727273</v>
      </c>
      <c r="F17" s="329">
        <v>6.5090909090909088</v>
      </c>
      <c r="G17" s="329">
        <v>6.2636363636363637</v>
      </c>
      <c r="H17" s="329">
        <v>4.709090909090909</v>
      </c>
      <c r="I17" s="330">
        <v>-0.1877828054298647</v>
      </c>
      <c r="J17" s="330">
        <v>-2.7855153203343308E-3</v>
      </c>
      <c r="K17" s="330">
        <v>-3.7709497206703912E-2</v>
      </c>
      <c r="L17" s="330">
        <v>-0.24818577648766327</v>
      </c>
    </row>
    <row r="18" spans="3:12" ht="15" customHeight="1">
      <c r="C18" s="328" t="s">
        <v>532</v>
      </c>
      <c r="D18" s="329">
        <v>4.3818181818181801</v>
      </c>
      <c r="E18" s="329">
        <v>4.372727272727273</v>
      </c>
      <c r="F18" s="329">
        <v>3.3636363636363638</v>
      </c>
      <c r="G18" s="329">
        <v>3.4454545454545453</v>
      </c>
      <c r="H18" s="329">
        <v>3.3909090909090911</v>
      </c>
      <c r="I18" s="330">
        <v>-2.0746887966800465E-3</v>
      </c>
      <c r="J18" s="330">
        <v>-0.23076923076923084</v>
      </c>
      <c r="K18" s="330">
        <v>2.4324324324324298E-2</v>
      </c>
      <c r="L18" s="330">
        <v>-1.583113456464369E-2</v>
      </c>
    </row>
    <row r="19" spans="3:12" ht="15" customHeight="1">
      <c r="C19" s="328" t="s">
        <v>533</v>
      </c>
      <c r="D19" s="329">
        <v>4.6090909090909102</v>
      </c>
      <c r="E19" s="329">
        <v>3.5090909090909093</v>
      </c>
      <c r="F19" s="329">
        <v>3.2</v>
      </c>
      <c r="G19" s="329">
        <v>2.7545454545454544</v>
      </c>
      <c r="H19" s="329">
        <v>2.7636363636363637</v>
      </c>
      <c r="I19" s="330">
        <v>-0.23865877712031569</v>
      </c>
      <c r="J19" s="330">
        <v>-8.8082901554404125E-2</v>
      </c>
      <c r="K19" s="330">
        <v>-0.13920454545454553</v>
      </c>
      <c r="L19" s="330">
        <v>3.3003300330034513E-3</v>
      </c>
    </row>
    <row r="20" spans="3:12" ht="15" customHeight="1">
      <c r="C20" s="328" t="s">
        <v>534</v>
      </c>
      <c r="D20" s="329">
        <v>4.5636363636363599</v>
      </c>
      <c r="E20" s="329">
        <v>3.918181818181818</v>
      </c>
      <c r="F20" s="329">
        <v>2.9</v>
      </c>
      <c r="G20" s="329">
        <v>2.7454545454545456</v>
      </c>
      <c r="H20" s="329">
        <v>2.5363636363636362</v>
      </c>
      <c r="I20" s="330">
        <v>-0.14143426294820649</v>
      </c>
      <c r="J20" s="330">
        <v>-0.25986078886310904</v>
      </c>
      <c r="K20" s="330">
        <v>-5.3291536050156685E-2</v>
      </c>
      <c r="L20" s="330">
        <v>-7.615894039735116E-2</v>
      </c>
    </row>
    <row r="21" spans="3:12" ht="15" customHeight="1">
      <c r="C21" s="328" t="s">
        <v>535</v>
      </c>
      <c r="D21" s="329">
        <v>2.7363636363636399</v>
      </c>
      <c r="E21" s="329">
        <v>2.3909090909090911</v>
      </c>
      <c r="F21" s="329">
        <v>2.8454545454545452</v>
      </c>
      <c r="G21" s="329">
        <v>2.5363636363636362</v>
      </c>
      <c r="H21" s="329">
        <v>2.4909090909090907</v>
      </c>
      <c r="I21" s="330">
        <v>-0.12624584717608078</v>
      </c>
      <c r="J21" s="330">
        <v>0.19011406844106449</v>
      </c>
      <c r="K21" s="330">
        <v>-0.10862619808306706</v>
      </c>
      <c r="L21" s="330">
        <v>-1.7921146953404965E-2</v>
      </c>
    </row>
    <row r="22" spans="3:12" ht="15" customHeight="1">
      <c r="C22" s="328" t="s">
        <v>436</v>
      </c>
      <c r="D22" s="329">
        <v>2.2999999999999998</v>
      </c>
      <c r="E22" s="329">
        <v>2.290909090909091</v>
      </c>
      <c r="F22" s="329">
        <v>1.8727272727272728</v>
      </c>
      <c r="G22" s="329">
        <v>2.1727272727272728</v>
      </c>
      <c r="H22" s="329">
        <v>1.6727272727272726</v>
      </c>
      <c r="I22" s="330">
        <v>-3.9525691699603405E-3</v>
      </c>
      <c r="J22" s="330">
        <v>-0.18253968253968256</v>
      </c>
      <c r="K22" s="330">
        <v>0.16019417475728148</v>
      </c>
      <c r="L22" s="330">
        <v>-0.2301255230125524</v>
      </c>
    </row>
    <row r="23" spans="3:12" ht="15" customHeight="1">
      <c r="C23" s="328" t="s">
        <v>431</v>
      </c>
      <c r="D23" s="329">
        <v>1.30909090909091</v>
      </c>
      <c r="E23" s="329">
        <v>1.1272727272727272</v>
      </c>
      <c r="F23" s="329">
        <v>0.95454545454545459</v>
      </c>
      <c r="G23" s="329">
        <v>1.4</v>
      </c>
      <c r="H23" s="329">
        <v>1.3818181818181818</v>
      </c>
      <c r="I23" s="330">
        <v>-0.13888888888888951</v>
      </c>
      <c r="J23" s="330">
        <v>-0.15322580645161277</v>
      </c>
      <c r="K23" s="330">
        <v>0.46666666666666656</v>
      </c>
      <c r="L23" s="330">
        <v>-1.298701298701288E-2</v>
      </c>
    </row>
    <row r="24" spans="3:12" ht="15" customHeight="1">
      <c r="C24" s="328" t="s">
        <v>536</v>
      </c>
      <c r="D24" s="329">
        <v>1.86363636363636</v>
      </c>
      <c r="E24" s="329">
        <v>1.8090909090909091</v>
      </c>
      <c r="F24" s="329">
        <v>1.490909090909091</v>
      </c>
      <c r="G24" s="329">
        <v>1.3272727272727274</v>
      </c>
      <c r="H24" s="329">
        <v>1.1272727272727272</v>
      </c>
      <c r="I24" s="330">
        <v>-2.9268292682924968E-2</v>
      </c>
      <c r="J24" s="330">
        <v>-0.17587939698492461</v>
      </c>
      <c r="K24" s="330">
        <v>-0.1097560975609756</v>
      </c>
      <c r="L24" s="330">
        <v>-0.15068493150684947</v>
      </c>
    </row>
    <row r="25" spans="3:12" ht="15" customHeight="1">
      <c r="C25" s="328" t="s">
        <v>450</v>
      </c>
      <c r="D25" s="329">
        <v>1.3</v>
      </c>
      <c r="E25" s="329">
        <v>0.97272727272727277</v>
      </c>
      <c r="F25" s="329">
        <v>0.92727272727272725</v>
      </c>
      <c r="G25" s="329">
        <v>0.89090909090909087</v>
      </c>
      <c r="H25" s="329">
        <v>1.0545454545454545</v>
      </c>
      <c r="I25" s="330">
        <v>-0.25174825174825177</v>
      </c>
      <c r="J25" s="330">
        <v>-4.6728971962616939E-2</v>
      </c>
      <c r="K25" s="330">
        <v>-3.9215686274509776E-2</v>
      </c>
      <c r="L25" s="330">
        <v>0.18367346938775508</v>
      </c>
    </row>
    <row r="26" spans="3:12" ht="15" customHeight="1">
      <c r="C26" s="328" t="s">
        <v>433</v>
      </c>
      <c r="D26" s="329">
        <v>0.78181818181818197</v>
      </c>
      <c r="E26" s="329">
        <v>0.67272727272727273</v>
      </c>
      <c r="F26" s="329">
        <v>0.84545454545454546</v>
      </c>
      <c r="G26" s="329">
        <v>0.99090909090909096</v>
      </c>
      <c r="H26" s="329">
        <v>1.009090909090909</v>
      </c>
      <c r="I26" s="330">
        <v>-0.13953488372093037</v>
      </c>
      <c r="J26" s="330">
        <v>0.2567567567567568</v>
      </c>
      <c r="K26" s="330">
        <v>0.17204301075268824</v>
      </c>
      <c r="L26" s="330">
        <v>1.8348623853210899E-2</v>
      </c>
    </row>
    <row r="27" spans="3:12" ht="15" customHeight="1">
      <c r="C27" s="328" t="s">
        <v>453</v>
      </c>
      <c r="D27" s="329">
        <v>0.75454545454545496</v>
      </c>
      <c r="E27" s="329">
        <v>0.80909090909090908</v>
      </c>
      <c r="F27" s="329">
        <v>1.1090909090909091</v>
      </c>
      <c r="G27" s="329">
        <v>0.72727272727272729</v>
      </c>
      <c r="H27" s="329">
        <v>0.6454545454545455</v>
      </c>
      <c r="I27" s="330">
        <v>7.2289156626505369E-2</v>
      </c>
      <c r="J27" s="330">
        <v>0.3707865168539326</v>
      </c>
      <c r="K27" s="330">
        <v>-0.34426229508196726</v>
      </c>
      <c r="L27" s="330">
        <v>-0.11249999999999993</v>
      </c>
    </row>
    <row r="28" spans="3:12" ht="15" customHeight="1">
      <c r="C28" s="328" t="s">
        <v>537</v>
      </c>
      <c r="D28" s="329">
        <v>0</v>
      </c>
      <c r="E28" s="329">
        <v>0</v>
      </c>
      <c r="F28" s="329">
        <v>0.40909090909090912</v>
      </c>
      <c r="G28" s="329">
        <v>0.7</v>
      </c>
      <c r="H28" s="329">
        <v>0.63636363636363635</v>
      </c>
      <c r="I28" s="330" t="s">
        <v>81</v>
      </c>
      <c r="J28" s="330" t="s">
        <v>81</v>
      </c>
      <c r="K28" s="330">
        <v>0.71111111111111081</v>
      </c>
      <c r="L28" s="330">
        <v>-9.0909090909090828E-2</v>
      </c>
    </row>
    <row r="29" spans="3:12" ht="15" customHeight="1">
      <c r="C29" s="328" t="s">
        <v>434</v>
      </c>
      <c r="D29" s="329">
        <v>0.17272727272727301</v>
      </c>
      <c r="E29" s="329">
        <v>0.18181818181818182</v>
      </c>
      <c r="F29" s="329">
        <v>0.17272727272727273</v>
      </c>
      <c r="G29" s="329">
        <v>0.21818181818181817</v>
      </c>
      <c r="H29" s="329">
        <v>0.18181818181818182</v>
      </c>
      <c r="I29" s="330">
        <v>5.2631578947366808E-2</v>
      </c>
      <c r="J29" s="330">
        <v>-5.0000000000000044E-2</v>
      </c>
      <c r="K29" s="330">
        <v>0.26315789473684204</v>
      </c>
      <c r="L29" s="330">
        <v>-0.16666666666666663</v>
      </c>
    </row>
    <row r="30" spans="3:12" ht="15" customHeight="1">
      <c r="C30" s="328" t="s">
        <v>538</v>
      </c>
      <c r="D30" s="329">
        <v>0</v>
      </c>
      <c r="E30" s="329">
        <v>0</v>
      </c>
      <c r="F30" s="329">
        <v>8.1818181818181818E-2</v>
      </c>
      <c r="G30" s="329">
        <v>0.16363636363636364</v>
      </c>
      <c r="H30" s="329">
        <v>0.11818181818181818</v>
      </c>
      <c r="I30" s="330" t="s">
        <v>81</v>
      </c>
      <c r="J30" s="330" t="s">
        <v>81</v>
      </c>
      <c r="K30" s="330">
        <v>1</v>
      </c>
      <c r="L30" s="330">
        <v>-0.27777777777777779</v>
      </c>
    </row>
    <row r="31" spans="3:12">
      <c r="C31" s="331" t="s">
        <v>171</v>
      </c>
      <c r="D31" s="331"/>
      <c r="E31" s="331"/>
      <c r="F31" s="331"/>
      <c r="G31" s="331"/>
      <c r="H31" s="331"/>
      <c r="I31" s="331"/>
      <c r="J31" s="331"/>
      <c r="K31" s="331"/>
      <c r="L31" s="331"/>
    </row>
  </sheetData>
  <mergeCells count="2">
    <mergeCell ref="C4:L4"/>
    <mergeCell ref="C31:L3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rgb="FFFF0000"/>
  </sheetPr>
  <dimension ref="A2:AD44"/>
  <sheetViews>
    <sheetView workbookViewId="0">
      <selection activeCell="I22" sqref="I22"/>
    </sheetView>
  </sheetViews>
  <sheetFormatPr baseColWidth="10" defaultRowHeight="12.75"/>
  <cols>
    <col min="6" max="6" width="13.85546875" bestFit="1" customWidth="1"/>
    <col min="7" max="8" width="17" customWidth="1"/>
    <col min="9" max="10" width="17.7109375" bestFit="1" customWidth="1"/>
    <col min="11" max="12" width="17.7109375" customWidth="1"/>
    <col min="13" max="13" width="21" bestFit="1" customWidth="1"/>
    <col min="14" max="14" width="17.5703125" bestFit="1" customWidth="1"/>
    <col min="15" max="15" width="17.5703125" customWidth="1"/>
    <col min="16" max="16" width="14.28515625" bestFit="1" customWidth="1"/>
    <col min="17" max="17" width="14.85546875" bestFit="1" customWidth="1"/>
    <col min="18" max="18" width="14.85546875" customWidth="1"/>
    <col min="19" max="19" width="19" bestFit="1" customWidth="1"/>
    <col min="20" max="20" width="19" customWidth="1"/>
    <col min="21" max="21" width="18.28515625" bestFit="1" customWidth="1"/>
    <col min="22" max="22" width="18.28515625" customWidth="1"/>
    <col min="23" max="24" width="13.42578125" customWidth="1"/>
  </cols>
  <sheetData>
    <row r="2" spans="1:30">
      <c r="A2" t="s">
        <v>457</v>
      </c>
    </row>
    <row r="3" spans="1:30">
      <c r="A3" t="s">
        <v>458</v>
      </c>
    </row>
    <row r="4" spans="1:30">
      <c r="A4" t="s">
        <v>459</v>
      </c>
    </row>
    <row r="5" spans="1:30">
      <c r="A5" s="318" t="s">
        <v>460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223"/>
    </row>
    <row r="7" spans="1:30">
      <c r="A7">
        <v>2007</v>
      </c>
      <c r="B7" s="96">
        <v>2008</v>
      </c>
      <c r="C7" s="96">
        <v>2009</v>
      </c>
      <c r="D7" s="96">
        <v>2010</v>
      </c>
      <c r="E7" s="96">
        <v>2011</v>
      </c>
      <c r="F7" s="96" t="s">
        <v>134</v>
      </c>
      <c r="G7" s="96" t="s">
        <v>135</v>
      </c>
      <c r="H7" s="96" t="s">
        <v>100</v>
      </c>
      <c r="I7" s="96" t="s">
        <v>461</v>
      </c>
      <c r="J7" s="96" t="s">
        <v>462</v>
      </c>
      <c r="K7" s="96" t="s">
        <v>463</v>
      </c>
      <c r="L7" s="96" t="s">
        <v>464</v>
      </c>
      <c r="M7" t="s">
        <v>465</v>
      </c>
      <c r="N7" t="s">
        <v>466</v>
      </c>
      <c r="O7" s="96" t="s">
        <v>467</v>
      </c>
      <c r="P7" t="s">
        <v>146</v>
      </c>
      <c r="Q7" s="96" t="s">
        <v>137</v>
      </c>
      <c r="R7" s="96" t="s">
        <v>101</v>
      </c>
      <c r="S7" t="s">
        <v>232</v>
      </c>
      <c r="T7" s="96" t="s">
        <v>153</v>
      </c>
      <c r="U7" t="s">
        <v>468</v>
      </c>
      <c r="V7" s="96" t="s">
        <v>469</v>
      </c>
      <c r="W7" t="s">
        <v>193</v>
      </c>
      <c r="X7" t="s">
        <v>179</v>
      </c>
      <c r="Y7" t="s">
        <v>233</v>
      </c>
      <c r="Z7" t="s">
        <v>470</v>
      </c>
      <c r="AA7" t="s">
        <v>47</v>
      </c>
      <c r="AB7" t="s">
        <v>48</v>
      </c>
      <c r="AC7" t="s">
        <v>99</v>
      </c>
      <c r="AD7" t="s">
        <v>64</v>
      </c>
    </row>
    <row r="8" spans="1:30">
      <c r="A8" s="96"/>
    </row>
    <row r="13" spans="1:30">
      <c r="A13" s="224"/>
      <c r="B13" s="225"/>
    </row>
    <row r="14" spans="1:30">
      <c r="A14" s="225"/>
      <c r="B14" s="225"/>
    </row>
    <row r="15" spans="1:30">
      <c r="A15" s="226"/>
      <c r="B15" s="226"/>
    </row>
    <row r="16" spans="1:30">
      <c r="A16" s="225"/>
      <c r="B16" s="225"/>
    </row>
    <row r="17" spans="1:2">
      <c r="A17" s="226"/>
      <c r="B17" s="225"/>
    </row>
    <row r="18" spans="1:2">
      <c r="A18" s="226"/>
      <c r="B18" s="225"/>
    </row>
    <row r="19" spans="1:2">
      <c r="A19" s="226"/>
      <c r="B19" s="225"/>
    </row>
    <row r="20" spans="1:2">
      <c r="A20" s="226"/>
      <c r="B20" s="225"/>
    </row>
    <row r="21" spans="1:2">
      <c r="A21" s="226"/>
      <c r="B21" s="225"/>
    </row>
    <row r="22" spans="1:2">
      <c r="A22" s="226"/>
      <c r="B22" s="225"/>
    </row>
    <row r="23" spans="1:2">
      <c r="A23" s="225"/>
    </row>
    <row r="24" spans="1:2">
      <c r="A24" s="225"/>
    </row>
    <row r="25" spans="1:2">
      <c r="A25" s="225"/>
    </row>
    <row r="26" spans="1:2">
      <c r="A26" s="225"/>
    </row>
    <row r="27" spans="1:2">
      <c r="A27" s="225"/>
    </row>
    <row r="28" spans="1:2">
      <c r="A28" s="225"/>
    </row>
    <row r="29" spans="1:2">
      <c r="A29" s="225"/>
    </row>
    <row r="30" spans="1:2">
      <c r="A30" s="225"/>
    </row>
    <row r="31" spans="1:2">
      <c r="A31" s="225"/>
    </row>
    <row r="32" spans="1:2">
      <c r="A32" s="225"/>
    </row>
    <row r="33" spans="1:2">
      <c r="A33" s="225"/>
    </row>
    <row r="34" spans="1:2">
      <c r="A34" s="225"/>
    </row>
    <row r="35" spans="1:2">
      <c r="A35" s="225"/>
    </row>
    <row r="36" spans="1:2">
      <c r="A36" s="225"/>
    </row>
    <row r="37" spans="1:2">
      <c r="A37" s="225"/>
    </row>
    <row r="38" spans="1:2">
      <c r="A38" s="225"/>
    </row>
    <row r="39" spans="1:2">
      <c r="A39" s="225"/>
      <c r="B39" s="225"/>
    </row>
    <row r="40" spans="1:2">
      <c r="A40" s="226"/>
      <c r="B40" s="225"/>
    </row>
    <row r="41" spans="1:2">
      <c r="A41" s="225"/>
      <c r="B41" s="225"/>
    </row>
    <row r="42" spans="1:2">
      <c r="A42" s="225"/>
      <c r="B42" s="225"/>
    </row>
    <row r="43" spans="1:2">
      <c r="A43" s="225"/>
      <c r="B43" s="225"/>
    </row>
    <row r="44" spans="1:2" ht="11.25" customHeight="1">
      <c r="A44" s="224"/>
      <c r="B44" s="224"/>
    </row>
  </sheetData>
  <mergeCells count="1">
    <mergeCell ref="A5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K28"/>
  <sheetViews>
    <sheetView showGridLines="0" zoomScaleNormal="100" workbookViewId="0">
      <selection activeCell="C1" sqref="C1"/>
    </sheetView>
  </sheetViews>
  <sheetFormatPr baseColWidth="10" defaultRowHeight="12.75"/>
  <cols>
    <col min="1" max="1" width="19.85546875" customWidth="1"/>
    <col min="2" max="2" width="16.7109375" customWidth="1"/>
    <col min="3" max="11" width="9.7109375" customWidth="1"/>
  </cols>
  <sheetData>
    <row r="4" spans="1:11" ht="61.5" customHeight="1"/>
    <row r="5" spans="1:11" ht="18" customHeight="1">
      <c r="B5" s="283" t="s">
        <v>3</v>
      </c>
      <c r="C5" s="283"/>
      <c r="D5" s="283"/>
      <c r="E5" s="283"/>
      <c r="F5" s="283"/>
      <c r="G5" s="283"/>
      <c r="H5" s="283"/>
      <c r="I5" s="283"/>
      <c r="J5" s="283"/>
      <c r="K5" s="283"/>
    </row>
    <row r="6" spans="1:11" ht="30" customHeight="1">
      <c r="A6" s="12"/>
      <c r="B6" s="6"/>
      <c r="C6" s="7">
        <f>actualizaciones!A7</f>
        <v>2007</v>
      </c>
      <c r="D6" s="7">
        <f>actualizaciones!B7</f>
        <v>2008</v>
      </c>
      <c r="E6" s="7">
        <f>actualizaciones!C7</f>
        <v>2009</v>
      </c>
      <c r="F6" s="7">
        <f>actualizaciones!D7</f>
        <v>2010</v>
      </c>
      <c r="G6" s="7">
        <f>actualizaciones!E7</f>
        <v>2011</v>
      </c>
      <c r="H6" s="8" t="s">
        <v>61</v>
      </c>
      <c r="I6" s="8" t="s">
        <v>62</v>
      </c>
      <c r="J6" s="8" t="s">
        <v>63</v>
      </c>
      <c r="K6" s="8" t="s">
        <v>64</v>
      </c>
    </row>
    <row r="7" spans="1:11" ht="15" customHeight="1">
      <c r="A7" s="12"/>
      <c r="B7" s="20" t="s">
        <v>65</v>
      </c>
      <c r="C7" s="10">
        <v>47.1795774647887</v>
      </c>
      <c r="D7" s="10">
        <v>51.052287581699339</v>
      </c>
      <c r="E7" s="10">
        <v>51.107594936708885</v>
      </c>
      <c r="F7" s="10">
        <v>49.88198757763972</v>
      </c>
      <c r="G7" s="10">
        <v>50.148255813953483</v>
      </c>
      <c r="H7" s="21">
        <f t="shared" ref="H7:K22" si="0">D7-C7</f>
        <v>3.872710116910639</v>
      </c>
      <c r="I7" s="21">
        <f t="shared" si="0"/>
        <v>5.53073550095462E-2</v>
      </c>
      <c r="J7" s="21">
        <f t="shared" si="0"/>
        <v>-1.2256073590691656</v>
      </c>
      <c r="K7" s="21">
        <f t="shared" si="0"/>
        <v>0.2662682363137634</v>
      </c>
    </row>
    <row r="8" spans="1:11" ht="15" customHeight="1">
      <c r="A8" s="12"/>
      <c r="B8" s="22" t="s">
        <v>66</v>
      </c>
      <c r="C8" s="23">
        <v>46.382239382239398</v>
      </c>
      <c r="D8" s="23">
        <v>46.707224334600753</v>
      </c>
      <c r="E8" s="23">
        <v>48.703703703703688</v>
      </c>
      <c r="F8" s="23">
        <v>50.845410628019351</v>
      </c>
      <c r="G8" s="23">
        <v>48.999999999999986</v>
      </c>
      <c r="H8" s="24">
        <f t="shared" si="0"/>
        <v>0.32498495236135483</v>
      </c>
      <c r="I8" s="24">
        <f t="shared" si="0"/>
        <v>1.9964793691029357</v>
      </c>
      <c r="J8" s="24">
        <f t="shared" si="0"/>
        <v>2.1417069243156632</v>
      </c>
      <c r="K8" s="24">
        <f t="shared" si="0"/>
        <v>-1.8454106280193656</v>
      </c>
    </row>
    <row r="9" spans="1:11" ht="15" customHeight="1">
      <c r="A9" s="12"/>
      <c r="B9" s="25" t="s">
        <v>67</v>
      </c>
      <c r="C9" s="10">
        <v>46.514672686230199</v>
      </c>
      <c r="D9" s="10">
        <v>50.12007684918354</v>
      </c>
      <c r="E9" s="10">
        <v>50.381301558203454</v>
      </c>
      <c r="F9" s="10">
        <v>49.247120418848127</v>
      </c>
      <c r="G9" s="10">
        <v>48.753764393268376</v>
      </c>
      <c r="H9" s="21">
        <f t="shared" si="0"/>
        <v>3.6054041629533415</v>
      </c>
      <c r="I9" s="21">
        <f t="shared" si="0"/>
        <v>0.26122470901991335</v>
      </c>
      <c r="J9" s="21">
        <f t="shared" si="0"/>
        <v>-1.1341811393553272</v>
      </c>
      <c r="K9" s="21">
        <f t="shared" si="0"/>
        <v>-0.49335602557975022</v>
      </c>
    </row>
    <row r="10" spans="1:11" ht="15" customHeight="1">
      <c r="A10" s="12"/>
      <c r="B10" s="22" t="s">
        <v>68</v>
      </c>
      <c r="C10" s="23">
        <v>47.851612903225799</v>
      </c>
      <c r="D10" s="23">
        <v>52.398104265402814</v>
      </c>
      <c r="E10" s="23">
        <v>52.614583333333336</v>
      </c>
      <c r="F10" s="23">
        <v>49.36526946107783</v>
      </c>
      <c r="G10" s="23">
        <v>48.55217391304349</v>
      </c>
      <c r="H10" s="24">
        <f t="shared" si="0"/>
        <v>4.5464913621770151</v>
      </c>
      <c r="I10" s="24">
        <f t="shared" si="0"/>
        <v>0.2164790679305213</v>
      </c>
      <c r="J10" s="24">
        <f t="shared" si="0"/>
        <v>-3.2493138722555059</v>
      </c>
      <c r="K10" s="24">
        <f t="shared" si="0"/>
        <v>-0.81309554803434025</v>
      </c>
    </row>
    <row r="11" spans="1:11" ht="15" customHeight="1">
      <c r="A11" s="12"/>
      <c r="B11" s="25" t="s">
        <v>69</v>
      </c>
      <c r="C11" s="10">
        <v>47.139949748743803</v>
      </c>
      <c r="D11" s="10">
        <v>48.052152317880797</v>
      </c>
      <c r="E11" s="10">
        <v>50.334354973530132</v>
      </c>
      <c r="F11" s="10">
        <v>49.404359673024537</v>
      </c>
      <c r="G11" s="10">
        <v>47.686159346271772</v>
      </c>
      <c r="H11" s="21">
        <f t="shared" si="0"/>
        <v>0.91220256913699416</v>
      </c>
      <c r="I11" s="21">
        <f t="shared" si="0"/>
        <v>2.2822026556493356</v>
      </c>
      <c r="J11" s="21">
        <f t="shared" si="0"/>
        <v>-0.92999530050559542</v>
      </c>
      <c r="K11" s="21">
        <f t="shared" si="0"/>
        <v>-1.7182003267527648</v>
      </c>
    </row>
    <row r="12" spans="1:11" ht="15" customHeight="1">
      <c r="A12" s="12"/>
      <c r="B12" s="22" t="s">
        <v>70</v>
      </c>
      <c r="C12" s="23">
        <v>44.590425531914903</v>
      </c>
      <c r="D12" s="23">
        <v>50.624521072796959</v>
      </c>
      <c r="E12" s="23">
        <v>49.725239616613429</v>
      </c>
      <c r="F12" s="23">
        <v>47.104247104247108</v>
      </c>
      <c r="G12" s="23">
        <v>47.256880733944989</v>
      </c>
      <c r="H12" s="24">
        <f>D12-C12</f>
        <v>6.0340955408820562</v>
      </c>
      <c r="I12" s="24">
        <f>E12-D12</f>
        <v>-0.89928145618353028</v>
      </c>
      <c r="J12" s="24">
        <f>F12-E12</f>
        <v>-2.6209925123663211</v>
      </c>
      <c r="K12" s="24">
        <f>G12-F12</f>
        <v>0.15263362969788119</v>
      </c>
    </row>
    <row r="13" spans="1:11" ht="15" customHeight="1">
      <c r="A13" s="12"/>
      <c r="B13" s="25" t="s">
        <v>71</v>
      </c>
      <c r="C13" s="10">
        <v>47.234567901234598</v>
      </c>
      <c r="D13" s="10">
        <v>45.963114754098385</v>
      </c>
      <c r="E13" s="10">
        <v>48.44534412955467</v>
      </c>
      <c r="F13" s="10">
        <v>48.378378378378365</v>
      </c>
      <c r="G13" s="10">
        <v>46.511173184357531</v>
      </c>
      <c r="H13" s="21">
        <f t="shared" si="0"/>
        <v>-1.2714531471362136</v>
      </c>
      <c r="I13" s="21">
        <f t="shared" si="0"/>
        <v>2.482229375456285</v>
      </c>
      <c r="J13" s="21">
        <f t="shared" si="0"/>
        <v>-6.6965751176304877E-2</v>
      </c>
      <c r="K13" s="21">
        <f t="shared" si="0"/>
        <v>-1.8672051940208334</v>
      </c>
    </row>
    <row r="14" spans="1:11" ht="15" customHeight="1">
      <c r="A14" s="12"/>
      <c r="B14" s="25" t="s">
        <v>72</v>
      </c>
      <c r="C14" s="10">
        <v>47.302657161373901</v>
      </c>
      <c r="D14" s="10">
        <v>47.259899208063324</v>
      </c>
      <c r="E14" s="10">
        <v>49.0308404009252</v>
      </c>
      <c r="F14" s="10">
        <v>47.617164179104485</v>
      </c>
      <c r="G14" s="10">
        <v>45.94740634005764</v>
      </c>
      <c r="H14" s="21">
        <f>D14-C14</f>
        <v>-4.2757953310577079E-2</v>
      </c>
      <c r="I14" s="21">
        <f>E14-D14</f>
        <v>1.7709411928618763</v>
      </c>
      <c r="J14" s="21">
        <f>F14-E14</f>
        <v>-1.4136762218207153</v>
      </c>
      <c r="K14" s="21">
        <f>G14-F14</f>
        <v>-1.669757839046845</v>
      </c>
    </row>
    <row r="15" spans="1:11" ht="15" customHeight="1">
      <c r="A15" s="12"/>
      <c r="B15" s="25" t="s">
        <v>73</v>
      </c>
      <c r="C15" s="10">
        <v>44.881632653061203</v>
      </c>
      <c r="D15" s="10">
        <v>47.742358078602642</v>
      </c>
      <c r="E15" s="10">
        <v>49.493421052631582</v>
      </c>
      <c r="F15" s="10">
        <v>50.537704918032766</v>
      </c>
      <c r="G15" s="10">
        <v>45.445141065830697</v>
      </c>
      <c r="H15" s="21">
        <f t="shared" si="0"/>
        <v>2.8607254255414389</v>
      </c>
      <c r="I15" s="21">
        <f t="shared" si="0"/>
        <v>1.7510629740289403</v>
      </c>
      <c r="J15" s="21">
        <f t="shared" si="0"/>
        <v>1.0442838654011837</v>
      </c>
      <c r="K15" s="21">
        <f t="shared" si="0"/>
        <v>-5.0925638522020691</v>
      </c>
    </row>
    <row r="16" spans="1:11" ht="15" customHeight="1">
      <c r="A16" s="12"/>
      <c r="B16" s="26" t="s">
        <v>74</v>
      </c>
      <c r="C16" s="14">
        <v>44.021086935684799</v>
      </c>
      <c r="D16" s="14">
        <v>44.413101860732851</v>
      </c>
      <c r="E16" s="14">
        <v>46.219978848187573</v>
      </c>
      <c r="F16" s="14">
        <v>45.647058823529434</v>
      </c>
      <c r="G16" s="14">
        <v>44.810408578295373</v>
      </c>
      <c r="H16" s="15">
        <f t="shared" si="0"/>
        <v>0.39201492504805202</v>
      </c>
      <c r="I16" s="15">
        <f t="shared" si="0"/>
        <v>1.8068769874547215</v>
      </c>
      <c r="J16" s="15">
        <f t="shared" si="0"/>
        <v>-0.57292002465813852</v>
      </c>
      <c r="K16" s="15">
        <f t="shared" si="0"/>
        <v>-0.83665024523406117</v>
      </c>
    </row>
    <row r="17" spans="1:11" ht="15" customHeight="1">
      <c r="A17" s="12"/>
      <c r="B17" s="25" t="s">
        <v>75</v>
      </c>
      <c r="C17" s="10">
        <v>44.52</v>
      </c>
      <c r="D17" s="10">
        <v>45.735905044510417</v>
      </c>
      <c r="E17" s="10">
        <v>46.184357541899423</v>
      </c>
      <c r="F17" s="10">
        <v>45.505649717514139</v>
      </c>
      <c r="G17" s="10">
        <v>44.638121546961351</v>
      </c>
      <c r="H17" s="21">
        <f t="shared" si="0"/>
        <v>1.2159050445104143</v>
      </c>
      <c r="I17" s="21">
        <f t="shared" si="0"/>
        <v>0.44845249738900606</v>
      </c>
      <c r="J17" s="21">
        <f t="shared" si="0"/>
        <v>-0.67870782438528465</v>
      </c>
      <c r="K17" s="21">
        <f t="shared" si="0"/>
        <v>-0.86752817055278797</v>
      </c>
    </row>
    <row r="18" spans="1:11" ht="15" customHeight="1">
      <c r="A18" s="12"/>
      <c r="B18" s="25" t="s">
        <v>76</v>
      </c>
      <c r="C18" s="10">
        <v>40.803030303030297</v>
      </c>
      <c r="D18" s="10">
        <v>41.736196319018383</v>
      </c>
      <c r="E18" s="10">
        <v>45.925925925925931</v>
      </c>
      <c r="F18" s="10">
        <v>42.664473684210527</v>
      </c>
      <c r="G18" s="10">
        <v>44.48</v>
      </c>
      <c r="H18" s="21">
        <f t="shared" si="0"/>
        <v>0.93316601598808546</v>
      </c>
      <c r="I18" s="21">
        <f t="shared" si="0"/>
        <v>4.189729606907548</v>
      </c>
      <c r="J18" s="21">
        <f t="shared" si="0"/>
        <v>-3.2614522417154035</v>
      </c>
      <c r="K18" s="21">
        <f t="shared" si="0"/>
        <v>1.8155263157894694</v>
      </c>
    </row>
    <row r="19" spans="1:11" ht="15" customHeight="1">
      <c r="A19" s="12"/>
      <c r="B19" s="25" t="s">
        <v>77</v>
      </c>
      <c r="C19" s="10">
        <v>44.393333333333302</v>
      </c>
      <c r="D19" s="10">
        <v>41.818791946308693</v>
      </c>
      <c r="E19" s="10">
        <v>43.013513513513509</v>
      </c>
      <c r="F19" s="10">
        <v>45.664429530201339</v>
      </c>
      <c r="G19" s="10">
        <v>44.471910112359566</v>
      </c>
      <c r="H19" s="21">
        <f t="shared" si="0"/>
        <v>-2.5745413870246097</v>
      </c>
      <c r="I19" s="21">
        <f t="shared" si="0"/>
        <v>1.1947215672048159</v>
      </c>
      <c r="J19" s="21">
        <f t="shared" si="0"/>
        <v>2.6509160166878303</v>
      </c>
      <c r="K19" s="21">
        <f t="shared" si="0"/>
        <v>-1.1925194178417726</v>
      </c>
    </row>
    <row r="20" spans="1:11" ht="15" customHeight="1">
      <c r="A20" s="12"/>
      <c r="B20" s="25" t="s">
        <v>78</v>
      </c>
      <c r="C20" s="10">
        <v>38.985765124555201</v>
      </c>
      <c r="D20" s="10">
        <v>39.887850467289724</v>
      </c>
      <c r="E20" s="10">
        <v>43.844748858447474</v>
      </c>
      <c r="F20" s="10">
        <v>43.030042918454917</v>
      </c>
      <c r="G20" s="10">
        <v>40.846975088967945</v>
      </c>
      <c r="H20" s="21">
        <f t="shared" si="0"/>
        <v>0.90208534273452301</v>
      </c>
      <c r="I20" s="21">
        <f t="shared" si="0"/>
        <v>3.9568983911577504</v>
      </c>
      <c r="J20" s="21">
        <f t="shared" si="0"/>
        <v>-0.81470593999255669</v>
      </c>
      <c r="K20" s="21">
        <f t="shared" si="0"/>
        <v>-2.1830678294869728</v>
      </c>
    </row>
    <row r="21" spans="1:11" ht="15" customHeight="1">
      <c r="A21" s="12"/>
      <c r="B21" s="22" t="s">
        <v>79</v>
      </c>
      <c r="C21" s="23" t="s">
        <v>80</v>
      </c>
      <c r="D21" s="23">
        <v>37.223292469352003</v>
      </c>
      <c r="E21" s="23">
        <v>38.304311073541733</v>
      </c>
      <c r="F21" s="23">
        <v>38.771140092553694</v>
      </c>
      <c r="G21" s="23">
        <v>39.364899639732371</v>
      </c>
      <c r="H21" s="24" t="s">
        <v>81</v>
      </c>
      <c r="I21" s="24">
        <f t="shared" si="0"/>
        <v>1.0810186041897296</v>
      </c>
      <c r="J21" s="24">
        <f t="shared" si="0"/>
        <v>0.46682901901196061</v>
      </c>
      <c r="K21" s="24">
        <f t="shared" si="0"/>
        <v>0.59375954717867785</v>
      </c>
    </row>
    <row r="22" spans="1:11" ht="15" customHeight="1">
      <c r="A22" s="12"/>
      <c r="B22" s="25" t="s">
        <v>82</v>
      </c>
      <c r="C22" s="10">
        <v>36.472694717994699</v>
      </c>
      <c r="D22" s="10">
        <v>36.998367346938835</v>
      </c>
      <c r="E22" s="10">
        <v>38.163830629204647</v>
      </c>
      <c r="F22" s="10">
        <v>38.608346709470226</v>
      </c>
      <c r="G22" s="10">
        <v>39.165848871442506</v>
      </c>
      <c r="H22" s="21">
        <f>D22-C22</f>
        <v>0.52567262894413602</v>
      </c>
      <c r="I22" s="21">
        <f t="shared" si="0"/>
        <v>1.1654632822658115</v>
      </c>
      <c r="J22" s="21">
        <f t="shared" si="0"/>
        <v>0.44451608026557921</v>
      </c>
      <c r="K22" s="21">
        <f t="shared" si="0"/>
        <v>0.55750216197228042</v>
      </c>
    </row>
    <row r="23" spans="1:11" ht="15" customHeight="1">
      <c r="A23" s="12"/>
      <c r="B23" s="25" t="s">
        <v>83</v>
      </c>
      <c r="C23" s="10">
        <v>38.530769230769202</v>
      </c>
      <c r="D23" s="10">
        <v>38.529411764705877</v>
      </c>
      <c r="E23" s="10">
        <v>39.111764705882344</v>
      </c>
      <c r="F23" s="10">
        <v>39.745341614906835</v>
      </c>
      <c r="G23" s="10">
        <v>36.939999999999991</v>
      </c>
      <c r="H23" s="21">
        <f>D23-C23</f>
        <v>-1.3574660633253188E-3</v>
      </c>
      <c r="I23" s="21">
        <f t="shared" ref="I23:K24" si="1">E23-D23</f>
        <v>0.58235294117646674</v>
      </c>
      <c r="J23" s="21">
        <f t="shared" si="1"/>
        <v>0.63357690902449093</v>
      </c>
      <c r="K23" s="21">
        <f t="shared" si="1"/>
        <v>-2.805341614906844</v>
      </c>
    </row>
    <row r="24" spans="1:11" ht="15" customHeight="1">
      <c r="A24" s="12"/>
      <c r="B24" s="22" t="s">
        <v>84</v>
      </c>
      <c r="C24" s="23" t="s">
        <v>80</v>
      </c>
      <c r="D24" s="23">
        <v>33.903614457831331</v>
      </c>
      <c r="E24" s="23">
        <v>36.099378881987562</v>
      </c>
      <c r="F24" s="23">
        <v>35.243478260869573</v>
      </c>
      <c r="G24" s="23">
        <v>35.09473684210527</v>
      </c>
      <c r="H24" s="24" t="s">
        <v>81</v>
      </c>
      <c r="I24" s="24">
        <f t="shared" si="1"/>
        <v>2.1957644241562306</v>
      </c>
      <c r="J24" s="24">
        <f t="shared" si="1"/>
        <v>-0.85590062111798915</v>
      </c>
      <c r="K24" s="24">
        <f t="shared" si="1"/>
        <v>-0.14874141876430258</v>
      </c>
    </row>
    <row r="25" spans="1:11" ht="15" customHeight="1">
      <c r="A25" s="12"/>
      <c r="B25" s="285" t="s">
        <v>59</v>
      </c>
      <c r="C25" s="285"/>
      <c r="D25" s="285"/>
      <c r="E25" s="285"/>
      <c r="F25" s="285"/>
      <c r="G25" s="285"/>
      <c r="H25" s="285"/>
      <c r="I25" s="285"/>
      <c r="J25" s="285"/>
      <c r="K25" s="16"/>
    </row>
    <row r="26" spans="1:11">
      <c r="A26" s="12"/>
      <c r="B26" s="27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12"/>
      <c r="B27" s="12"/>
      <c r="C27" s="12"/>
      <c r="D27" s="12"/>
      <c r="E27" s="284" t="s">
        <v>85</v>
      </c>
      <c r="I27" s="12"/>
      <c r="J27" s="12"/>
      <c r="K27" s="12"/>
    </row>
    <row r="28" spans="1:11">
      <c r="A28" s="12"/>
      <c r="B28" s="12"/>
      <c r="C28" s="12"/>
      <c r="D28" s="12"/>
      <c r="E28" s="284"/>
      <c r="I28" s="12"/>
      <c r="J28" s="12"/>
      <c r="K28" s="12"/>
    </row>
  </sheetData>
  <mergeCells count="3">
    <mergeCell ref="B5:K5"/>
    <mergeCell ref="B25:J25"/>
    <mergeCell ref="E27:E28"/>
  </mergeCells>
  <conditionalFormatting sqref="B8">
    <cfRule type="cellIs" dxfId="0" priority="1" operator="equal">
      <formula>$B$26</formula>
    </cfRule>
  </conditionalFormatting>
  <hyperlinks>
    <hyperlink ref="E27:E28" location="'GRAFICA EDAD POR MERCADOS'!A1" tooltip="GRÁFICA 1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F38:H44"/>
  <sheetViews>
    <sheetView showGridLines="0" zoomScaleNormal="100" workbookViewId="0">
      <selection activeCell="C1" sqref="C1"/>
    </sheetView>
  </sheetViews>
  <sheetFormatPr baseColWidth="10" defaultRowHeight="12.75"/>
  <sheetData>
    <row r="38" spans="6:8">
      <c r="F38" s="12"/>
      <c r="G38" s="12"/>
      <c r="H38" s="12"/>
    </row>
    <row r="39" spans="6:8">
      <c r="F39" s="12"/>
      <c r="G39" s="12"/>
      <c r="H39" s="12"/>
    </row>
    <row r="40" spans="6:8">
      <c r="F40" s="12"/>
      <c r="G40" s="284" t="s">
        <v>60</v>
      </c>
      <c r="H40" s="12"/>
    </row>
    <row r="41" spans="6:8">
      <c r="F41" s="12"/>
      <c r="G41" s="284"/>
      <c r="H41" s="12"/>
    </row>
    <row r="42" spans="6:8">
      <c r="F42" s="12"/>
      <c r="G42" s="12"/>
      <c r="H42" s="12"/>
    </row>
    <row r="43" spans="6:8">
      <c r="F43" s="12"/>
      <c r="G43" s="12"/>
      <c r="H43" s="12"/>
    </row>
    <row r="44" spans="6:8">
      <c r="F44" s="12"/>
      <c r="G44" s="12"/>
      <c r="H44" s="12"/>
    </row>
  </sheetData>
  <mergeCells count="1">
    <mergeCell ref="G40:G41"/>
  </mergeCells>
  <hyperlinks>
    <hyperlink ref="G40:G41" location="'edad por mercado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H49"/>
  <sheetViews>
    <sheetView showGridLines="0" zoomScaleNormal="100" workbookViewId="0">
      <selection activeCell="C1" sqref="C1"/>
    </sheetView>
  </sheetViews>
  <sheetFormatPr baseColWidth="10" defaultRowHeight="12.75"/>
  <cols>
    <col min="2" max="2" width="12.5703125" customWidth="1"/>
    <col min="3" max="3" width="15.5703125" bestFit="1" customWidth="1"/>
    <col min="4" max="8" width="9.7109375" customWidth="1"/>
    <col min="9" max="9" width="11.42578125" customWidth="1"/>
    <col min="11" max="11" width="14.85546875" bestFit="1" customWidth="1"/>
  </cols>
  <sheetData>
    <row r="2" spans="3:6" ht="45" customHeight="1"/>
    <row r="3" spans="3:6" ht="36" customHeight="1">
      <c r="C3" s="287" t="s">
        <v>86</v>
      </c>
      <c r="D3" s="287"/>
      <c r="E3" s="287"/>
      <c r="F3" s="287"/>
    </row>
    <row r="4" spans="3:6" ht="25.5">
      <c r="C4" s="29"/>
      <c r="D4" s="7" t="s">
        <v>97</v>
      </c>
      <c r="E4" s="7" t="s">
        <v>98</v>
      </c>
      <c r="F4" s="8" t="str">
        <f>actualizaciones!L7</f>
        <v>var. 11/10</v>
      </c>
    </row>
    <row r="5" spans="3:6" ht="15" customHeight="1">
      <c r="C5" s="30" t="s">
        <v>102</v>
      </c>
      <c r="D5" s="10">
        <v>4.1958041958041958</v>
      </c>
      <c r="E5" s="10">
        <v>4.5636363636363635</v>
      </c>
      <c r="F5" s="11" t="str">
        <f>IFERROR(D5/#REF!-1,"-")</f>
        <v>-</v>
      </c>
    </row>
    <row r="6" spans="3:6" ht="15" customHeight="1">
      <c r="C6" s="30" t="s">
        <v>103</v>
      </c>
      <c r="D6" s="10">
        <v>5.3433745741438052</v>
      </c>
      <c r="E6" s="10">
        <v>5.6181818181818182</v>
      </c>
      <c r="F6" s="11" t="str">
        <f>IFERROR(D6/#REF!-1,"-")</f>
        <v>-</v>
      </c>
    </row>
    <row r="7" spans="3:6" ht="15" customHeight="1">
      <c r="C7" s="30" t="s">
        <v>104</v>
      </c>
      <c r="D7" s="10">
        <v>6.8316299085529852</v>
      </c>
      <c r="E7" s="10">
        <v>7.2545454545454549</v>
      </c>
      <c r="F7" s="11" t="str">
        <f>IFERROR(D7/#REF!-1,"-")</f>
        <v>-</v>
      </c>
    </row>
    <row r="8" spans="3:6" ht="15" customHeight="1">
      <c r="C8" s="30" t="s">
        <v>105</v>
      </c>
      <c r="D8" s="10">
        <v>15.581854043392505</v>
      </c>
      <c r="E8" s="10">
        <v>13.681818181818182</v>
      </c>
      <c r="F8" s="11" t="str">
        <f>IFERROR(D8/#REF!-1,"-")</f>
        <v>-</v>
      </c>
    </row>
    <row r="9" spans="3:6" ht="15" customHeight="1">
      <c r="C9" s="30" t="s">
        <v>106</v>
      </c>
      <c r="D9" s="10">
        <v>10.937780168549398</v>
      </c>
      <c r="E9" s="10">
        <v>11.836363636363636</v>
      </c>
      <c r="F9" s="11" t="str">
        <f>IFERROR(D9/#REF!-1,"-")</f>
        <v>-</v>
      </c>
    </row>
    <row r="10" spans="3:6" ht="15" customHeight="1">
      <c r="C10" s="30" t="s">
        <v>107</v>
      </c>
      <c r="D10" s="10">
        <v>16.245293168370093</v>
      </c>
      <c r="E10" s="10">
        <v>16.754545454545454</v>
      </c>
      <c r="F10" s="11" t="str">
        <f>IFERROR(D10/#REF!-1,"-")</f>
        <v>-</v>
      </c>
    </row>
    <row r="11" spans="3:6" ht="15" customHeight="1">
      <c r="C11" s="30" t="s">
        <v>108</v>
      </c>
      <c r="D11" s="10">
        <v>9.2702169625246551</v>
      </c>
      <c r="E11" s="10">
        <v>9.4</v>
      </c>
      <c r="F11" s="11" t="str">
        <f>IFERROR(D11/#REF!-1,"-")</f>
        <v>-</v>
      </c>
    </row>
    <row r="12" spans="3:6" ht="15" customHeight="1">
      <c r="C12" s="30" t="s">
        <v>109</v>
      </c>
      <c r="D12" s="10">
        <v>12.031558185404339</v>
      </c>
      <c r="E12" s="10">
        <v>13.818181818181818</v>
      </c>
      <c r="F12" s="11" t="str">
        <f>IFERROR(D12/#REF!-1,"-")</f>
        <v>-</v>
      </c>
    </row>
    <row r="13" spans="3:6" ht="15" customHeight="1">
      <c r="C13" s="30" t="s">
        <v>57</v>
      </c>
      <c r="D13" s="10">
        <v>19.562488793258023</v>
      </c>
      <c r="E13" s="10">
        <v>17.072727272727274</v>
      </c>
      <c r="F13" s="11" t="str">
        <f>IFERROR(D13/#REF!-1,"-")</f>
        <v>-</v>
      </c>
    </row>
    <row r="14" spans="3:6" ht="15" customHeight="1">
      <c r="C14" s="33" t="s">
        <v>110</v>
      </c>
      <c r="D14" s="44">
        <v>49441.105216228316</v>
      </c>
      <c r="E14" s="44">
        <v>50054.8566103923</v>
      </c>
      <c r="F14" s="45" t="str">
        <f>IFERROR(D14/#REF!-1,"-")</f>
        <v>-</v>
      </c>
    </row>
    <row r="15" spans="3:6" ht="62.25" customHeight="1">
      <c r="C15" s="288" t="s">
        <v>111</v>
      </c>
      <c r="D15" s="288"/>
      <c r="E15" s="288"/>
      <c r="F15" s="288"/>
    </row>
    <row r="18" spans="3:8" ht="36" customHeight="1">
      <c r="C18" s="287" t="s">
        <v>86</v>
      </c>
      <c r="D18" s="287"/>
      <c r="E18" s="287"/>
      <c r="F18" s="287"/>
      <c r="G18" s="287"/>
      <c r="H18" s="287"/>
    </row>
    <row r="19" spans="3:8" ht="40.5" customHeight="1">
      <c r="C19" s="29"/>
      <c r="D19" s="7">
        <f>actualizaciones!A7</f>
        <v>2007</v>
      </c>
      <c r="E19" s="7">
        <f>actualizaciones!B7</f>
        <v>2008</v>
      </c>
      <c r="F19" s="7">
        <f>actualizaciones!C7</f>
        <v>2009</v>
      </c>
      <c r="G19" s="8" t="str">
        <f>actualizaciones!I7</f>
        <v>var. 08/07</v>
      </c>
      <c r="H19" s="8" t="str">
        <f>actualizaciones!J7</f>
        <v>var. 09/08</v>
      </c>
    </row>
    <row r="20" spans="3:8" ht="15" customHeight="1">
      <c r="C20" s="30" t="s">
        <v>87</v>
      </c>
      <c r="D20" s="31">
        <v>10.88181818181819</v>
      </c>
      <c r="E20" s="31">
        <v>10.227272727272727</v>
      </c>
      <c r="F20" s="31">
        <v>7.7545454545454549</v>
      </c>
      <c r="G20" s="32">
        <f t="shared" ref="G20:H27" si="0">E20/D20-1</f>
        <v>-6.0150375939850398E-2</v>
      </c>
      <c r="H20" s="32">
        <f t="shared" si="0"/>
        <v>-0.24177777777777765</v>
      </c>
    </row>
    <row r="21" spans="3:8" ht="15" customHeight="1">
      <c r="C21" s="30" t="s">
        <v>88</v>
      </c>
      <c r="D21" s="31">
        <v>7.7909090909090901</v>
      </c>
      <c r="E21" s="31">
        <v>7.6818181818181817</v>
      </c>
      <c r="F21" s="31">
        <v>8.209090909090909</v>
      </c>
      <c r="G21" s="32">
        <f t="shared" si="0"/>
        <v>-1.4002333722286986E-2</v>
      </c>
      <c r="H21" s="32">
        <f t="shared" si="0"/>
        <v>6.8639053254437865E-2</v>
      </c>
    </row>
    <row r="22" spans="3:8" ht="15" customHeight="1">
      <c r="C22" s="30" t="s">
        <v>89</v>
      </c>
      <c r="D22" s="31">
        <v>13.154545454545501</v>
      </c>
      <c r="E22" s="31">
        <v>14.827272727272728</v>
      </c>
      <c r="F22" s="31">
        <v>14.109090909090909</v>
      </c>
      <c r="G22" s="32">
        <f t="shared" si="0"/>
        <v>0.12715964063579421</v>
      </c>
      <c r="H22" s="32">
        <f t="shared" si="0"/>
        <v>-4.8436541998773786E-2</v>
      </c>
    </row>
    <row r="23" spans="3:8" ht="15" customHeight="1">
      <c r="C23" s="30" t="s">
        <v>90</v>
      </c>
      <c r="D23" s="31">
        <v>13.318181818181801</v>
      </c>
      <c r="E23" s="31">
        <v>13.363636363636363</v>
      </c>
      <c r="F23" s="31">
        <v>14.036363636363637</v>
      </c>
      <c r="G23" s="32">
        <f t="shared" si="0"/>
        <v>3.4129692832778336E-3</v>
      </c>
      <c r="H23" s="32">
        <f t="shared" si="0"/>
        <v>5.034013605442178E-2</v>
      </c>
    </row>
    <row r="24" spans="3:8" ht="15" customHeight="1">
      <c r="C24" s="30" t="s">
        <v>91</v>
      </c>
      <c r="D24" s="31">
        <v>11.736363636363601</v>
      </c>
      <c r="E24" s="31">
        <v>11.963636363636363</v>
      </c>
      <c r="F24" s="31">
        <v>11.572727272727272</v>
      </c>
      <c r="G24" s="32">
        <f t="shared" si="0"/>
        <v>1.9364833462435227E-2</v>
      </c>
      <c r="H24" s="32">
        <f t="shared" si="0"/>
        <v>-3.2674772036474176E-2</v>
      </c>
    </row>
    <row r="25" spans="3:8" ht="15" customHeight="1">
      <c r="C25" s="30" t="s">
        <v>92</v>
      </c>
      <c r="D25" s="31">
        <v>24.727272727272702</v>
      </c>
      <c r="E25" s="31">
        <v>24.718181818181819</v>
      </c>
      <c r="F25" s="31">
        <v>26.290909090909089</v>
      </c>
      <c r="G25" s="32">
        <f t="shared" si="0"/>
        <v>-3.676470588225289E-4</v>
      </c>
      <c r="H25" s="32">
        <f t="shared" si="0"/>
        <v>6.3626333210739183E-2</v>
      </c>
    </row>
    <row r="26" spans="3:8" ht="15" customHeight="1">
      <c r="C26" s="30" t="s">
        <v>57</v>
      </c>
      <c r="D26" s="31">
        <v>18.390909090909101</v>
      </c>
      <c r="E26" s="31">
        <v>17.218181818181819</v>
      </c>
      <c r="F26" s="31">
        <v>18.027272727272727</v>
      </c>
      <c r="G26" s="32">
        <f t="shared" si="0"/>
        <v>-6.3766683143846259E-2</v>
      </c>
      <c r="H26" s="32">
        <f t="shared" si="0"/>
        <v>4.6990496304118334E-2</v>
      </c>
    </row>
    <row r="27" spans="3:8" ht="15" customHeight="1">
      <c r="C27" s="33" t="s">
        <v>93</v>
      </c>
      <c r="D27" s="34">
        <v>44169.022501949403</v>
      </c>
      <c r="E27" s="34">
        <v>41812.235339336708</v>
      </c>
      <c r="F27" s="34">
        <v>41375.904846401325</v>
      </c>
      <c r="G27" s="35">
        <f t="shared" si="0"/>
        <v>-5.3358372658318998E-2</v>
      </c>
      <c r="H27" s="35">
        <f t="shared" si="0"/>
        <v>-1.0435473956229457E-2</v>
      </c>
    </row>
    <row r="28" spans="3:8">
      <c r="C28" s="36" t="s">
        <v>59</v>
      </c>
      <c r="D28" s="37"/>
      <c r="E28" s="37"/>
      <c r="F28" s="37"/>
      <c r="G28" s="37"/>
      <c r="H28" s="37"/>
    </row>
    <row r="29" spans="3:8" ht="24.75" customHeight="1"/>
    <row r="33" spans="3:8" hidden="1"/>
    <row r="34" spans="3:8" hidden="1">
      <c r="C34" s="38" t="s">
        <v>94</v>
      </c>
    </row>
    <row r="35" spans="3:8" ht="15.75" hidden="1" customHeight="1"/>
    <row r="36" spans="3:8" ht="36" hidden="1" customHeight="1">
      <c r="C36" s="287" t="s">
        <v>86</v>
      </c>
      <c r="D36" s="287"/>
      <c r="E36" s="287"/>
      <c r="F36" s="287"/>
      <c r="G36" s="287"/>
      <c r="H36" s="287"/>
    </row>
    <row r="37" spans="3:8" ht="25.5" hidden="1">
      <c r="C37" s="29"/>
      <c r="D37" s="7" t="str">
        <f>actualizaciones!$W$7</f>
        <v>Ene-Sep 2009</v>
      </c>
      <c r="E37" s="7"/>
      <c r="F37" s="7" t="s">
        <v>95</v>
      </c>
      <c r="G37" s="7"/>
      <c r="H37" s="8" t="str">
        <f>actualizaciones!$Y$7</f>
        <v>Var.10/09</v>
      </c>
    </row>
    <row r="38" spans="3:8" hidden="1">
      <c r="C38" s="30" t="s">
        <v>102</v>
      </c>
      <c r="D38" s="31">
        <v>0</v>
      </c>
      <c r="E38" s="31"/>
      <c r="F38" s="39">
        <v>5.0853485064011377</v>
      </c>
      <c r="G38" s="39"/>
      <c r="H38" s="40" t="str">
        <f>IFERROR(F38/D38-1,"-")</f>
        <v>-</v>
      </c>
    </row>
    <row r="39" spans="3:8" hidden="1">
      <c r="C39" s="30" t="s">
        <v>103</v>
      </c>
      <c r="D39" s="31">
        <v>0</v>
      </c>
      <c r="E39" s="31"/>
      <c r="F39" s="39">
        <v>6.152204836415363</v>
      </c>
      <c r="G39" s="39"/>
      <c r="H39" s="40" t="str">
        <f t="shared" ref="H39:H47" si="1">IFERROR(F39/D39-1,"-")</f>
        <v>-</v>
      </c>
    </row>
    <row r="40" spans="3:8" hidden="1">
      <c r="C40" s="30" t="s">
        <v>104</v>
      </c>
      <c r="D40" s="31">
        <v>0</v>
      </c>
      <c r="E40" s="31"/>
      <c r="F40" s="39">
        <v>7.539118065433855</v>
      </c>
      <c r="G40" s="39"/>
      <c r="H40" s="40" t="str">
        <f t="shared" si="1"/>
        <v>-</v>
      </c>
    </row>
    <row r="41" spans="3:8" hidden="1">
      <c r="C41" s="30" t="s">
        <v>105</v>
      </c>
      <c r="D41" s="31">
        <v>0</v>
      </c>
      <c r="E41" s="31"/>
      <c r="F41" s="39">
        <v>16.678520625889046</v>
      </c>
      <c r="G41" s="39"/>
      <c r="H41" s="40" t="str">
        <f t="shared" si="1"/>
        <v>-</v>
      </c>
    </row>
    <row r="42" spans="3:8" hidden="1">
      <c r="C42" s="30" t="s">
        <v>106</v>
      </c>
      <c r="D42" s="31">
        <v>0</v>
      </c>
      <c r="E42" s="31"/>
      <c r="F42" s="39">
        <v>10.597439544807965</v>
      </c>
      <c r="G42" s="39"/>
      <c r="H42" s="40" t="str">
        <f t="shared" si="1"/>
        <v>-</v>
      </c>
    </row>
    <row r="43" spans="3:8" hidden="1">
      <c r="C43" s="30" t="s">
        <v>107</v>
      </c>
      <c r="D43" s="31">
        <v>0</v>
      </c>
      <c r="E43" s="31"/>
      <c r="F43" s="39">
        <v>15.896159317211948</v>
      </c>
      <c r="G43" s="39"/>
      <c r="H43" s="40" t="str">
        <f t="shared" si="1"/>
        <v>-</v>
      </c>
    </row>
    <row r="44" spans="3:8" hidden="1">
      <c r="C44" s="30" t="s">
        <v>108</v>
      </c>
      <c r="D44" s="31">
        <v>0</v>
      </c>
      <c r="E44" s="31"/>
      <c r="F44" s="39">
        <v>8.4992887624466569</v>
      </c>
      <c r="G44" s="39"/>
      <c r="H44" s="40" t="str">
        <f t="shared" si="1"/>
        <v>-</v>
      </c>
    </row>
    <row r="45" spans="3:8" hidden="1">
      <c r="C45" s="30" t="s">
        <v>109</v>
      </c>
      <c r="D45" s="31">
        <v>0</v>
      </c>
      <c r="E45" s="31"/>
      <c r="F45" s="39">
        <v>9.7795163584637272</v>
      </c>
      <c r="G45" s="39"/>
      <c r="H45" s="40" t="str">
        <f t="shared" si="1"/>
        <v>-</v>
      </c>
    </row>
    <row r="46" spans="3:8" ht="12.75" hidden="1" customHeight="1">
      <c r="C46" s="30" t="s">
        <v>57</v>
      </c>
      <c r="D46" s="31">
        <v>18.784328084950566</v>
      </c>
      <c r="E46" s="31"/>
      <c r="F46" s="39">
        <v>19.7724039829303</v>
      </c>
      <c r="G46" s="39"/>
      <c r="H46" s="40">
        <f t="shared" si="1"/>
        <v>5.2601077531825524E-2</v>
      </c>
    </row>
    <row r="47" spans="3:8" hidden="1">
      <c r="C47" s="33" t="s">
        <v>93</v>
      </c>
      <c r="D47" s="34">
        <v>40648.183498647544</v>
      </c>
      <c r="E47" s="34"/>
      <c r="F47" s="41">
        <v>46737.285460992927</v>
      </c>
      <c r="G47" s="41"/>
      <c r="H47" s="42">
        <f t="shared" si="1"/>
        <v>0.14980010023198154</v>
      </c>
    </row>
    <row r="48" spans="3:8" ht="56.25" hidden="1" customHeight="1">
      <c r="C48" s="285" t="s">
        <v>96</v>
      </c>
      <c r="D48" s="285"/>
      <c r="E48" s="285"/>
      <c r="F48" s="285"/>
      <c r="G48" s="285"/>
      <c r="H48" s="285"/>
    </row>
    <row r="49" hidden="1"/>
  </sheetData>
  <mergeCells count="5">
    <mergeCell ref="C18:H18"/>
    <mergeCell ref="C36:H36"/>
    <mergeCell ref="C48:H48"/>
    <mergeCell ref="C3:F3"/>
    <mergeCell ref="C15:F1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J72"/>
  <sheetViews>
    <sheetView showGridLines="0" topLeftCell="G1" zoomScaleNormal="100" workbookViewId="0">
      <selection activeCell="C1" sqref="C1"/>
    </sheetView>
  </sheetViews>
  <sheetFormatPr baseColWidth="10" defaultRowHeight="12.75"/>
  <cols>
    <col min="3" max="3" width="19.85546875" customWidth="1"/>
    <col min="4" max="8" width="12.7109375" customWidth="1"/>
    <col min="10" max="10" width="12.42578125" bestFit="1" customWidth="1"/>
  </cols>
  <sheetData>
    <row r="2" spans="3:10" ht="45" customHeight="1"/>
    <row r="3" spans="3:10" ht="36" customHeight="1">
      <c r="C3" s="287" t="s">
        <v>112</v>
      </c>
      <c r="D3" s="287"/>
      <c r="E3" s="287"/>
      <c r="F3" s="287"/>
      <c r="G3" s="287"/>
      <c r="H3" s="12"/>
      <c r="I3" s="12"/>
      <c r="J3" s="12"/>
    </row>
    <row r="4" spans="3:10" ht="39.75" customHeight="1">
      <c r="C4" s="29"/>
      <c r="D4" s="7" t="s">
        <v>97</v>
      </c>
      <c r="E4" s="7" t="s">
        <v>98</v>
      </c>
      <c r="F4" s="8" t="s">
        <v>113</v>
      </c>
      <c r="G4" s="8" t="s">
        <v>114</v>
      </c>
      <c r="H4" s="12"/>
      <c r="I4" s="12"/>
      <c r="J4" s="12"/>
    </row>
    <row r="5" spans="3:10" ht="15" customHeight="1">
      <c r="C5" s="63" t="s">
        <v>68</v>
      </c>
      <c r="D5" s="64">
        <v>77866.071428571406</v>
      </c>
      <c r="E5" s="64">
        <v>76966.321243523314</v>
      </c>
      <c r="F5" s="65">
        <f t="shared" ref="F5:F22" si="0">D5/$D$16-1</f>
        <v>0.57492578468923483</v>
      </c>
      <c r="G5" s="65">
        <f t="shared" ref="G5:G22" si="1">E5/$E$16-1</f>
        <v>0.53763943112652335</v>
      </c>
      <c r="H5" s="12"/>
      <c r="I5" s="12"/>
      <c r="J5" s="12"/>
    </row>
    <row r="6" spans="3:10" ht="15" customHeight="1">
      <c r="C6" s="63" t="s">
        <v>66</v>
      </c>
      <c r="D6" s="64">
        <v>74875.000000000015</v>
      </c>
      <c r="E6" s="64">
        <v>70918.918918918935</v>
      </c>
      <c r="F6" s="65">
        <f t="shared" si="0"/>
        <v>0.51442811952802781</v>
      </c>
      <c r="G6" s="65">
        <f t="shared" si="1"/>
        <v>0.41682393520621686</v>
      </c>
      <c r="H6" s="12"/>
      <c r="I6" s="12"/>
      <c r="J6" s="12"/>
    </row>
    <row r="7" spans="3:10" ht="15" customHeight="1">
      <c r="C7" s="51" t="s">
        <v>67</v>
      </c>
      <c r="D7" s="66">
        <v>64147.147147147232</v>
      </c>
      <c r="E7" s="66">
        <v>65626.304801670209</v>
      </c>
      <c r="F7" s="65">
        <f t="shared" si="0"/>
        <v>0.29744565512042542</v>
      </c>
      <c r="G7" s="65">
        <f t="shared" si="1"/>
        <v>0.31108765953481909</v>
      </c>
      <c r="H7" s="12"/>
      <c r="I7" s="12"/>
      <c r="J7" s="12"/>
    </row>
    <row r="8" spans="3:10" ht="15" customHeight="1">
      <c r="C8" s="30" t="s">
        <v>75</v>
      </c>
      <c r="D8" s="67">
        <v>54753.164556962074</v>
      </c>
      <c r="E8" s="67">
        <v>61041.095890410972</v>
      </c>
      <c r="F8" s="65">
        <f t="shared" si="0"/>
        <v>0.10744216411631013</v>
      </c>
      <c r="G8" s="65">
        <f t="shared" si="1"/>
        <v>0.21948398265389746</v>
      </c>
      <c r="H8" s="12"/>
      <c r="I8" s="12"/>
      <c r="J8" s="12"/>
    </row>
    <row r="9" spans="3:10" ht="15" customHeight="1">
      <c r="C9" s="63" t="s">
        <v>70</v>
      </c>
      <c r="D9" s="64">
        <v>56730.337078651697</v>
      </c>
      <c r="E9" s="64">
        <v>60510.204081632663</v>
      </c>
      <c r="F9" s="65">
        <f t="shared" si="0"/>
        <v>0.14743262373574129</v>
      </c>
      <c r="G9" s="65">
        <f t="shared" si="1"/>
        <v>0.20887778288170433</v>
      </c>
      <c r="H9" s="12"/>
      <c r="I9" s="12"/>
      <c r="J9" s="12"/>
    </row>
    <row r="10" spans="3:10" ht="15" customHeight="1">
      <c r="C10" s="30" t="s">
        <v>77</v>
      </c>
      <c r="D10" s="67">
        <v>57427.419354838705</v>
      </c>
      <c r="E10" s="67">
        <v>60436.17021276593</v>
      </c>
      <c r="F10" s="65">
        <f t="shared" si="0"/>
        <v>0.16153186915386741</v>
      </c>
      <c r="G10" s="65">
        <f t="shared" si="1"/>
        <v>0.20739872822287309</v>
      </c>
      <c r="H10" s="12"/>
      <c r="I10" s="12"/>
      <c r="J10" s="12"/>
    </row>
    <row r="11" spans="3:10" ht="15" customHeight="1">
      <c r="C11" s="63" t="s">
        <v>65</v>
      </c>
      <c r="D11" s="64">
        <v>57737.903225806454</v>
      </c>
      <c r="E11" s="64">
        <v>59809.440559440562</v>
      </c>
      <c r="F11" s="65">
        <f t="shared" si="0"/>
        <v>0.16781174234055829</v>
      </c>
      <c r="G11" s="65">
        <f t="shared" si="1"/>
        <v>0.19487787219078823</v>
      </c>
      <c r="H11" s="12"/>
      <c r="I11" s="12"/>
      <c r="J11" s="12"/>
    </row>
    <row r="12" spans="3:10" ht="15" customHeight="1">
      <c r="C12" s="30" t="s">
        <v>76</v>
      </c>
      <c r="D12" s="67">
        <v>54639.999999999985</v>
      </c>
      <c r="E12" s="67">
        <v>54679.054054054061</v>
      </c>
      <c r="F12" s="65">
        <f t="shared" si="0"/>
        <v>0.10515328816041936</v>
      </c>
      <c r="G12" s="65">
        <f t="shared" si="1"/>
        <v>9.2382592955059906E-2</v>
      </c>
      <c r="H12" s="12"/>
      <c r="I12" s="12"/>
      <c r="J12" s="12"/>
    </row>
    <row r="13" spans="3:10" ht="15" customHeight="1">
      <c r="C13" s="51" t="s">
        <v>72</v>
      </c>
      <c r="D13" s="67">
        <v>53049.18032786886</v>
      </c>
      <c r="E13" s="67">
        <v>54237.523105360444</v>
      </c>
      <c r="F13" s="65">
        <f t="shared" si="0"/>
        <v>7.2977234142740155E-2</v>
      </c>
      <c r="G13" s="65">
        <f t="shared" si="1"/>
        <v>8.3561651719920027E-2</v>
      </c>
      <c r="H13" s="12"/>
      <c r="I13" s="12"/>
      <c r="J13" s="12"/>
    </row>
    <row r="14" spans="3:10" ht="15" customHeight="1">
      <c r="C14" s="51" t="s">
        <v>69</v>
      </c>
      <c r="D14" s="66">
        <v>53679.428061831168</v>
      </c>
      <c r="E14" s="66">
        <v>51716.863449087577</v>
      </c>
      <c r="F14" s="65">
        <f t="shared" si="0"/>
        <v>8.5724678424293987E-2</v>
      </c>
      <c r="G14" s="65">
        <f t="shared" si="1"/>
        <v>3.3203707916530378E-2</v>
      </c>
      <c r="H14" s="12"/>
      <c r="I14" s="12"/>
      <c r="J14" s="12"/>
    </row>
    <row r="15" spans="3:10" ht="15" customHeight="1">
      <c r="C15" s="30" t="s">
        <v>73</v>
      </c>
      <c r="D15" s="67">
        <v>43602.803738317751</v>
      </c>
      <c r="E15" s="67">
        <v>50676.595744680839</v>
      </c>
      <c r="F15" s="65">
        <f t="shared" si="0"/>
        <v>-0.11808598234964673</v>
      </c>
      <c r="G15" s="65">
        <f t="shared" si="1"/>
        <v>1.2421155036521636E-2</v>
      </c>
      <c r="H15" s="12"/>
      <c r="I15" s="12"/>
      <c r="J15" s="12"/>
    </row>
    <row r="16" spans="3:10" ht="15" customHeight="1">
      <c r="C16" s="53" t="s">
        <v>74</v>
      </c>
      <c r="D16" s="68">
        <v>49441.105216228316</v>
      </c>
      <c r="E16" s="68">
        <v>50054.8566103923</v>
      </c>
      <c r="F16" s="45">
        <f t="shared" si="0"/>
        <v>0</v>
      </c>
      <c r="G16" s="45">
        <f t="shared" si="1"/>
        <v>0</v>
      </c>
      <c r="H16" s="12"/>
      <c r="I16" s="12"/>
      <c r="J16" s="12"/>
    </row>
    <row r="17" spans="3:10" ht="15" customHeight="1">
      <c r="C17" s="30" t="s">
        <v>71</v>
      </c>
      <c r="D17" s="67">
        <v>42519.230769230759</v>
      </c>
      <c r="E17" s="67">
        <v>47770.096463022492</v>
      </c>
      <c r="F17" s="65">
        <f t="shared" si="0"/>
        <v>-0.14000242140067598</v>
      </c>
      <c r="G17" s="65">
        <f t="shared" si="1"/>
        <v>-4.5645124211492583E-2</v>
      </c>
      <c r="H17" s="12"/>
      <c r="I17" s="12"/>
      <c r="J17" s="12"/>
    </row>
    <row r="18" spans="3:10" ht="15" customHeight="1">
      <c r="C18" s="63" t="s">
        <v>79</v>
      </c>
      <c r="D18" s="64">
        <v>40828.096947935352</v>
      </c>
      <c r="E18" s="64">
        <v>39157.000585823123</v>
      </c>
      <c r="F18" s="65">
        <f t="shared" si="0"/>
        <v>-0.17420743793295845</v>
      </c>
      <c r="G18" s="65">
        <f t="shared" si="1"/>
        <v>-0.21771825478182638</v>
      </c>
      <c r="H18" s="12"/>
      <c r="I18" s="12"/>
      <c r="J18" s="12"/>
    </row>
    <row r="19" spans="3:10" ht="15" customHeight="1">
      <c r="C19" s="30" t="s">
        <v>78</v>
      </c>
      <c r="D19" s="67">
        <v>33255.102040816317</v>
      </c>
      <c r="E19" s="67">
        <v>39116.591928251109</v>
      </c>
      <c r="F19" s="65">
        <f t="shared" si="0"/>
        <v>-0.32737947715010185</v>
      </c>
      <c r="G19" s="65">
        <f t="shared" si="1"/>
        <v>-0.21852554223220388</v>
      </c>
      <c r="H19" s="12"/>
      <c r="I19" s="12"/>
      <c r="J19" s="12"/>
    </row>
    <row r="20" spans="3:10" ht="15" customHeight="1">
      <c r="C20" s="51" t="s">
        <v>82</v>
      </c>
      <c r="D20" s="66">
        <v>40671.539122957787</v>
      </c>
      <c r="E20" s="66">
        <v>38678.850446428551</v>
      </c>
      <c r="F20" s="65">
        <f t="shared" si="0"/>
        <v>-0.17737398981914443</v>
      </c>
      <c r="G20" s="65">
        <f t="shared" si="1"/>
        <v>-0.227270777189718</v>
      </c>
      <c r="H20" s="12"/>
      <c r="I20" s="12"/>
      <c r="J20" s="12"/>
    </row>
    <row r="21" spans="3:10" ht="15" customHeight="1">
      <c r="C21" s="30" t="s">
        <v>83</v>
      </c>
      <c r="D21" s="67">
        <v>35476.923076923078</v>
      </c>
      <c r="E21" s="67">
        <v>32004.545454545452</v>
      </c>
      <c r="F21" s="65">
        <f t="shared" si="0"/>
        <v>-0.28244073586610885</v>
      </c>
      <c r="G21" s="65">
        <f t="shared" si="1"/>
        <v>-0.36061058562895321</v>
      </c>
      <c r="H21" s="12"/>
      <c r="I21" s="12"/>
      <c r="J21" s="12"/>
    </row>
    <row r="22" spans="3:10" ht="15" customHeight="1">
      <c r="C22" s="63" t="s">
        <v>84</v>
      </c>
      <c r="D22" s="64">
        <v>37112.244897959194</v>
      </c>
      <c r="E22" s="64">
        <v>29076.47058823529</v>
      </c>
      <c r="F22" s="65">
        <f t="shared" si="0"/>
        <v>-0.24936457759893194</v>
      </c>
      <c r="G22" s="65">
        <f t="shared" si="1"/>
        <v>-0.41910790366346817</v>
      </c>
      <c r="H22" s="12"/>
      <c r="I22" s="12"/>
      <c r="J22" s="12"/>
    </row>
    <row r="23" spans="3:10" ht="51.75" customHeight="1">
      <c r="C23" s="285" t="s">
        <v>115</v>
      </c>
      <c r="D23" s="285"/>
      <c r="E23" s="285"/>
      <c r="F23" s="285"/>
      <c r="G23" s="285"/>
      <c r="H23" s="12"/>
      <c r="I23" s="12"/>
      <c r="J23" s="12"/>
    </row>
    <row r="27" spans="3:10" ht="36" customHeight="1">
      <c r="C27" s="287" t="s">
        <v>112</v>
      </c>
      <c r="D27" s="287"/>
      <c r="E27" s="287"/>
      <c r="F27" s="287"/>
      <c r="G27" s="287"/>
      <c r="H27" s="287"/>
    </row>
    <row r="28" spans="3:10" ht="39" customHeight="1">
      <c r="C28" s="29"/>
      <c r="D28" s="29">
        <f>actualizaciones!A7</f>
        <v>2007</v>
      </c>
      <c r="E28" s="29">
        <f>actualizaciones!B7</f>
        <v>2008</v>
      </c>
      <c r="F28" s="29">
        <f>actualizaciones!C7</f>
        <v>2009</v>
      </c>
      <c r="G28" s="8" t="str">
        <f>actualizaciones!I7</f>
        <v>var. 08/07</v>
      </c>
      <c r="H28" s="8" t="str">
        <f>actualizaciones!J7</f>
        <v>var. 09/08</v>
      </c>
    </row>
    <row r="29" spans="3:10" ht="15" customHeight="1">
      <c r="C29" s="30" t="s">
        <v>76</v>
      </c>
      <c r="D29" s="46">
        <v>52372.093023255802</v>
      </c>
      <c r="E29" s="46">
        <v>48000</v>
      </c>
      <c r="F29" s="46">
        <v>58465.648854961837</v>
      </c>
      <c r="G29" s="47">
        <f t="shared" ref="G29:H42" si="2">E29/D29-1</f>
        <v>-8.3481349911189828E-2</v>
      </c>
      <c r="H29" s="47">
        <f t="shared" si="2"/>
        <v>0.21803435114503822</v>
      </c>
    </row>
    <row r="30" spans="3:10" ht="15" customHeight="1">
      <c r="C30" s="48" t="s">
        <v>68</v>
      </c>
      <c r="D30" s="49">
        <v>57707.142857142899</v>
      </c>
      <c r="E30" s="49">
        <v>60699.02912621358</v>
      </c>
      <c r="F30" s="49">
        <v>58377.906976744198</v>
      </c>
      <c r="G30" s="50">
        <f t="shared" si="2"/>
        <v>5.184603016089806E-2</v>
      </c>
      <c r="H30" s="50">
        <f t="shared" si="2"/>
        <v>-3.8239856269249306E-2</v>
      </c>
    </row>
    <row r="31" spans="3:10" ht="15" customHeight="1">
      <c r="C31" s="48" t="s">
        <v>66</v>
      </c>
      <c r="D31" s="49">
        <v>59021.739130434798</v>
      </c>
      <c r="E31" s="49">
        <v>58821.862348178103</v>
      </c>
      <c r="F31" s="49">
        <v>57973.21428571429</v>
      </c>
      <c r="G31" s="50">
        <f t="shared" si="2"/>
        <v>-3.3864942850121427E-3</v>
      </c>
      <c r="H31" s="50">
        <f t="shared" si="2"/>
        <v>-1.4427425936304084E-2</v>
      </c>
    </row>
    <row r="32" spans="3:10" ht="15" customHeight="1">
      <c r="C32" s="51" t="s">
        <v>67</v>
      </c>
      <c r="D32" s="52">
        <v>54022.842639593997</v>
      </c>
      <c r="E32" s="52">
        <v>54552.631578947374</v>
      </c>
      <c r="F32" s="52">
        <v>52824.999999999956</v>
      </c>
      <c r="G32" s="47">
        <f t="shared" si="2"/>
        <v>9.8067579095715285E-3</v>
      </c>
      <c r="H32" s="47">
        <f t="shared" si="2"/>
        <v>-3.1669078630005676E-2</v>
      </c>
    </row>
    <row r="33" spans="3:8" ht="15" customHeight="1">
      <c r="C33" s="30" t="s">
        <v>77</v>
      </c>
      <c r="D33" s="46">
        <v>48559.322033898301</v>
      </c>
      <c r="E33" s="46">
        <v>46936.363636363632</v>
      </c>
      <c r="F33" s="46">
        <v>49905.982905982928</v>
      </c>
      <c r="G33" s="47">
        <f t="shared" si="2"/>
        <v>-3.34221799143265E-2</v>
      </c>
      <c r="H33" s="47">
        <f t="shared" si="2"/>
        <v>6.3269052810017934E-2</v>
      </c>
    </row>
    <row r="34" spans="3:8" ht="15" customHeight="1">
      <c r="C34" s="48" t="s">
        <v>70</v>
      </c>
      <c r="D34" s="49">
        <v>50475.903614457799</v>
      </c>
      <c r="E34" s="49">
        <v>48350.806451612902</v>
      </c>
      <c r="F34" s="49">
        <v>49246.575342465774</v>
      </c>
      <c r="G34" s="50">
        <f t="shared" si="2"/>
        <v>-4.2101220793919647E-2</v>
      </c>
      <c r="H34" s="50">
        <f t="shared" si="2"/>
        <v>1.8526451916563547E-2</v>
      </c>
    </row>
    <row r="35" spans="3:8" ht="15" customHeight="1">
      <c r="C35" s="48" t="s">
        <v>65</v>
      </c>
      <c r="D35" s="49">
        <v>49750</v>
      </c>
      <c r="E35" s="49">
        <v>51825.783972125435</v>
      </c>
      <c r="F35" s="49">
        <v>48915.441176470551</v>
      </c>
      <c r="G35" s="50">
        <f t="shared" si="2"/>
        <v>4.1724300947244997E-2</v>
      </c>
      <c r="H35" s="50">
        <f t="shared" si="2"/>
        <v>-5.6156271504165134E-2</v>
      </c>
    </row>
    <row r="36" spans="3:8" ht="15" customHeight="1">
      <c r="C36" s="30" t="s">
        <v>75</v>
      </c>
      <c r="D36" s="46">
        <v>46338.2899628253</v>
      </c>
      <c r="E36" s="46">
        <v>51707.224334600782</v>
      </c>
      <c r="F36" s="46">
        <v>48010.380622837336</v>
      </c>
      <c r="G36" s="47">
        <f t="shared" si="2"/>
        <v>0.11586388656298463</v>
      </c>
      <c r="H36" s="47">
        <f t="shared" si="2"/>
        <v>-7.1495690579732707E-2</v>
      </c>
    </row>
    <row r="37" spans="3:8" ht="15" customHeight="1">
      <c r="C37" s="51" t="s">
        <v>72</v>
      </c>
      <c r="D37" s="46">
        <v>45915.763135946603</v>
      </c>
      <c r="E37" s="46">
        <v>45174.731182795673</v>
      </c>
      <c r="F37" s="46">
        <v>45897.485493230051</v>
      </c>
      <c r="G37" s="47">
        <f t="shared" si="2"/>
        <v>-1.6138944504894615E-2</v>
      </c>
      <c r="H37" s="47">
        <f t="shared" si="2"/>
        <v>1.5999083813245329E-2</v>
      </c>
    </row>
    <row r="38" spans="3:8" ht="15" customHeight="1">
      <c r="C38" s="30" t="s">
        <v>73</v>
      </c>
      <c r="D38" s="46">
        <v>43044.117647058803</v>
      </c>
      <c r="E38" s="46">
        <v>42918.03278688524</v>
      </c>
      <c r="F38" s="46">
        <v>45673.728813559312</v>
      </c>
      <c r="G38" s="47">
        <f t="shared" si="2"/>
        <v>-2.9292007146574095E-3</v>
      </c>
      <c r="H38" s="47">
        <f t="shared" si="2"/>
        <v>6.4208348979036822E-2</v>
      </c>
    </row>
    <row r="39" spans="3:8" ht="15" customHeight="1">
      <c r="C39" s="30" t="s">
        <v>71</v>
      </c>
      <c r="D39" s="46">
        <v>42281.690140845101</v>
      </c>
      <c r="E39" s="46">
        <v>40359.605911330058</v>
      </c>
      <c r="F39" s="46">
        <v>43924.882629107982</v>
      </c>
      <c r="G39" s="47">
        <f t="shared" si="2"/>
        <v>-4.5459020751355106E-2</v>
      </c>
      <c r="H39" s="47">
        <f t="shared" si="2"/>
        <v>8.8337748530320725E-2</v>
      </c>
    </row>
    <row r="40" spans="3:8" ht="15" customHeight="1">
      <c r="C40" s="53" t="s">
        <v>74</v>
      </c>
      <c r="D40" s="54">
        <v>44169.022501949403</v>
      </c>
      <c r="E40" s="54">
        <v>41812.235339336708</v>
      </c>
      <c r="F40" s="54">
        <v>41375.904846401325</v>
      </c>
      <c r="G40" s="55">
        <f t="shared" si="2"/>
        <v>-5.3358372658318998E-2</v>
      </c>
      <c r="H40" s="55">
        <f t="shared" si="2"/>
        <v>-1.0435473956229457E-2</v>
      </c>
    </row>
    <row r="41" spans="3:8" ht="15" customHeight="1">
      <c r="C41" s="51" t="s">
        <v>69</v>
      </c>
      <c r="D41" s="52">
        <v>49749.393392559599</v>
      </c>
      <c r="E41" s="52">
        <v>42428.764635244661</v>
      </c>
      <c r="F41" s="52">
        <v>38872.484384568292</v>
      </c>
      <c r="G41" s="47">
        <f t="shared" si="2"/>
        <v>-0.14715011094808228</v>
      </c>
      <c r="H41" s="47">
        <f t="shared" si="2"/>
        <v>-8.3817671366331559E-2</v>
      </c>
    </row>
    <row r="42" spans="3:8" ht="15" customHeight="1">
      <c r="C42" s="30" t="s">
        <v>78</v>
      </c>
      <c r="D42" s="46">
        <v>29502.0746887967</v>
      </c>
      <c r="E42" s="46">
        <v>34896.551724137913</v>
      </c>
      <c r="F42" s="46">
        <v>37031.57894736842</v>
      </c>
      <c r="G42" s="47">
        <f t="shared" si="2"/>
        <v>0.18285076870847128</v>
      </c>
      <c r="H42" s="47">
        <f t="shared" si="2"/>
        <v>6.1181610151862298E-2</v>
      </c>
    </row>
    <row r="43" spans="3:8" ht="15" customHeight="1">
      <c r="C43" s="56" t="s">
        <v>79</v>
      </c>
      <c r="D43" s="57" t="s">
        <v>81</v>
      </c>
      <c r="E43" s="58">
        <v>33654.51745379877</v>
      </c>
      <c r="F43" s="58">
        <v>36194.849368318799</v>
      </c>
      <c r="G43" s="50" t="s">
        <v>81</v>
      </c>
      <c r="H43" s="50">
        <f>F43/E43-1</f>
        <v>7.5482642649903342E-2</v>
      </c>
    </row>
    <row r="44" spans="3:8" ht="15" customHeight="1">
      <c r="C44" s="51" t="s">
        <v>82</v>
      </c>
      <c r="D44" s="52">
        <v>31310.381925766502</v>
      </c>
      <c r="E44" s="52">
        <v>33218.988549618385</v>
      </c>
      <c r="F44" s="52">
        <v>35852.339845524766</v>
      </c>
      <c r="G44" s="47">
        <f>E44/D44-1</f>
        <v>6.0957628315648771E-2</v>
      </c>
      <c r="H44" s="47">
        <f>F44/E44-1</f>
        <v>7.9272470682633989E-2</v>
      </c>
    </row>
    <row r="45" spans="3:8">
      <c r="C45" s="30" t="s">
        <v>83</v>
      </c>
      <c r="D45" s="46">
        <v>27944.881889763801</v>
      </c>
      <c r="E45" s="46">
        <v>31467.032967032988</v>
      </c>
      <c r="F45" s="46">
        <v>34425.675675675695</v>
      </c>
      <c r="G45" s="47">
        <f>E45/D45-1</f>
        <v>0.12603921860050327</v>
      </c>
      <c r="H45" s="47">
        <f>F45/E45-1</f>
        <v>9.4023567831844179E-2</v>
      </c>
    </row>
    <row r="46" spans="3:8">
      <c r="C46" s="56" t="s">
        <v>84</v>
      </c>
      <c r="D46" s="57" t="s">
        <v>81</v>
      </c>
      <c r="E46" s="58">
        <v>27486.48648648649</v>
      </c>
      <c r="F46" s="58">
        <v>30923.076923076947</v>
      </c>
      <c r="G46" s="50" t="s">
        <v>81</v>
      </c>
      <c r="H46" s="50">
        <f>F46/E46-1</f>
        <v>0.12502836396641781</v>
      </c>
    </row>
    <row r="47" spans="3:8" ht="12.75" customHeight="1">
      <c r="C47" s="59" t="s">
        <v>59</v>
      </c>
      <c r="D47" s="59"/>
      <c r="E47" s="59"/>
      <c r="F47" s="59"/>
      <c r="G47" s="59"/>
      <c r="H47" s="59"/>
    </row>
    <row r="48" spans="3:8">
      <c r="C48" s="12"/>
      <c r="D48" s="12"/>
      <c r="E48" s="12"/>
      <c r="F48" s="12"/>
      <c r="G48" s="12"/>
      <c r="H48" s="12"/>
    </row>
    <row r="49" spans="3:8">
      <c r="C49" s="12"/>
      <c r="D49" s="12"/>
      <c r="E49" s="12"/>
      <c r="F49" s="12"/>
      <c r="G49" s="12"/>
      <c r="H49" s="12"/>
    </row>
    <row r="50" spans="3:8" ht="36" hidden="1" customHeight="1">
      <c r="C50" s="287" t="s">
        <v>112</v>
      </c>
      <c r="D50" s="287"/>
      <c r="E50" s="287"/>
      <c r="F50" s="287"/>
      <c r="G50" s="287"/>
      <c r="H50" s="287"/>
    </row>
    <row r="51" spans="3:8" ht="25.5" hidden="1">
      <c r="C51" s="29"/>
      <c r="D51" s="7" t="str">
        <f>actualizaciones!$W$7</f>
        <v>Ene-Sep 2009</v>
      </c>
      <c r="E51" s="7"/>
      <c r="F51" s="8" t="s">
        <v>95</v>
      </c>
      <c r="G51" s="8"/>
      <c r="H51" s="8" t="str">
        <f>actualizaciones!$Y$7</f>
        <v>Var.10/09</v>
      </c>
    </row>
    <row r="52" spans="3:8" hidden="1">
      <c r="C52" s="48" t="s">
        <v>70</v>
      </c>
      <c r="D52" s="60" t="s">
        <v>81</v>
      </c>
      <c r="E52" s="60"/>
      <c r="F52" s="61" t="s">
        <v>81</v>
      </c>
      <c r="G52" s="61"/>
      <c r="H52" s="47" t="str">
        <f t="shared" ref="H52:H69" si="3">IFERROR(F52/D52-1,"-")</f>
        <v>-</v>
      </c>
    </row>
    <row r="53" spans="3:8" hidden="1">
      <c r="C53" s="48" t="s">
        <v>68</v>
      </c>
      <c r="D53" s="60" t="s">
        <v>81</v>
      </c>
      <c r="E53" s="60"/>
      <c r="F53" s="49">
        <v>87000</v>
      </c>
      <c r="G53" s="49"/>
      <c r="H53" s="47" t="str">
        <f t="shared" si="3"/>
        <v>-</v>
      </c>
    </row>
    <row r="54" spans="3:8" hidden="1">
      <c r="C54" s="48" t="s">
        <v>66</v>
      </c>
      <c r="D54" s="60" t="s">
        <v>81</v>
      </c>
      <c r="E54" s="60"/>
      <c r="F54" s="49">
        <v>72000</v>
      </c>
      <c r="G54" s="49"/>
      <c r="H54" s="47" t="str">
        <f t="shared" si="3"/>
        <v>-</v>
      </c>
    </row>
    <row r="55" spans="3:8" hidden="1">
      <c r="C55" s="51" t="s">
        <v>67</v>
      </c>
      <c r="D55" s="60" t="s">
        <v>81</v>
      </c>
      <c r="E55" s="60"/>
      <c r="F55" s="52">
        <v>71819.999999999985</v>
      </c>
      <c r="G55" s="52"/>
      <c r="H55" s="47" t="str">
        <f t="shared" si="3"/>
        <v>-</v>
      </c>
    </row>
    <row r="56" spans="3:8" hidden="1">
      <c r="C56" s="30" t="s">
        <v>76</v>
      </c>
      <c r="D56" s="60" t="s">
        <v>81</v>
      </c>
      <c r="E56" s="60"/>
      <c r="F56" s="46">
        <v>61120</v>
      </c>
      <c r="G56" s="46"/>
      <c r="H56" s="47" t="str">
        <f t="shared" si="3"/>
        <v>-</v>
      </c>
    </row>
    <row r="57" spans="3:8" hidden="1">
      <c r="C57" s="51" t="s">
        <v>69</v>
      </c>
      <c r="D57" s="60" t="s">
        <v>81</v>
      </c>
      <c r="E57" s="60"/>
      <c r="F57" s="52">
        <v>54885.975786924966</v>
      </c>
      <c r="G57" s="52"/>
      <c r="H57" s="47" t="str">
        <f t="shared" si="3"/>
        <v>-</v>
      </c>
    </row>
    <row r="58" spans="3:8" hidden="1">
      <c r="C58" s="30" t="s">
        <v>77</v>
      </c>
      <c r="D58" s="60" t="s">
        <v>81</v>
      </c>
      <c r="E58" s="60"/>
      <c r="F58" s="46">
        <v>53541.666666666664</v>
      </c>
      <c r="G58" s="46"/>
      <c r="H58" s="47" t="str">
        <f t="shared" si="3"/>
        <v>-</v>
      </c>
    </row>
    <row r="59" spans="3:8" hidden="1">
      <c r="C59" s="48" t="s">
        <v>65</v>
      </c>
      <c r="D59" s="60" t="s">
        <v>81</v>
      </c>
      <c r="E59" s="60"/>
      <c r="F59" s="49">
        <v>52071.428571428572</v>
      </c>
      <c r="G59" s="49"/>
      <c r="H59" s="47" t="str">
        <f t="shared" si="3"/>
        <v>-</v>
      </c>
    </row>
    <row r="60" spans="3:8" hidden="1">
      <c r="C60" s="51" t="s">
        <v>72</v>
      </c>
      <c r="D60" s="60" t="s">
        <v>81</v>
      </c>
      <c r="E60" s="60"/>
      <c r="F60" s="46">
        <v>50249.999999999985</v>
      </c>
      <c r="G60" s="46"/>
      <c r="H60" s="47" t="str">
        <f t="shared" si="3"/>
        <v>-</v>
      </c>
    </row>
    <row r="61" spans="3:8" hidden="1">
      <c r="C61" s="53" t="s">
        <v>74</v>
      </c>
      <c r="D61" s="62" t="s">
        <v>81</v>
      </c>
      <c r="E61" s="62"/>
      <c r="F61" s="54">
        <v>46737.285460992927</v>
      </c>
      <c r="G61" s="54"/>
      <c r="H61" s="55" t="str">
        <f t="shared" si="3"/>
        <v>-</v>
      </c>
    </row>
    <row r="62" spans="3:8" hidden="1">
      <c r="C62" s="30" t="s">
        <v>75</v>
      </c>
      <c r="D62" s="60" t="s">
        <v>81</v>
      </c>
      <c r="E62" s="60"/>
      <c r="F62" s="46">
        <v>46086.95652173915</v>
      </c>
      <c r="G62" s="46"/>
      <c r="H62" s="47" t="str">
        <f t="shared" si="3"/>
        <v>-</v>
      </c>
    </row>
    <row r="63" spans="3:8" hidden="1">
      <c r="C63" s="30" t="s">
        <v>73</v>
      </c>
      <c r="D63" s="60" t="s">
        <v>81</v>
      </c>
      <c r="E63" s="60"/>
      <c r="F63" s="46">
        <v>44202.7027027027</v>
      </c>
      <c r="G63" s="46"/>
      <c r="H63" s="47" t="str">
        <f t="shared" si="3"/>
        <v>-</v>
      </c>
    </row>
    <row r="64" spans="3:8" hidden="1">
      <c r="C64" s="30" t="s">
        <v>71</v>
      </c>
      <c r="D64" s="60" t="s">
        <v>81</v>
      </c>
      <c r="E64" s="60"/>
      <c r="F64" s="46">
        <v>43074.074074074066</v>
      </c>
      <c r="G64" s="46"/>
      <c r="H64" s="47" t="str">
        <f t="shared" si="3"/>
        <v>-</v>
      </c>
    </row>
    <row r="65" spans="3:8" hidden="1">
      <c r="C65" s="56" t="s">
        <v>79</v>
      </c>
      <c r="D65" s="60" t="s">
        <v>81</v>
      </c>
      <c r="E65" s="60"/>
      <c r="F65" s="58">
        <v>39508.165829145721</v>
      </c>
      <c r="G65" s="58"/>
      <c r="H65" s="47" t="str">
        <f t="shared" si="3"/>
        <v>-</v>
      </c>
    </row>
    <row r="66" spans="3:8" hidden="1">
      <c r="C66" s="51" t="s">
        <v>82</v>
      </c>
      <c r="D66" s="60" t="s">
        <v>81</v>
      </c>
      <c r="E66" s="60"/>
      <c r="F66" s="52">
        <v>39188.256658595623</v>
      </c>
      <c r="G66" s="52"/>
      <c r="H66" s="47" t="str">
        <f t="shared" si="3"/>
        <v>-</v>
      </c>
    </row>
    <row r="67" spans="3:8" hidden="1">
      <c r="C67" s="30" t="s">
        <v>78</v>
      </c>
      <c r="D67" s="60" t="s">
        <v>81</v>
      </c>
      <c r="E67" s="60"/>
      <c r="F67" s="46">
        <v>32967.2131147541</v>
      </c>
      <c r="G67" s="46"/>
      <c r="H67" s="47" t="str">
        <f t="shared" si="3"/>
        <v>-</v>
      </c>
    </row>
    <row r="68" spans="3:8" hidden="1">
      <c r="C68" s="56" t="s">
        <v>84</v>
      </c>
      <c r="D68" s="60" t="s">
        <v>81</v>
      </c>
      <c r="E68" s="60"/>
      <c r="F68" s="58">
        <v>30700.000000000004</v>
      </c>
      <c r="G68" s="58"/>
      <c r="H68" s="47" t="str">
        <f t="shared" si="3"/>
        <v>-</v>
      </c>
    </row>
    <row r="69" spans="3:8" hidden="1">
      <c r="C69" s="30" t="s">
        <v>83</v>
      </c>
      <c r="D69" s="60" t="s">
        <v>81</v>
      </c>
      <c r="E69" s="60"/>
      <c r="F69" s="46">
        <v>28296.296296296296</v>
      </c>
      <c r="G69" s="46"/>
      <c r="H69" s="47" t="str">
        <f t="shared" si="3"/>
        <v>-</v>
      </c>
    </row>
    <row r="70" spans="3:8" ht="54.75" hidden="1" customHeight="1">
      <c r="C70" s="289" t="s">
        <v>96</v>
      </c>
      <c r="D70" s="289"/>
      <c r="E70" s="289"/>
      <c r="F70" s="289"/>
      <c r="G70" s="289"/>
      <c r="H70" s="289"/>
    </row>
    <row r="71" spans="3:8" hidden="1"/>
    <row r="72" spans="3:8" hidden="1"/>
  </sheetData>
  <mergeCells count="5">
    <mergeCell ref="C27:H27"/>
    <mergeCell ref="C50:H50"/>
    <mergeCell ref="C70:H70"/>
    <mergeCell ref="C3:G3"/>
    <mergeCell ref="C23:G23"/>
  </mergeCells>
  <printOptions horizontalCentered="1" verticalCentered="1"/>
  <pageMargins left="0.39370078740157483" right="0.39370078740157483" top="0.43307086614173229" bottom="0.19685039370078741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K41:K43"/>
  <sheetViews>
    <sheetView showGridLines="0" topLeftCell="F1" zoomScaleNormal="100" workbookViewId="0">
      <selection activeCell="C1" sqref="C1"/>
    </sheetView>
  </sheetViews>
  <sheetFormatPr baseColWidth="10" defaultRowHeight="12.75"/>
  <cols>
    <col min="2" max="2" width="9.7109375" customWidth="1"/>
    <col min="9" max="9" width="12.28515625" customWidth="1"/>
    <col min="10" max="10" width="13.140625" customWidth="1"/>
  </cols>
  <sheetData>
    <row r="41" spans="11:11" ht="3" customHeight="1"/>
    <row r="42" spans="11:11">
      <c r="K42" s="290" t="s">
        <v>60</v>
      </c>
    </row>
    <row r="43" spans="11:11">
      <c r="K43" s="290"/>
    </row>
  </sheetData>
  <mergeCells count="1">
    <mergeCell ref="K42:K43"/>
  </mergeCells>
  <hyperlinks>
    <hyperlink ref="K42:K43" location="'rent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cado xmlns="13009081-d2c6-487e-bae7-21e205a99b27" xsi:nil="true"/>
    <DestacadoHome xmlns="13009081-d2c6-487e-bae7-21e205a99b27">No</DestacadoHome>
    <PublishingExpirationDate xmlns="http://schemas.microsoft.com/sharepoint/v3" xsi:nil="true"/>
    <PublishingStartDate xmlns="http://schemas.microsoft.com/sharepoint/v3">2012-11-06T15:54:00+00:00</PublishingStartDate>
    <year xmlns="13009081-d2c6-487e-bae7-21e205a99b27">2011</year>
    <_dlc_DocId xmlns="8b099203-c902-4a5b-992f-1f849b15ff82">Q5F7QW3RQ55V-1990-25</_dlc_DocId>
    <_dlc_DocIdUrl xmlns="8b099203-c902-4a5b-992f-1f849b15ff82">
      <Url>http://cd102671/es/investigacion/El-Turista-de-Tenerife/_layouts/DocIdRedir.aspx?ID=Q5F7QW3RQ55V-1990-25</Url>
      <Description>Q5F7QW3RQ55V-1990-25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04699B40B4447A8CC9DC895BC9CE0" ma:contentTypeVersion="63" ma:contentTypeDescription="Crear nuevo documento." ma:contentTypeScope="" ma:versionID="6c4507b04e8982cf8f6bf990e8008c42">
  <xsd:schema xmlns:xsd="http://www.w3.org/2001/XMLSchema" xmlns:xs="http://www.w3.org/2001/XMLSchema" xmlns:p="http://schemas.microsoft.com/office/2006/metadata/properties" xmlns:ns1="http://schemas.microsoft.com/sharepoint/v3" xmlns:ns2="13009081-d2c6-487e-bae7-21e205a99b27" xmlns:ns3="8b099203-c902-4a5b-992f-1f849b15ff82" targetNamespace="http://schemas.microsoft.com/office/2006/metadata/properties" ma:root="true" ma:fieldsID="a3c34514ef8521cb3c29381bae82cc86" ns1:_="" ns2:_="" ns3:_="">
    <xsd:import namespace="http://schemas.microsoft.com/sharepoint/v3"/>
    <xsd:import namespace="13009081-d2c6-487e-bae7-21e205a99b27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9081-d2c6-487e-bae7-21e205a99b27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union memberTypes="dms:Text">
          <xsd:simpleType>
            <xsd:restriction base="dms:Choice">
              <xsd:enumeration value="alemania"/>
              <xsd:enumeration value="espana"/>
              <xsd:enumeration value="reinoUnido"/>
              <xsd:enumeration value="hungria"/>
              <xsd:enumeration value="francia"/>
              <xsd:enumeration value="belgica"/>
              <xsd:enumeration value="holanda"/>
              <xsd:enumeration value="rusia"/>
              <xsd:enumeration value="italia"/>
              <xsd:enumeration value="irlanda"/>
              <xsd:enumeration value="noruega"/>
              <xsd:enumeration value="suecia"/>
              <xsd:enumeration value="dinamarca"/>
              <xsd:enumeration value="finlandia"/>
              <xsd:enumeration value="austria"/>
              <xsd:enumeration value="suiza"/>
              <xsd:enumeration value="eeuu"/>
            </xsd:restriction>
          </xsd:simpleType>
        </xsd:un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No"/>
          <xsd:enumeration value="Si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4BF8FA-A7C4-4306-BF88-51D038D484EA}"/>
</file>

<file path=customXml/itemProps2.xml><?xml version="1.0" encoding="utf-8"?>
<ds:datastoreItem xmlns:ds="http://schemas.openxmlformats.org/officeDocument/2006/customXml" ds:itemID="{BB869C0F-EEFD-4478-A0C3-7C72C8D30C29}"/>
</file>

<file path=customXml/itemProps3.xml><?xml version="1.0" encoding="utf-8"?>
<ds:datastoreItem xmlns:ds="http://schemas.openxmlformats.org/officeDocument/2006/customXml" ds:itemID="{B9F6B95E-A171-424B-88FA-E08C2CF3EA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Indice</vt:lpstr>
      <vt:lpstr>Edad</vt:lpstr>
      <vt:lpstr>EDAD GRAFICA 1 </vt:lpstr>
      <vt:lpstr>EDAD GRAFICA 2 </vt:lpstr>
      <vt:lpstr>edad por mercados</vt:lpstr>
      <vt:lpstr>GRAFICA EDAD POR MERCADOS</vt:lpstr>
      <vt:lpstr>renta media</vt:lpstr>
      <vt:lpstr>renta nacionalidades</vt:lpstr>
      <vt:lpstr>GRAFICO RENTA X NACIONAL</vt:lpstr>
      <vt:lpstr>ACOMPAÑANTES </vt:lpstr>
      <vt:lpstr>GRAFICA Acompañantes</vt:lpstr>
      <vt:lpstr>GASTO</vt:lpstr>
      <vt:lpstr>GRAFICA GASTO</vt:lpstr>
      <vt:lpstr>Evolución gasto (nacionalidad) </vt:lpstr>
      <vt:lpstr>Gasto partidas</vt:lpstr>
      <vt:lpstr>GRAFICA GASTO PARTIDA</vt:lpstr>
      <vt:lpstr>fidelidad </vt:lpstr>
      <vt:lpstr>GRAFICA FIDELIDAD</vt:lpstr>
      <vt:lpstr>fidelidad nac</vt:lpstr>
      <vt:lpstr>GRAFICA FIDELIDAD NAC</vt:lpstr>
      <vt:lpstr>Zonas de aloja Total y País </vt:lpstr>
      <vt:lpstr>GRAFICA ZONAS ALOJA PAIS</vt:lpstr>
      <vt:lpstr>Tipo de alojamiento</vt:lpstr>
      <vt:lpstr>gráfica tipo alojamiento</vt:lpstr>
      <vt:lpstr>estancia media nacionalidades</vt:lpstr>
      <vt:lpstr>GRAFICA estancia media nac</vt:lpstr>
      <vt:lpstr>uso coche </vt:lpstr>
      <vt:lpstr>fórmde contratación(new version</vt:lpstr>
      <vt:lpstr>fórmula de contratación por mer</vt:lpstr>
      <vt:lpstr>transfer</vt:lpstr>
      <vt:lpstr>Servi contrata origen </vt:lpstr>
      <vt:lpstr>escala nacionalidad</vt:lpstr>
      <vt:lpstr>GRAFICA ESCALA nac</vt:lpstr>
      <vt:lpstr>Uso de internet</vt:lpstr>
      <vt:lpstr>internet nacionalidad</vt:lpstr>
      <vt:lpstr>Actividades realizadas </vt:lpstr>
      <vt:lpstr>actividades nacionalidad</vt:lpstr>
      <vt:lpstr>Excursiones realizadas</vt:lpstr>
      <vt:lpstr>excursiones nacionalidad</vt:lpstr>
      <vt:lpstr>vias de información</vt:lpstr>
      <vt:lpstr>Motivación</vt:lpstr>
      <vt:lpstr>gráfica motivación</vt:lpstr>
      <vt:lpstr>Índice satisfacción agrupad </vt:lpstr>
      <vt:lpstr>grafica indice de satisfacción</vt:lpstr>
      <vt:lpstr>satisfacción</vt:lpstr>
      <vt:lpstr>satisfacción nacionalidad </vt:lpstr>
      <vt:lpstr>IMPORTANCIA FACTORES</vt:lpstr>
      <vt:lpstr>aspectos negativos</vt:lpstr>
      <vt:lpstr>actualizaciones</vt:lpstr>
      <vt:lpstr>'ACOMPAÑANTES '!Área_de_impresión</vt:lpstr>
      <vt:lpstr>'actividades nacionalidad'!Área_de_impresión</vt:lpstr>
      <vt:lpstr>'Actividades realizadas '!Área_de_impresión</vt:lpstr>
      <vt:lpstr>'aspectos negativos'!Área_de_impresión</vt:lpstr>
      <vt:lpstr>Edad!Área_de_impresión</vt:lpstr>
      <vt:lpstr>'EDAD GRAFICA 1 '!Área_de_impresión</vt:lpstr>
      <vt:lpstr>'EDAD GRAFICA 2 '!Área_de_impresión</vt:lpstr>
      <vt:lpstr>'edad por mercados'!Área_de_impresión</vt:lpstr>
      <vt:lpstr>'escala nacionalidad'!Área_de_impresión</vt:lpstr>
      <vt:lpstr>'estancia media nacionalidades'!Área_de_impresión</vt:lpstr>
      <vt:lpstr>'Evolución gasto (nacionalidad) '!Área_de_impresión</vt:lpstr>
      <vt:lpstr>'excursiones nacionalidad'!Área_de_impresión</vt:lpstr>
      <vt:lpstr>'Excursiones realizadas'!Área_de_impresión</vt:lpstr>
      <vt:lpstr>'fidelidad '!Área_de_impresión</vt:lpstr>
      <vt:lpstr>'fidelidad nac'!Área_de_impresión</vt:lpstr>
      <vt:lpstr>'fórmde contratación(new version'!Área_de_impresión</vt:lpstr>
      <vt:lpstr>'fórmula de contratación por mer'!Área_de_impresión</vt:lpstr>
      <vt:lpstr>GASTO!Área_de_impresión</vt:lpstr>
      <vt:lpstr>'Gasto partidas'!Área_de_impresión</vt:lpstr>
      <vt:lpstr>'GRAFICA Acompañantes'!Área_de_impresión</vt:lpstr>
      <vt:lpstr>'GRAFICA EDAD POR MERCADOS'!Área_de_impresión</vt:lpstr>
      <vt:lpstr>'GRAFICA ESCALA nac'!Área_de_impresión</vt:lpstr>
      <vt:lpstr>'GRAFICA estancia media nac'!Área_de_impresión</vt:lpstr>
      <vt:lpstr>'GRAFICA FIDELIDAD'!Área_de_impresión</vt:lpstr>
      <vt:lpstr>'GRAFICA FIDELIDAD NAC'!Área_de_impresión</vt:lpstr>
      <vt:lpstr>'GRAFICA GASTO'!Área_de_impresión</vt:lpstr>
      <vt:lpstr>'GRAFICA GASTO PARTIDA'!Área_de_impresión</vt:lpstr>
      <vt:lpstr>'grafica indice de satisfacción'!Área_de_impresión</vt:lpstr>
      <vt:lpstr>'gráfica motivación'!Área_de_impresión</vt:lpstr>
      <vt:lpstr>'gráfica tipo alojamiento'!Área_de_impresión</vt:lpstr>
      <vt:lpstr>'GRAFICA ZONAS ALOJA PAIS'!Área_de_impresión</vt:lpstr>
      <vt:lpstr>'GRAFICO RENTA X NACIONAL'!Área_de_impresión</vt:lpstr>
      <vt:lpstr>'IMPORTANCIA FACTORES'!Área_de_impresión</vt:lpstr>
      <vt:lpstr>Indice!Área_de_impresión</vt:lpstr>
      <vt:lpstr>'Índice satisfacción agrupad '!Área_de_impresión</vt:lpstr>
      <vt:lpstr>'internet nacionalidad'!Área_de_impresión</vt:lpstr>
      <vt:lpstr>Motivación!Área_de_impresión</vt:lpstr>
      <vt:lpstr>'renta media'!Área_de_impresión</vt:lpstr>
      <vt:lpstr>'renta nacionalidades'!Área_de_impresión</vt:lpstr>
      <vt:lpstr>satisfacción!Área_de_impresión</vt:lpstr>
      <vt:lpstr>'satisfacción nacionalidad '!Área_de_impresión</vt:lpstr>
      <vt:lpstr>'Servi contrata origen '!Área_de_impresión</vt:lpstr>
      <vt:lpstr>'Tipo de alojamiento'!Área_de_impresión</vt:lpstr>
      <vt:lpstr>transfer!Área_de_impresión</vt:lpstr>
      <vt:lpstr>'uso coche '!Área_de_impresión</vt:lpstr>
      <vt:lpstr>'Uso de internet'!Área_de_impresión</vt:lpstr>
      <vt:lpstr>'vias de información'!Área_de_impresión</vt:lpstr>
      <vt:lpstr>'Zonas de aloja Total y País '!Área_de_impresión</vt:lpstr>
      <vt:lpstr>'Evolución gasto (nacionalidad) 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Turismo Receptivo 2011</dc:title>
  <dc:creator>manuela</dc:creator>
  <cp:lastModifiedBy>manuela</cp:lastModifiedBy>
  <cp:lastPrinted>2012-11-06T15:59:35Z</cp:lastPrinted>
  <dcterms:created xsi:type="dcterms:W3CDTF">2012-01-25T14:24:57Z</dcterms:created>
  <dcterms:modified xsi:type="dcterms:W3CDTF">2012-11-06T15:59:49Z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0x010100E8E04699B40B4447A8CC9DC895BC9CE0</vt:lpwstr>
  </property>
  <property fmtid="{D5CDD505-2E9C-101B-9397-08002B2CF9AE}" pid="3" name="_dlc_DocIdItemGuid">
    <vt:lpwstr>fe1e124d-8d86-41c4-bd0b-a68f22973c94</vt:lpwstr>
  </property>
</Properties>
</file>